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defaultThemeVersion="166925"/>
  <mc:AlternateContent xmlns:mc="http://schemas.openxmlformats.org/markup-compatibility/2006">
    <mc:Choice Requires="x15">
      <x15ac:absPath xmlns:x15ac="http://schemas.microsoft.com/office/spreadsheetml/2010/11/ac" url="C:\Users\Usuario\Documents\2. FORMULACIÒN DE PLAN DE DESARROLLO Y OTROS PLANES\Formulacion Plan de desarrollo 2024-2027\"/>
    </mc:Choice>
  </mc:AlternateContent>
  <xr:revisionPtr revIDLastSave="0" documentId="13_ncr:1_{DF2EEB0E-DDA8-42B4-8928-B952821B468C}" xr6:coauthVersionLast="47" xr6:coauthVersionMax="47" xr10:uidLastSave="{00000000-0000-0000-0000-000000000000}"/>
  <bookViews>
    <workbookView xWindow="-120" yWindow="-120" windowWidth="25440" windowHeight="15390" tabRatio="596" firstSheet="1" activeTab="1" xr2:uid="{00000000-000D-0000-FFFF-FFFF00000000}"/>
  </bookViews>
  <sheets>
    <sheet name="P.I . DEFINITIVO DE TRABAJO " sheetId="1" state="hidden" r:id="rId1"/>
    <sheet name="P.I . DEFINITIVO " sheetId="22" r:id="rId2"/>
    <sheet name="Serviciudad" sheetId="14" state="hidden" r:id="rId3"/>
    <sheet name="Educacion" sheetId="2" state="hidden" r:id="rId4"/>
    <sheet name="Salud" sheetId="4" state="hidden" r:id="rId5"/>
    <sheet name="Desarrollo social" sheetId="5" state="hidden" r:id="rId6"/>
    <sheet name="Cultura, recreac. y deportes" sheetId="6" state="hidden" r:id="rId7"/>
    <sheet name="Gobierno" sheetId="7" state="hidden" r:id="rId8"/>
    <sheet name="Edos" sheetId="8" state="hidden" r:id="rId9"/>
    <sheet name="Obras Pùblicas" sheetId="10" state="hidden" r:id="rId10"/>
    <sheet name="Transito" sheetId="11" state="hidden" r:id="rId11"/>
    <sheet name="Economico y competitiv." sheetId="12" state="hidden" r:id="rId12"/>
    <sheet name="Agrop.y gest.ambient." sheetId="13" state="hidden" r:id="rId13"/>
    <sheet name="Diger" sheetId="9" state="hidden" r:id="rId14"/>
    <sheet name="Gobierno P.C." sheetId="3" state="hidden" r:id="rId15"/>
    <sheet name="Asunt. Attivos" sheetId="15" state="hidden" r:id="rId16"/>
    <sheet name="Jurìdica" sheetId="16" state="hidden" r:id="rId17"/>
    <sheet name="Hacienda" sheetId="17" state="hidden" r:id="rId18"/>
    <sheet name="TICS" sheetId="18" state="hidden" r:id="rId19"/>
    <sheet name="Hoja13" sheetId="19" state="hidden" r:id="rId20"/>
    <sheet name="Hoja14" sheetId="20" state="hidden" r:id="rId21"/>
  </sheets>
  <externalReferences>
    <externalReference r:id="rId22"/>
    <externalReference r:id="rId23"/>
  </externalReferences>
  <definedNames>
    <definedName name="_xlnm._FilterDatabase" localSheetId="1" hidden="1">'P.I . DEFINITIVO '!$DS$7:$DU$336</definedName>
    <definedName name="_xlnm._FilterDatabase" localSheetId="0" hidden="1">'P.I . DEFINITIVO DE TRABAJO '!$DS$7:$DU$336</definedName>
    <definedName name="_xlnm.Print_Area" localSheetId="1">'P.I . DEFINITIVO '!$A$1:$DU$336</definedName>
    <definedName name="_xlnm.Print_Area" localSheetId="0">'P.I . DEFINITIVO DE TRABAJO '!$A$1:$DU$336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R335" i="22" l="1"/>
  <c r="CX335" i="22"/>
  <c r="CT335" i="22"/>
  <c r="CN335" i="22"/>
  <c r="BZ335" i="22"/>
  <c r="BV335" i="22"/>
  <c r="BB335" i="22"/>
  <c r="DU334" i="22"/>
  <c r="DQ334" i="22"/>
  <c r="DP334" i="22"/>
  <c r="DO334" i="22"/>
  <c r="DN334" i="22"/>
  <c r="DM334" i="22"/>
  <c r="DL334" i="22"/>
  <c r="DK334" i="22"/>
  <c r="DJ334" i="22"/>
  <c r="DI334" i="22"/>
  <c r="DH334" i="22"/>
  <c r="DG334" i="22"/>
  <c r="DF334" i="22"/>
  <c r="DE334" i="22"/>
  <c r="DD334" i="22"/>
  <c r="DC334" i="22"/>
  <c r="DB334" i="22"/>
  <c r="DA334" i="22"/>
  <c r="CZ334" i="22"/>
  <c r="CY334" i="22"/>
  <c r="CW334" i="22"/>
  <c r="CV334" i="22"/>
  <c r="CS334" i="22"/>
  <c r="CR334" i="22"/>
  <c r="CQ334" i="22"/>
  <c r="CP334" i="22"/>
  <c r="CO334" i="22"/>
  <c r="CN334" i="22"/>
  <c r="CM334" i="22"/>
  <c r="CL334" i="22"/>
  <c r="CK334" i="22"/>
  <c r="CJ334" i="22"/>
  <c r="CI334" i="22"/>
  <c r="CH334" i="22"/>
  <c r="CG334" i="22"/>
  <c r="CF334" i="22"/>
  <c r="CE334" i="22"/>
  <c r="CD334" i="22"/>
  <c r="CC334" i="22"/>
  <c r="CB334" i="22"/>
  <c r="CA334" i="22"/>
  <c r="BY334" i="22"/>
  <c r="BX334" i="22"/>
  <c r="BU334" i="22"/>
  <c r="BT334" i="22"/>
  <c r="BS334" i="22"/>
  <c r="BR334" i="22"/>
  <c r="BQ334" i="22"/>
  <c r="BP334" i="22"/>
  <c r="BO334" i="22"/>
  <c r="BN334" i="22"/>
  <c r="BM334" i="22"/>
  <c r="BL334" i="22"/>
  <c r="BK334" i="22"/>
  <c r="BJ334" i="22"/>
  <c r="BI334" i="22"/>
  <c r="BH334" i="22"/>
  <c r="BG334" i="22"/>
  <c r="BF334" i="22"/>
  <c r="BE334" i="22"/>
  <c r="BD334" i="22"/>
  <c r="BC334" i="22"/>
  <c r="BA334" i="22"/>
  <c r="AZ334" i="22"/>
  <c r="AW334" i="22"/>
  <c r="AV334" i="22"/>
  <c r="AU334" i="22"/>
  <c r="AT334" i="22"/>
  <c r="AS334" i="22"/>
  <c r="AR334" i="22"/>
  <c r="AQ334" i="22"/>
  <c r="AP334" i="22"/>
  <c r="AO334" i="22"/>
  <c r="AN334" i="22"/>
  <c r="AM334" i="22"/>
  <c r="AL334" i="22"/>
  <c r="AK334" i="22"/>
  <c r="AJ334" i="22"/>
  <c r="AI334" i="22"/>
  <c r="AH334" i="22"/>
  <c r="AG334" i="22"/>
  <c r="AF334" i="22"/>
  <c r="AE334" i="22"/>
  <c r="AD334" i="22"/>
  <c r="AB334" i="22"/>
  <c r="AA334" i="22"/>
  <c r="DS333" i="22"/>
  <c r="CU333" i="22"/>
  <c r="BW333" i="22"/>
  <c r="AY333" i="22"/>
  <c r="DT333" i="22" s="1"/>
  <c r="DS332" i="22"/>
  <c r="DT332" i="22" s="1"/>
  <c r="CU332" i="22"/>
  <c r="BW332" i="22"/>
  <c r="AY332" i="22"/>
  <c r="DS331" i="22"/>
  <c r="CU331" i="22"/>
  <c r="BW331" i="22"/>
  <c r="AY331" i="22"/>
  <c r="DT331" i="22" s="1"/>
  <c r="DT330" i="22"/>
  <c r="DS330" i="22"/>
  <c r="CU330" i="22"/>
  <c r="BW330" i="22"/>
  <c r="AY330" i="22"/>
  <c r="DT329" i="22"/>
  <c r="DS329" i="22"/>
  <c r="DS334" i="22" s="1"/>
  <c r="CU329" i="22"/>
  <c r="CU334" i="22" s="1"/>
  <c r="BW329" i="22"/>
  <c r="BW334" i="22" s="1"/>
  <c r="AY329" i="22"/>
  <c r="AY334" i="22" s="1"/>
  <c r="DU328" i="22"/>
  <c r="DQ328" i="22"/>
  <c r="DP328" i="22"/>
  <c r="DO328" i="22"/>
  <c r="DN328" i="22"/>
  <c r="DM328" i="22"/>
  <c r="DL328" i="22"/>
  <c r="DK328" i="22"/>
  <c r="DJ328" i="22"/>
  <c r="DI328" i="22"/>
  <c r="DH328" i="22"/>
  <c r="DG328" i="22"/>
  <c r="DF328" i="22"/>
  <c r="DE328" i="22"/>
  <c r="DD328" i="22"/>
  <c r="DC328" i="22"/>
  <c r="DB328" i="22"/>
  <c r="DA328" i="22"/>
  <c r="CZ328" i="22"/>
  <c r="CY328" i="22"/>
  <c r="CW328" i="22"/>
  <c r="CV328" i="22"/>
  <c r="CS328" i="22"/>
  <c r="CR328" i="22"/>
  <c r="CQ328" i="22"/>
  <c r="CP328" i="22"/>
  <c r="CO328" i="22"/>
  <c r="CN328" i="22"/>
  <c r="CM328" i="22"/>
  <c r="CL328" i="22"/>
  <c r="CK328" i="22"/>
  <c r="CJ328" i="22"/>
  <c r="CI328" i="22"/>
  <c r="CH328" i="22"/>
  <c r="CG328" i="22"/>
  <c r="CF328" i="22"/>
  <c r="CE328" i="22"/>
  <c r="CD328" i="22"/>
  <c r="CC328" i="22"/>
  <c r="CB328" i="22"/>
  <c r="CA328" i="22"/>
  <c r="BY328" i="22"/>
  <c r="BX328" i="22"/>
  <c r="BU328" i="22"/>
  <c r="BT328" i="22"/>
  <c r="BS328" i="22"/>
  <c r="BR328" i="22"/>
  <c r="BQ328" i="22"/>
  <c r="BP328" i="22"/>
  <c r="BO328" i="22"/>
  <c r="BN328" i="22"/>
  <c r="BM328" i="22"/>
  <c r="BL328" i="22"/>
  <c r="BK328" i="22"/>
  <c r="BJ328" i="22"/>
  <c r="BI328" i="22"/>
  <c r="BH328" i="22"/>
  <c r="BG328" i="22"/>
  <c r="BF328" i="22"/>
  <c r="BE328" i="22"/>
  <c r="BD328" i="22"/>
  <c r="BC328" i="22"/>
  <c r="BA328" i="22"/>
  <c r="AZ328" i="22"/>
  <c r="AW328" i="22"/>
  <c r="AV328" i="22"/>
  <c r="AU328" i="22"/>
  <c r="AT328" i="22"/>
  <c r="AS328" i="22"/>
  <c r="AR328" i="22"/>
  <c r="AQ328" i="22"/>
  <c r="AP328" i="22"/>
  <c r="AO328" i="22"/>
  <c r="AN328" i="22"/>
  <c r="AM328" i="22"/>
  <c r="AL328" i="22"/>
  <c r="AK328" i="22"/>
  <c r="AJ328" i="22"/>
  <c r="AI328" i="22"/>
  <c r="AH328" i="22"/>
  <c r="AG328" i="22"/>
  <c r="AF328" i="22"/>
  <c r="AE328" i="22"/>
  <c r="AD328" i="22"/>
  <c r="AB328" i="22"/>
  <c r="AA328" i="22"/>
  <c r="DT327" i="22"/>
  <c r="DS327" i="22"/>
  <c r="DS328" i="22" s="1"/>
  <c r="CU327" i="22"/>
  <c r="BW327" i="22"/>
  <c r="AY327" i="22"/>
  <c r="DS326" i="22"/>
  <c r="CA326" i="22"/>
  <c r="CU326" i="22" s="1"/>
  <c r="CU328" i="22" s="1"/>
  <c r="BW326" i="22"/>
  <c r="BW328" i="22" s="1"/>
  <c r="AY326" i="22"/>
  <c r="AY328" i="22" s="1"/>
  <c r="DU325" i="22"/>
  <c r="DQ325" i="22"/>
  <c r="DP325" i="22"/>
  <c r="DO325" i="22"/>
  <c r="DN325" i="22"/>
  <c r="DM325" i="22"/>
  <c r="DL325" i="22"/>
  <c r="DK325" i="22"/>
  <c r="DJ325" i="22"/>
  <c r="DI325" i="22"/>
  <c r="DH325" i="22"/>
  <c r="DG325" i="22"/>
  <c r="DF325" i="22"/>
  <c r="DE325" i="22"/>
  <c r="DD325" i="22"/>
  <c r="DC325" i="22"/>
  <c r="DB325" i="22"/>
  <c r="DA325" i="22"/>
  <c r="CZ325" i="22"/>
  <c r="CY325" i="22"/>
  <c r="CW325" i="22"/>
  <c r="CV325" i="22"/>
  <c r="CS325" i="22"/>
  <c r="CR325" i="22"/>
  <c r="CQ325" i="22"/>
  <c r="CP325" i="22"/>
  <c r="CO325" i="22"/>
  <c r="CN325" i="22"/>
  <c r="CM325" i="22"/>
  <c r="CL325" i="22"/>
  <c r="CK325" i="22"/>
  <c r="CJ325" i="22"/>
  <c r="CI325" i="22"/>
  <c r="CH325" i="22"/>
  <c r="CG325" i="22"/>
  <c r="CF325" i="22"/>
  <c r="CE325" i="22"/>
  <c r="CD325" i="22"/>
  <c r="CC325" i="22"/>
  <c r="CB325" i="22"/>
  <c r="CA325" i="22"/>
  <c r="BY325" i="22"/>
  <c r="BX325" i="22"/>
  <c r="BU325" i="22"/>
  <c r="BT325" i="22"/>
  <c r="BS325" i="22"/>
  <c r="BR325" i="22"/>
  <c r="BQ325" i="22"/>
  <c r="BP325" i="22"/>
  <c r="BO325" i="22"/>
  <c r="BN325" i="22"/>
  <c r="BM325" i="22"/>
  <c r="BL325" i="22"/>
  <c r="BK325" i="22"/>
  <c r="BJ325" i="22"/>
  <c r="BI325" i="22"/>
  <c r="BH325" i="22"/>
  <c r="BG325" i="22"/>
  <c r="BF325" i="22"/>
  <c r="BE325" i="22"/>
  <c r="BD325" i="22"/>
  <c r="BC325" i="22"/>
  <c r="BA325" i="22"/>
  <c r="AZ325" i="22"/>
  <c r="AW325" i="22"/>
  <c r="AV325" i="22"/>
  <c r="AU325" i="22"/>
  <c r="AT325" i="22"/>
  <c r="AS325" i="22"/>
  <c r="AR325" i="22"/>
  <c r="AQ325" i="22"/>
  <c r="AP325" i="22"/>
  <c r="AO325" i="22"/>
  <c r="AN325" i="22"/>
  <c r="AM325" i="22"/>
  <c r="AL325" i="22"/>
  <c r="AK325" i="22"/>
  <c r="AJ325" i="22"/>
  <c r="AI325" i="22"/>
  <c r="AH325" i="22"/>
  <c r="AG325" i="22"/>
  <c r="AF325" i="22"/>
  <c r="AE325" i="22"/>
  <c r="AD325" i="22"/>
  <c r="AB325" i="22"/>
  <c r="AA325" i="22"/>
  <c r="DS324" i="22"/>
  <c r="CU324" i="22"/>
  <c r="BW324" i="22"/>
  <c r="AY324" i="22"/>
  <c r="DT324" i="22" s="1"/>
  <c r="DT323" i="22"/>
  <c r="DS323" i="22"/>
  <c r="CU323" i="22"/>
  <c r="BW323" i="22"/>
  <c r="AY323" i="22"/>
  <c r="AY325" i="22" s="1"/>
  <c r="DT322" i="22"/>
  <c r="DS322" i="22"/>
  <c r="DS325" i="22" s="1"/>
  <c r="CU322" i="22"/>
  <c r="CU325" i="22" s="1"/>
  <c r="BW322" i="22"/>
  <c r="BW325" i="22" s="1"/>
  <c r="AY322" i="22"/>
  <c r="DU321" i="22"/>
  <c r="DQ321" i="22"/>
  <c r="DP321" i="22"/>
  <c r="DO321" i="22"/>
  <c r="DN321" i="22"/>
  <c r="DM321" i="22"/>
  <c r="DL321" i="22"/>
  <c r="DK321" i="22"/>
  <c r="DJ321" i="22"/>
  <c r="DI321" i="22"/>
  <c r="DH321" i="22"/>
  <c r="DG321" i="22"/>
  <c r="DF321" i="22"/>
  <c r="DE321" i="22"/>
  <c r="DD321" i="22"/>
  <c r="DC321" i="22"/>
  <c r="DB321" i="22"/>
  <c r="DA321" i="22"/>
  <c r="CZ321" i="22"/>
  <c r="CY321" i="22"/>
  <c r="CW321" i="22"/>
  <c r="CV321" i="22"/>
  <c r="CS321" i="22"/>
  <c r="CR321" i="22"/>
  <c r="CQ321" i="22"/>
  <c r="CP321" i="22"/>
  <c r="CO321" i="22"/>
  <c r="CN321" i="22"/>
  <c r="CM321" i="22"/>
  <c r="CL321" i="22"/>
  <c r="CK321" i="22"/>
  <c r="CJ321" i="22"/>
  <c r="CI321" i="22"/>
  <c r="CH321" i="22"/>
  <c r="CG321" i="22"/>
  <c r="CF321" i="22"/>
  <c r="CE321" i="22"/>
  <c r="CD321" i="22"/>
  <c r="CC321" i="22"/>
  <c r="CB321" i="22"/>
  <c r="CA321" i="22"/>
  <c r="BY321" i="22"/>
  <c r="BX321" i="22"/>
  <c r="BU321" i="22"/>
  <c r="BT321" i="22"/>
  <c r="BS321" i="22"/>
  <c r="BR321" i="22"/>
  <c r="BQ321" i="22"/>
  <c r="BP321" i="22"/>
  <c r="BO321" i="22"/>
  <c r="BN321" i="22"/>
  <c r="BM321" i="22"/>
  <c r="BL321" i="22"/>
  <c r="BK321" i="22"/>
  <c r="BJ321" i="22"/>
  <c r="BI321" i="22"/>
  <c r="BH321" i="22"/>
  <c r="BG321" i="22"/>
  <c r="BF321" i="22"/>
  <c r="BE321" i="22"/>
  <c r="BD321" i="22"/>
  <c r="BC321" i="22"/>
  <c r="BA321" i="22"/>
  <c r="AZ321" i="22"/>
  <c r="AW321" i="22"/>
  <c r="AV321" i="22"/>
  <c r="AU321" i="22"/>
  <c r="AT321" i="22"/>
  <c r="AS321" i="22"/>
  <c r="AR321" i="22"/>
  <c r="AQ321" i="22"/>
  <c r="AP321" i="22"/>
  <c r="AO321" i="22"/>
  <c r="AN321" i="22"/>
  <c r="AM321" i="22"/>
  <c r="AL321" i="22"/>
  <c r="AK321" i="22"/>
  <c r="AJ321" i="22"/>
  <c r="AI321" i="22"/>
  <c r="AH321" i="22"/>
  <c r="AG321" i="22"/>
  <c r="AF321" i="22"/>
  <c r="AE321" i="22"/>
  <c r="AD321" i="22"/>
  <c r="AB321" i="22"/>
  <c r="AA321" i="22"/>
  <c r="DT320" i="22"/>
  <c r="DS320" i="22"/>
  <c r="CU320" i="22"/>
  <c r="BW320" i="22"/>
  <c r="AY320" i="22"/>
  <c r="DS319" i="22"/>
  <c r="CU319" i="22"/>
  <c r="BW319" i="22"/>
  <c r="AY319" i="22"/>
  <c r="DT318" i="22"/>
  <c r="DS318" i="22"/>
  <c r="CU318" i="22"/>
  <c r="BW318" i="22"/>
  <c r="AY318" i="22"/>
  <c r="DS317" i="22"/>
  <c r="DT317" i="22" s="1"/>
  <c r="CU317" i="22"/>
  <c r="BW317" i="22"/>
  <c r="AY317" i="22"/>
  <c r="DS316" i="22"/>
  <c r="CU316" i="22"/>
  <c r="BW316" i="22"/>
  <c r="AY316" i="22"/>
  <c r="DT316" i="22" s="1"/>
  <c r="DS315" i="22"/>
  <c r="DT315" i="22" s="1"/>
  <c r="CU315" i="22"/>
  <c r="BW315" i="22"/>
  <c r="AY315" i="22"/>
  <c r="DS314" i="22"/>
  <c r="CU314" i="22"/>
  <c r="BW314" i="22"/>
  <c r="AY314" i="22"/>
  <c r="DT314" i="22" s="1"/>
  <c r="DS313" i="22"/>
  <c r="CU313" i="22"/>
  <c r="BW313" i="22"/>
  <c r="AY313" i="22"/>
  <c r="DT313" i="22" s="1"/>
  <c r="DT312" i="22"/>
  <c r="DS312" i="22"/>
  <c r="CU312" i="22"/>
  <c r="BW312" i="22"/>
  <c r="AY312" i="22"/>
  <c r="DS311" i="22"/>
  <c r="CU311" i="22"/>
  <c r="BW311" i="22"/>
  <c r="AY311" i="22"/>
  <c r="DT310" i="22"/>
  <c r="DS310" i="22"/>
  <c r="CU310" i="22"/>
  <c r="BW310" i="22"/>
  <c r="AY310" i="22"/>
  <c r="DS309" i="22"/>
  <c r="DT309" i="22" s="1"/>
  <c r="CU309" i="22"/>
  <c r="BW309" i="22"/>
  <c r="AY309" i="22"/>
  <c r="DS308" i="22"/>
  <c r="CU308" i="22"/>
  <c r="BW308" i="22"/>
  <c r="AY308" i="22"/>
  <c r="DT308" i="22" s="1"/>
  <c r="DS307" i="22"/>
  <c r="DT307" i="22" s="1"/>
  <c r="CU307" i="22"/>
  <c r="BW307" i="22"/>
  <c r="AY307" i="22"/>
  <c r="DS306" i="22"/>
  <c r="CU306" i="22"/>
  <c r="BW306" i="22"/>
  <c r="AY306" i="22"/>
  <c r="DT306" i="22" s="1"/>
  <c r="DS305" i="22"/>
  <c r="CU305" i="22"/>
  <c r="BW305" i="22"/>
  <c r="AY305" i="22"/>
  <c r="DU304" i="22"/>
  <c r="DS304" i="22"/>
  <c r="DQ304" i="22"/>
  <c r="DP304" i="22"/>
  <c r="DO304" i="22"/>
  <c r="DN304" i="22"/>
  <c r="DM304" i="22"/>
  <c r="DL304" i="22"/>
  <c r="DK304" i="22"/>
  <c r="DJ304" i="22"/>
  <c r="DI304" i="22"/>
  <c r="DH304" i="22"/>
  <c r="DG304" i="22"/>
  <c r="DF304" i="22"/>
  <c r="DE304" i="22"/>
  <c r="DD304" i="22"/>
  <c r="DC304" i="22"/>
  <c r="DB304" i="22"/>
  <c r="DA304" i="22"/>
  <c r="CZ304" i="22"/>
  <c r="CY304" i="22"/>
  <c r="CW304" i="22"/>
  <c r="CV304" i="22"/>
  <c r="CU304" i="22"/>
  <c r="CS304" i="22"/>
  <c r="CR304" i="22"/>
  <c r="CQ304" i="22"/>
  <c r="CP304" i="22"/>
  <c r="CO304" i="22"/>
  <c r="CN304" i="22"/>
  <c r="CM304" i="22"/>
  <c r="CL304" i="22"/>
  <c r="CK304" i="22"/>
  <c r="CJ304" i="22"/>
  <c r="CI304" i="22"/>
  <c r="CH304" i="22"/>
  <c r="CG304" i="22"/>
  <c r="CF304" i="22"/>
  <c r="CE304" i="22"/>
  <c r="CD304" i="22"/>
  <c r="CC304" i="22"/>
  <c r="CB304" i="22"/>
  <c r="CA304" i="22"/>
  <c r="BY304" i="22"/>
  <c r="BX304" i="22"/>
  <c r="BU304" i="22"/>
  <c r="BT304" i="22"/>
  <c r="BS304" i="22"/>
  <c r="BR304" i="22"/>
  <c r="BQ304" i="22"/>
  <c r="BP304" i="22"/>
  <c r="BO304" i="22"/>
  <c r="BN304" i="22"/>
  <c r="BM304" i="22"/>
  <c r="BL304" i="22"/>
  <c r="BK304" i="22"/>
  <c r="BJ304" i="22"/>
  <c r="BI304" i="22"/>
  <c r="BH304" i="22"/>
  <c r="BG304" i="22"/>
  <c r="BF304" i="22"/>
  <c r="BE304" i="22"/>
  <c r="BD304" i="22"/>
  <c r="BC304" i="22"/>
  <c r="BA304" i="22"/>
  <c r="AZ304" i="22"/>
  <c r="AW304" i="22"/>
  <c r="AV304" i="22"/>
  <c r="AU304" i="22"/>
  <c r="AT304" i="22"/>
  <c r="AS304" i="22"/>
  <c r="AR304" i="22"/>
  <c r="AQ304" i="22"/>
  <c r="AP304" i="22"/>
  <c r="AO304" i="22"/>
  <c r="AN304" i="22"/>
  <c r="AM304" i="22"/>
  <c r="AL304" i="22"/>
  <c r="AK304" i="22"/>
  <c r="AJ304" i="22"/>
  <c r="AI304" i="22"/>
  <c r="AH304" i="22"/>
  <c r="AG304" i="22"/>
  <c r="AF304" i="22"/>
  <c r="AE304" i="22"/>
  <c r="AD304" i="22"/>
  <c r="AB304" i="22"/>
  <c r="AA304" i="22"/>
  <c r="DS303" i="22"/>
  <c r="CU303" i="22"/>
  <c r="BW303" i="22"/>
  <c r="AY303" i="22"/>
  <c r="DT303" i="22" s="1"/>
  <c r="DT302" i="22"/>
  <c r="DS302" i="22"/>
  <c r="CU302" i="22"/>
  <c r="BW302" i="22"/>
  <c r="AY302" i="22"/>
  <c r="DS301" i="22"/>
  <c r="CU301" i="22"/>
  <c r="BW301" i="22"/>
  <c r="BW304" i="22" s="1"/>
  <c r="AY301" i="22"/>
  <c r="AY304" i="22" s="1"/>
  <c r="DQ300" i="22"/>
  <c r="DP300" i="22"/>
  <c r="DO300" i="22"/>
  <c r="DN300" i="22"/>
  <c r="DM300" i="22"/>
  <c r="DL300" i="22"/>
  <c r="DK300" i="22"/>
  <c r="DJ300" i="22"/>
  <c r="DI300" i="22"/>
  <c r="DH300" i="22"/>
  <c r="DG300" i="22"/>
  <c r="DF300" i="22"/>
  <c r="DE300" i="22"/>
  <c r="DD300" i="22"/>
  <c r="DC300" i="22"/>
  <c r="DB300" i="22"/>
  <c r="DA300" i="22"/>
  <c r="CZ300" i="22"/>
  <c r="CY300" i="22"/>
  <c r="CW300" i="22"/>
  <c r="CV300" i="22"/>
  <c r="CS300" i="22"/>
  <c r="CR300" i="22"/>
  <c r="CQ300" i="22"/>
  <c r="CP300" i="22"/>
  <c r="CO300" i="22"/>
  <c r="CN300" i="22"/>
  <c r="CM300" i="22"/>
  <c r="CL300" i="22"/>
  <c r="CK300" i="22"/>
  <c r="CJ300" i="22"/>
  <c r="CI300" i="22"/>
  <c r="CH300" i="22"/>
  <c r="CG300" i="22"/>
  <c r="CF300" i="22"/>
  <c r="CE300" i="22"/>
  <c r="CD300" i="22"/>
  <c r="CC300" i="22"/>
  <c r="CB300" i="22"/>
  <c r="CA300" i="22"/>
  <c r="BY300" i="22"/>
  <c r="BX300" i="22"/>
  <c r="BU300" i="22"/>
  <c r="BT300" i="22"/>
  <c r="BS300" i="22"/>
  <c r="BR300" i="22"/>
  <c r="BQ300" i="22"/>
  <c r="BP300" i="22"/>
  <c r="BO300" i="22"/>
  <c r="BN300" i="22"/>
  <c r="BM300" i="22"/>
  <c r="BL300" i="22"/>
  <c r="BK300" i="22"/>
  <c r="BJ300" i="22"/>
  <c r="BI300" i="22"/>
  <c r="BH300" i="22"/>
  <c r="BG300" i="22"/>
  <c r="BF300" i="22"/>
  <c r="BE300" i="22"/>
  <c r="BD300" i="22"/>
  <c r="BC300" i="22"/>
  <c r="AZ300" i="22"/>
  <c r="AW300" i="22"/>
  <c r="AV300" i="22"/>
  <c r="AU300" i="22"/>
  <c r="AT300" i="22"/>
  <c r="AS300" i="22"/>
  <c r="AR300" i="22"/>
  <c r="AQ300" i="22"/>
  <c r="AP300" i="22"/>
  <c r="AO300" i="22"/>
  <c r="AN300" i="22"/>
  <c r="AM300" i="22"/>
  <c r="AL300" i="22"/>
  <c r="AK300" i="22"/>
  <c r="AJ300" i="22"/>
  <c r="AI300" i="22"/>
  <c r="AH300" i="22"/>
  <c r="AG300" i="22"/>
  <c r="AF300" i="22"/>
  <c r="AE300" i="22"/>
  <c r="AD300" i="22"/>
  <c r="AB300" i="22"/>
  <c r="AA300" i="22"/>
  <c r="DS299" i="22"/>
  <c r="CU299" i="22"/>
  <c r="BW299" i="22"/>
  <c r="AY299" i="22"/>
  <c r="DT299" i="22" s="1"/>
  <c r="DS298" i="22"/>
  <c r="CU298" i="22"/>
  <c r="AY298" i="22"/>
  <c r="DS297" i="22"/>
  <c r="DT297" i="22" s="1"/>
  <c r="CU297" i="22"/>
  <c r="BW297" i="22"/>
  <c r="AY297" i="22"/>
  <c r="BA298" i="22" s="1"/>
  <c r="DS296" i="22"/>
  <c r="CU296" i="22"/>
  <c r="BW296" i="22"/>
  <c r="AY296" i="22"/>
  <c r="DT296" i="22" s="1"/>
  <c r="DS295" i="22"/>
  <c r="CU295" i="22"/>
  <c r="DT295" i="22" s="1"/>
  <c r="BW295" i="22"/>
  <c r="AY295" i="22"/>
  <c r="DS294" i="22"/>
  <c r="CU294" i="22"/>
  <c r="BW294" i="22"/>
  <c r="AY294" i="22"/>
  <c r="DS293" i="22"/>
  <c r="CU293" i="22"/>
  <c r="BW293" i="22"/>
  <c r="AY293" i="22"/>
  <c r="DT293" i="22" s="1"/>
  <c r="DT292" i="22"/>
  <c r="DS292" i="22"/>
  <c r="DS300" i="22" s="1"/>
  <c r="CU292" i="22"/>
  <c r="BW292" i="22"/>
  <c r="AY292" i="22"/>
  <c r="AY300" i="22" s="1"/>
  <c r="DU291" i="22"/>
  <c r="DQ291" i="22"/>
  <c r="DP291" i="22"/>
  <c r="DO291" i="22"/>
  <c r="DN291" i="22"/>
  <c r="DM291" i="22"/>
  <c r="DL291" i="22"/>
  <c r="DK291" i="22"/>
  <c r="DJ291" i="22"/>
  <c r="DI291" i="22"/>
  <c r="DH291" i="22"/>
  <c r="DG291" i="22"/>
  <c r="DF291" i="22"/>
  <c r="DE291" i="22"/>
  <c r="DD291" i="22"/>
  <c r="DC291" i="22"/>
  <c r="DB291" i="22"/>
  <c r="DA291" i="22"/>
  <c r="CZ291" i="22"/>
  <c r="CY291" i="22"/>
  <c r="CW291" i="22"/>
  <c r="CV291" i="22"/>
  <c r="CS291" i="22"/>
  <c r="CR291" i="22"/>
  <c r="CQ291" i="22"/>
  <c r="CP291" i="22"/>
  <c r="CO291" i="22"/>
  <c r="CN291" i="22"/>
  <c r="CM291" i="22"/>
  <c r="CL291" i="22"/>
  <c r="CK291" i="22"/>
  <c r="CJ291" i="22"/>
  <c r="CI291" i="22"/>
  <c r="CH291" i="22"/>
  <c r="CG291" i="22"/>
  <c r="CF291" i="22"/>
  <c r="CE291" i="22"/>
  <c r="CD291" i="22"/>
  <c r="CC291" i="22"/>
  <c r="CB291" i="22"/>
  <c r="CA291" i="22"/>
  <c r="BY291" i="22"/>
  <c r="BX291" i="22"/>
  <c r="BU291" i="22"/>
  <c r="BT291" i="22"/>
  <c r="BS291" i="22"/>
  <c r="BR291" i="22"/>
  <c r="BQ291" i="22"/>
  <c r="BP291" i="22"/>
  <c r="BO291" i="22"/>
  <c r="BN291" i="22"/>
  <c r="BM291" i="22"/>
  <c r="BL291" i="22"/>
  <c r="BK291" i="22"/>
  <c r="BJ291" i="22"/>
  <c r="BI291" i="22"/>
  <c r="BH291" i="22"/>
  <c r="BG291" i="22"/>
  <c r="BF291" i="22"/>
  <c r="BE291" i="22"/>
  <c r="BD291" i="22"/>
  <c r="BC291" i="22"/>
  <c r="BA291" i="22"/>
  <c r="AZ291" i="22"/>
  <c r="AW291" i="22"/>
  <c r="AV291" i="22"/>
  <c r="AU291" i="22"/>
  <c r="AT291" i="22"/>
  <c r="AS291" i="22"/>
  <c r="AR291" i="22"/>
  <c r="AQ291" i="22"/>
  <c r="AP291" i="22"/>
  <c r="AO291" i="22"/>
  <c r="AN291" i="22"/>
  <c r="AM291" i="22"/>
  <c r="AL291" i="22"/>
  <c r="AK291" i="22"/>
  <c r="AJ291" i="22"/>
  <c r="AI291" i="22"/>
  <c r="AH291" i="22"/>
  <c r="AG291" i="22"/>
  <c r="AF291" i="22"/>
  <c r="AE291" i="22"/>
  <c r="AD291" i="22"/>
  <c r="AB291" i="22"/>
  <c r="AA291" i="22"/>
  <c r="DT290" i="22"/>
  <c r="DS290" i="22"/>
  <c r="CU290" i="22"/>
  <c r="BW290" i="22"/>
  <c r="AY290" i="22"/>
  <c r="DS289" i="22"/>
  <c r="CU289" i="22"/>
  <c r="BW289" i="22"/>
  <c r="AY289" i="22"/>
  <c r="DT288" i="22"/>
  <c r="DS288" i="22"/>
  <c r="CU288" i="22"/>
  <c r="BW288" i="22"/>
  <c r="AY288" i="22"/>
  <c r="DS287" i="22"/>
  <c r="CU287" i="22"/>
  <c r="BW287" i="22"/>
  <c r="AY287" i="22"/>
  <c r="DS286" i="22"/>
  <c r="CU286" i="22"/>
  <c r="BW286" i="22"/>
  <c r="BW291" i="22" s="1"/>
  <c r="AY286" i="22"/>
  <c r="DT286" i="22" s="1"/>
  <c r="DS285" i="22"/>
  <c r="CU285" i="22"/>
  <c r="DT285" i="22" s="1"/>
  <c r="BW285" i="22"/>
  <c r="AY285" i="22"/>
  <c r="AY291" i="22" s="1"/>
  <c r="DQ284" i="22"/>
  <c r="DP284" i="22"/>
  <c r="DN284" i="22"/>
  <c r="DM284" i="22"/>
  <c r="DL284" i="22"/>
  <c r="DK284" i="22"/>
  <c r="DJ284" i="22"/>
  <c r="DI284" i="22"/>
  <c r="DH284" i="22"/>
  <c r="DG284" i="22"/>
  <c r="DF284" i="22"/>
  <c r="DE284" i="22"/>
  <c r="DD284" i="22"/>
  <c r="DC284" i="22"/>
  <c r="DB284" i="22"/>
  <c r="DA284" i="22"/>
  <c r="CZ284" i="22"/>
  <c r="CY284" i="22"/>
  <c r="CW284" i="22"/>
  <c r="CV284" i="22"/>
  <c r="CS284" i="22"/>
  <c r="CQ284" i="22"/>
  <c r="CP284" i="22"/>
  <c r="CO284" i="22"/>
  <c r="CN284" i="22"/>
  <c r="CM284" i="22"/>
  <c r="CL284" i="22"/>
  <c r="CK284" i="22"/>
  <c r="CJ284" i="22"/>
  <c r="CI284" i="22"/>
  <c r="CH284" i="22"/>
  <c r="CG284" i="22"/>
  <c r="CF284" i="22"/>
  <c r="CE284" i="22"/>
  <c r="CD284" i="22"/>
  <c r="CC284" i="22"/>
  <c r="CB284" i="22"/>
  <c r="BY284" i="22"/>
  <c r="BU284" i="22"/>
  <c r="BT284" i="22"/>
  <c r="BR284" i="22"/>
  <c r="BQ284" i="22"/>
  <c r="BP284" i="22"/>
  <c r="BO284" i="22"/>
  <c r="BN284" i="22"/>
  <c r="BM284" i="22"/>
  <c r="BL284" i="22"/>
  <c r="BK284" i="22"/>
  <c r="BJ284" i="22"/>
  <c r="BI284" i="22"/>
  <c r="BH284" i="22"/>
  <c r="BG284" i="22"/>
  <c r="BF284" i="22"/>
  <c r="BE284" i="22"/>
  <c r="BD284" i="22"/>
  <c r="BA284" i="22"/>
  <c r="AZ284" i="22"/>
  <c r="AW284" i="22"/>
  <c r="AV284" i="22"/>
  <c r="AU284" i="22"/>
  <c r="AT284" i="22"/>
  <c r="AS284" i="22"/>
  <c r="AR284" i="22"/>
  <c r="AQ284" i="22"/>
  <c r="AP284" i="22"/>
  <c r="AO284" i="22"/>
  <c r="AN284" i="22"/>
  <c r="AM284" i="22"/>
  <c r="AL284" i="22"/>
  <c r="AK284" i="22"/>
  <c r="AJ284" i="22"/>
  <c r="AI284" i="22"/>
  <c r="AH284" i="22"/>
  <c r="AG284" i="22"/>
  <c r="AF284" i="22"/>
  <c r="AE284" i="22"/>
  <c r="AD284" i="22"/>
  <c r="AB284" i="22"/>
  <c r="DS283" i="22"/>
  <c r="CA283" i="22"/>
  <c r="CU283" i="22" s="1"/>
  <c r="DT283" i="22" s="1"/>
  <c r="BW283" i="22"/>
  <c r="BC283" i="22"/>
  <c r="AY283" i="22"/>
  <c r="DS282" i="22"/>
  <c r="BW282" i="22"/>
  <c r="BC282" i="22"/>
  <c r="CA282" i="22" s="1"/>
  <c r="CU282" i="22" s="1"/>
  <c r="AY282" i="22"/>
  <c r="DS281" i="22"/>
  <c r="CA281" i="22"/>
  <c r="CU281" i="22" s="1"/>
  <c r="BC281" i="22"/>
  <c r="BW281" i="22" s="1"/>
  <c r="AY281" i="22"/>
  <c r="DS280" i="22"/>
  <c r="CA280" i="22"/>
  <c r="CU280" i="22" s="1"/>
  <c r="BW280" i="22"/>
  <c r="BC280" i="22"/>
  <c r="AY280" i="22"/>
  <c r="DT280" i="22" s="1"/>
  <c r="DS279" i="22"/>
  <c r="BC279" i="22"/>
  <c r="AY279" i="22"/>
  <c r="DS278" i="22"/>
  <c r="CV278" i="22"/>
  <c r="BX278" i="22"/>
  <c r="BW278" i="22"/>
  <c r="BC278" i="22"/>
  <c r="CA278" i="22" s="1"/>
  <c r="AZ278" i="22"/>
  <c r="AY278" i="22"/>
  <c r="DS277" i="22"/>
  <c r="CA277" i="22"/>
  <c r="CU277" i="22" s="1"/>
  <c r="BW277" i="22"/>
  <c r="BC277" i="22"/>
  <c r="AY277" i="22"/>
  <c r="DT277" i="22" s="1"/>
  <c r="DO276" i="22"/>
  <c r="DS276" i="22" s="1"/>
  <c r="CR276" i="22"/>
  <c r="CR284" i="22" s="1"/>
  <c r="CA276" i="22"/>
  <c r="BX276" i="22"/>
  <c r="BX284" i="22" s="1"/>
  <c r="BW276" i="22"/>
  <c r="BS276" i="22"/>
  <c r="BS284" i="22" s="1"/>
  <c r="BC276" i="22"/>
  <c r="AU276" i="22"/>
  <c r="AA276" i="22"/>
  <c r="AY276" i="22" s="1"/>
  <c r="DT275" i="22"/>
  <c r="DS275" i="22"/>
  <c r="CU275" i="22"/>
  <c r="CA275" i="22"/>
  <c r="BC275" i="22"/>
  <c r="BW275" i="22" s="1"/>
  <c r="AY275" i="22"/>
  <c r="DS274" i="22"/>
  <c r="CA274" i="22"/>
  <c r="CU274" i="22" s="1"/>
  <c r="BW274" i="22"/>
  <c r="BC274" i="22"/>
  <c r="AY274" i="22"/>
  <c r="DS273" i="22"/>
  <c r="BW273" i="22"/>
  <c r="BC273" i="22"/>
  <c r="CA273" i="22" s="1"/>
  <c r="CU273" i="22" s="1"/>
  <c r="AY273" i="22"/>
  <c r="DS272" i="22"/>
  <c r="CA272" i="22"/>
  <c r="BC272" i="22"/>
  <c r="BW272" i="22" s="1"/>
  <c r="AY272" i="22"/>
  <c r="DR271" i="22"/>
  <c r="DQ271" i="22"/>
  <c r="DP271" i="22"/>
  <c r="DO271" i="22"/>
  <c r="DN271" i="22"/>
  <c r="DM271" i="22"/>
  <c r="DL271" i="22"/>
  <c r="DK271" i="22"/>
  <c r="DJ271" i="22"/>
  <c r="DI271" i="22"/>
  <c r="DH271" i="22"/>
  <c r="DG271" i="22"/>
  <c r="DF271" i="22"/>
  <c r="DE271" i="22"/>
  <c r="DD271" i="22"/>
  <c r="DC271" i="22"/>
  <c r="DB271" i="22"/>
  <c r="DA271" i="22"/>
  <c r="CZ271" i="22"/>
  <c r="CY271" i="22"/>
  <c r="CX271" i="22"/>
  <c r="CW271" i="22"/>
  <c r="CV271" i="22"/>
  <c r="CT271" i="22"/>
  <c r="CS271" i="22"/>
  <c r="CR271" i="22"/>
  <c r="CQ271" i="22"/>
  <c r="CP271" i="22"/>
  <c r="CO271" i="22"/>
  <c r="CN271" i="22"/>
  <c r="CM271" i="22"/>
  <c r="CL271" i="22"/>
  <c r="CK271" i="22"/>
  <c r="CJ271" i="22"/>
  <c r="CI271" i="22"/>
  <c r="CH271" i="22"/>
  <c r="CG271" i="22"/>
  <c r="CF271" i="22"/>
  <c r="CE271" i="22"/>
  <c r="CD271" i="22"/>
  <c r="CC271" i="22"/>
  <c r="CB271" i="22"/>
  <c r="BZ271" i="22"/>
  <c r="BY271" i="22"/>
  <c r="BX271" i="22"/>
  <c r="BU271" i="22"/>
  <c r="BT271" i="22"/>
  <c r="BS271" i="22"/>
  <c r="BR271" i="22"/>
  <c r="BQ271" i="22"/>
  <c r="BP271" i="22"/>
  <c r="BO271" i="22"/>
  <c r="BN271" i="22"/>
  <c r="BM271" i="22"/>
  <c r="BL271" i="22"/>
  <c r="BK271" i="22"/>
  <c r="BJ271" i="22"/>
  <c r="BI271" i="22"/>
  <c r="BH271" i="22"/>
  <c r="BG271" i="22"/>
  <c r="BF271" i="22"/>
  <c r="BE271" i="22"/>
  <c r="BD271" i="22"/>
  <c r="BC271" i="22"/>
  <c r="BB271" i="22"/>
  <c r="BA271" i="22"/>
  <c r="AZ271" i="22"/>
  <c r="AX271" i="22"/>
  <c r="AW271" i="22"/>
  <c r="AV271" i="22"/>
  <c r="AU271" i="22"/>
  <c r="AT271" i="22"/>
  <c r="AS271" i="22"/>
  <c r="AR271" i="22"/>
  <c r="AQ271" i="22"/>
  <c r="AP271" i="22"/>
  <c r="AO271" i="22"/>
  <c r="AN271" i="22"/>
  <c r="AM271" i="22"/>
  <c r="AL271" i="22"/>
  <c r="AK271" i="22"/>
  <c r="AJ271" i="22"/>
  <c r="AI271" i="22"/>
  <c r="AH271" i="22"/>
  <c r="AG271" i="22"/>
  <c r="AF271" i="22"/>
  <c r="AE271" i="22"/>
  <c r="AD271" i="22"/>
  <c r="AC271" i="22"/>
  <c r="AB271" i="22"/>
  <c r="AA271" i="22"/>
  <c r="DS270" i="22"/>
  <c r="CU270" i="22"/>
  <c r="BW270" i="22"/>
  <c r="DT270" i="22" s="1"/>
  <c r="AY270" i="22"/>
  <c r="DT269" i="22"/>
  <c r="DS269" i="22"/>
  <c r="CU269" i="22"/>
  <c r="BW269" i="22"/>
  <c r="AY269" i="22"/>
  <c r="DS268" i="22"/>
  <c r="DT268" i="22" s="1"/>
  <c r="CU268" i="22"/>
  <c r="BW268" i="22"/>
  <c r="AY268" i="22"/>
  <c r="W268" i="22"/>
  <c r="DS267" i="22"/>
  <c r="CU267" i="22"/>
  <c r="BW267" i="22"/>
  <c r="DT267" i="22" s="1"/>
  <c r="AY267" i="22"/>
  <c r="DT266" i="22"/>
  <c r="DS266" i="22"/>
  <c r="CU266" i="22"/>
  <c r="BW266" i="22"/>
  <c r="AY266" i="22"/>
  <c r="DS265" i="22"/>
  <c r="DT265" i="22" s="1"/>
  <c r="CU265" i="22"/>
  <c r="BW265" i="22"/>
  <c r="AY265" i="22"/>
  <c r="DS264" i="22"/>
  <c r="CU264" i="22"/>
  <c r="BW264" i="22"/>
  <c r="AY264" i="22"/>
  <c r="DT264" i="22" s="1"/>
  <c r="DS263" i="22"/>
  <c r="CU263" i="22"/>
  <c r="BW263" i="22"/>
  <c r="AY263" i="22"/>
  <c r="DT263" i="22" s="1"/>
  <c r="DS262" i="22"/>
  <c r="BW262" i="22"/>
  <c r="BC262" i="22"/>
  <c r="CA262" i="22" s="1"/>
  <c r="CA271" i="22" s="1"/>
  <c r="AY262" i="22"/>
  <c r="AY271" i="22" s="1"/>
  <c r="DU261" i="22"/>
  <c r="DQ261" i="22"/>
  <c r="DP261" i="22"/>
  <c r="DO261" i="22"/>
  <c r="DN261" i="22"/>
  <c r="DM261" i="22"/>
  <c r="DL261" i="22"/>
  <c r="DK261" i="22"/>
  <c r="DJ261" i="22"/>
  <c r="DI261" i="22"/>
  <c r="DH261" i="22"/>
  <c r="DG261" i="22"/>
  <c r="DF261" i="22"/>
  <c r="DE261" i="22"/>
  <c r="DD261" i="22"/>
  <c r="DC261" i="22"/>
  <c r="DB261" i="22"/>
  <c r="DA261" i="22"/>
  <c r="CZ261" i="22"/>
  <c r="CY261" i="22"/>
  <c r="CW261" i="22"/>
  <c r="CV261" i="22"/>
  <c r="CS261" i="22"/>
  <c r="CR261" i="22"/>
  <c r="CQ261" i="22"/>
  <c r="CP261" i="22"/>
  <c r="CO261" i="22"/>
  <c r="CN261" i="22"/>
  <c r="CM261" i="22"/>
  <c r="CL261" i="22"/>
  <c r="CK261" i="22"/>
  <c r="CJ261" i="22"/>
  <c r="CI261" i="22"/>
  <c r="CH261" i="22"/>
  <c r="CG261" i="22"/>
  <c r="CF261" i="22"/>
  <c r="CE261" i="22"/>
  <c r="CD261" i="22"/>
  <c r="CC261" i="22"/>
  <c r="CB261" i="22"/>
  <c r="CA261" i="22"/>
  <c r="BY261" i="22"/>
  <c r="BX261" i="22"/>
  <c r="BU261" i="22"/>
  <c r="BT261" i="22"/>
  <c r="BS261" i="22"/>
  <c r="BR261" i="22"/>
  <c r="BQ261" i="22"/>
  <c r="BP261" i="22"/>
  <c r="BO261" i="22"/>
  <c r="BN261" i="22"/>
  <c r="BM261" i="22"/>
  <c r="BL261" i="22"/>
  <c r="BK261" i="22"/>
  <c r="BJ261" i="22"/>
  <c r="BI261" i="22"/>
  <c r="BH261" i="22"/>
  <c r="BG261" i="22"/>
  <c r="BF261" i="22"/>
  <c r="BE261" i="22"/>
  <c r="BD261" i="22"/>
  <c r="BC261" i="22"/>
  <c r="BA261" i="22"/>
  <c r="AZ261" i="22"/>
  <c r="AW261" i="22"/>
  <c r="AV261" i="22"/>
  <c r="AU261" i="22"/>
  <c r="AT261" i="22"/>
  <c r="AS261" i="22"/>
  <c r="AR261" i="22"/>
  <c r="AQ261" i="22"/>
  <c r="AP261" i="22"/>
  <c r="AO261" i="22"/>
  <c r="AN261" i="22"/>
  <c r="AM261" i="22"/>
  <c r="AL261" i="22"/>
  <c r="AK261" i="22"/>
  <c r="AJ261" i="22"/>
  <c r="AI261" i="22"/>
  <c r="AH261" i="22"/>
  <c r="AG261" i="22"/>
  <c r="AF261" i="22"/>
  <c r="AE261" i="22"/>
  <c r="AD261" i="22"/>
  <c r="AB261" i="22"/>
  <c r="AA261" i="22"/>
  <c r="DT260" i="22"/>
  <c r="DS260" i="22"/>
  <c r="CU260" i="22"/>
  <c r="BW260" i="22"/>
  <c r="AY260" i="22"/>
  <c r="DS259" i="22"/>
  <c r="CU259" i="22"/>
  <c r="BW259" i="22"/>
  <c r="DT259" i="22" s="1"/>
  <c r="AY259" i="22"/>
  <c r="DT258" i="22"/>
  <c r="DS258" i="22"/>
  <c r="CU258" i="22"/>
  <c r="BW258" i="22"/>
  <c r="AY258" i="22"/>
  <c r="DS257" i="22"/>
  <c r="DT257" i="22" s="1"/>
  <c r="CU257" i="22"/>
  <c r="BW257" i="22"/>
  <c r="AY257" i="22"/>
  <c r="DS256" i="22"/>
  <c r="CU256" i="22"/>
  <c r="BW256" i="22"/>
  <c r="AY256" i="22"/>
  <c r="DT256" i="22" s="1"/>
  <c r="DS255" i="22"/>
  <c r="CU255" i="22"/>
  <c r="BW255" i="22"/>
  <c r="AY255" i="22"/>
  <c r="DT255" i="22" s="1"/>
  <c r="DS254" i="22"/>
  <c r="DS261" i="22" s="1"/>
  <c r="CU254" i="22"/>
  <c r="BW254" i="22"/>
  <c r="AY254" i="22"/>
  <c r="DS253" i="22"/>
  <c r="CU253" i="22"/>
  <c r="BW253" i="22"/>
  <c r="AY253" i="22"/>
  <c r="AY261" i="22" s="1"/>
  <c r="DP252" i="22"/>
  <c r="DO252" i="22"/>
  <c r="DN252" i="22"/>
  <c r="DM252" i="22"/>
  <c r="DL252" i="22"/>
  <c r="DK252" i="22"/>
  <c r="DJ252" i="22"/>
  <c r="DI252" i="22"/>
  <c r="DH252" i="22"/>
  <c r="DG252" i="22"/>
  <c r="DF252" i="22"/>
  <c r="DE252" i="22"/>
  <c r="DD252" i="22"/>
  <c r="DC252" i="22"/>
  <c r="DB252" i="22"/>
  <c r="DA252" i="22"/>
  <c r="CZ252" i="22"/>
  <c r="CY252" i="22"/>
  <c r="CS252" i="22"/>
  <c r="CR252" i="22"/>
  <c r="CQ252" i="22"/>
  <c r="CP252" i="22"/>
  <c r="CO252" i="22"/>
  <c r="CN252" i="22"/>
  <c r="CM252" i="22"/>
  <c r="CL252" i="22"/>
  <c r="CK252" i="22"/>
  <c r="CJ252" i="22"/>
  <c r="CI252" i="22"/>
  <c r="CH252" i="22"/>
  <c r="CG252" i="22"/>
  <c r="CF252" i="22"/>
  <c r="CE252" i="22"/>
  <c r="CD252" i="22"/>
  <c r="CC252" i="22"/>
  <c r="CB252" i="22"/>
  <c r="BT252" i="22"/>
  <c r="BS252" i="22"/>
  <c r="BR252" i="22"/>
  <c r="BQ252" i="22"/>
  <c r="BP252" i="22"/>
  <c r="BO252" i="22"/>
  <c r="BN252" i="22"/>
  <c r="BM252" i="22"/>
  <c r="BL252" i="22"/>
  <c r="BK252" i="22"/>
  <c r="BJ252" i="22"/>
  <c r="BI252" i="22"/>
  <c r="BH252" i="22"/>
  <c r="BG252" i="22"/>
  <c r="BF252" i="22"/>
  <c r="BE252" i="22"/>
  <c r="BD252" i="22"/>
  <c r="AZ252" i="22"/>
  <c r="AX252" i="22"/>
  <c r="AW252" i="22"/>
  <c r="AV252" i="22"/>
  <c r="AU252" i="22"/>
  <c r="AT252" i="22"/>
  <c r="AS252" i="22"/>
  <c r="AR252" i="22"/>
  <c r="AQ252" i="22"/>
  <c r="AP252" i="22"/>
  <c r="AO252" i="22"/>
  <c r="AN252" i="22"/>
  <c r="AM252" i="22"/>
  <c r="AL252" i="22"/>
  <c r="AK252" i="22"/>
  <c r="AJ252" i="22"/>
  <c r="AI252" i="22"/>
  <c r="AH252" i="22"/>
  <c r="AG252" i="22"/>
  <c r="AF252" i="22"/>
  <c r="AE252" i="22"/>
  <c r="AD252" i="22"/>
  <c r="AC252" i="22"/>
  <c r="AC335" i="22" s="1"/>
  <c r="AB252" i="22"/>
  <c r="DS251" i="22"/>
  <c r="DT251" i="22" s="1"/>
  <c r="CU251" i="22"/>
  <c r="BW251" i="22"/>
  <c r="AY251" i="22"/>
  <c r="DS250" i="22"/>
  <c r="CA250" i="22"/>
  <c r="CU250" i="22" s="1"/>
  <c r="BW250" i="22"/>
  <c r="BC250" i="22"/>
  <c r="AY250" i="22"/>
  <c r="DT250" i="22" s="1"/>
  <c r="CV249" i="22"/>
  <c r="DS249" i="22" s="1"/>
  <c r="CA249" i="22"/>
  <c r="BX249" i="22"/>
  <c r="CU249" i="22" s="1"/>
  <c r="BC249" i="22"/>
  <c r="BW249" i="22" s="1"/>
  <c r="AY249" i="22"/>
  <c r="AA249" i="22"/>
  <c r="DS248" i="22"/>
  <c r="CA248" i="22"/>
  <c r="CU248" i="22" s="1"/>
  <c r="BC248" i="22"/>
  <c r="BW248" i="22" s="1"/>
  <c r="AY248" i="22"/>
  <c r="DT248" i="22" s="1"/>
  <c r="DS247" i="22"/>
  <c r="CU247" i="22"/>
  <c r="BW247" i="22"/>
  <c r="AY247" i="22"/>
  <c r="DT247" i="22" s="1"/>
  <c r="DS246" i="22"/>
  <c r="CU246" i="22"/>
  <c r="BW246" i="22"/>
  <c r="AY246" i="22"/>
  <c r="DT246" i="22" s="1"/>
  <c r="DS245" i="22"/>
  <c r="CU245" i="22"/>
  <c r="BC245" i="22"/>
  <c r="BW245" i="22" s="1"/>
  <c r="AY245" i="22"/>
  <c r="DS244" i="22"/>
  <c r="CU244" i="22"/>
  <c r="BC244" i="22"/>
  <c r="BW244" i="22" s="1"/>
  <c r="DT244" i="22" s="1"/>
  <c r="AY244" i="22"/>
  <c r="DS243" i="22"/>
  <c r="CU243" i="22"/>
  <c r="BW243" i="22"/>
  <c r="BC243" i="22"/>
  <c r="AY243" i="22"/>
  <c r="DT243" i="22" s="1"/>
  <c r="DS242" i="22"/>
  <c r="BW242" i="22"/>
  <c r="AY242" i="22"/>
  <c r="DS241" i="22"/>
  <c r="CU241" i="22"/>
  <c r="BW241" i="22"/>
  <c r="AY241" i="22"/>
  <c r="DT241" i="22" s="1"/>
  <c r="CV240" i="22"/>
  <c r="DS240" i="22" s="1"/>
  <c r="DT240" i="22" s="1"/>
  <c r="CU240" i="22"/>
  <c r="BW240" i="22"/>
  <c r="AY240" i="22"/>
  <c r="CV239" i="22"/>
  <c r="DS239" i="22" s="1"/>
  <c r="BX239" i="22"/>
  <c r="BX252" i="22" s="1"/>
  <c r="BW239" i="22"/>
  <c r="AY239" i="22"/>
  <c r="X239" i="22"/>
  <c r="DS238" i="22"/>
  <c r="CU238" i="22"/>
  <c r="BW238" i="22"/>
  <c r="AY238" i="22"/>
  <c r="DS237" i="22"/>
  <c r="CU237" i="22"/>
  <c r="BC237" i="22"/>
  <c r="BW237" i="22" s="1"/>
  <c r="AY237" i="22"/>
  <c r="DT237" i="22" s="1"/>
  <c r="DS236" i="22"/>
  <c r="CV236" i="22"/>
  <c r="CU236" i="22"/>
  <c r="BW236" i="22"/>
  <c r="DT236" i="22" s="1"/>
  <c r="AY236" i="22"/>
  <c r="DS235" i="22"/>
  <c r="DT235" i="22" s="1"/>
  <c r="CU235" i="22"/>
  <c r="BW235" i="22"/>
  <c r="BC235" i="22"/>
  <c r="AY235" i="22"/>
  <c r="CU234" i="22"/>
  <c r="BC234" i="22"/>
  <c r="BW234" i="22" s="1"/>
  <c r="CV234" i="22" s="1"/>
  <c r="DS234" i="22" s="1"/>
  <c r="AY234" i="22"/>
  <c r="CU233" i="22"/>
  <c r="BW233" i="22"/>
  <c r="CV233" i="22" s="1"/>
  <c r="DS233" i="22" s="1"/>
  <c r="BC233" i="22"/>
  <c r="AY233" i="22"/>
  <c r="DT233" i="22" s="1"/>
  <c r="CU232" i="22"/>
  <c r="BC232" i="22"/>
  <c r="BW232" i="22" s="1"/>
  <c r="AY232" i="22"/>
  <c r="CU231" i="22"/>
  <c r="BC231" i="22"/>
  <c r="BW231" i="22" s="1"/>
  <c r="CV231" i="22" s="1"/>
  <c r="DS231" i="22" s="1"/>
  <c r="AY231" i="22"/>
  <c r="DT231" i="22" s="1"/>
  <c r="AA231" i="22"/>
  <c r="CU230" i="22"/>
  <c r="BC230" i="22"/>
  <c r="BC252" i="22" s="1"/>
  <c r="AY230" i="22"/>
  <c r="AA230" i="22"/>
  <c r="AA252" i="22" s="1"/>
  <c r="DS229" i="22"/>
  <c r="CV229" i="22"/>
  <c r="CU229" i="22"/>
  <c r="BW229" i="22"/>
  <c r="AY229" i="22"/>
  <c r="DT229" i="22" s="1"/>
  <c r="DQ228" i="22"/>
  <c r="DP228" i="22"/>
  <c r="DO228" i="22"/>
  <c r="DN228" i="22"/>
  <c r="DM228" i="22"/>
  <c r="DL228" i="22"/>
  <c r="DK228" i="22"/>
  <c r="DJ228" i="22"/>
  <c r="DI228" i="22"/>
  <c r="DH228" i="22"/>
  <c r="DG228" i="22"/>
  <c r="DF228" i="22"/>
  <c r="DE228" i="22"/>
  <c r="DD228" i="22"/>
  <c r="DC228" i="22"/>
  <c r="DB228" i="22"/>
  <c r="DA228" i="22"/>
  <c r="CZ228" i="22"/>
  <c r="CY228" i="22"/>
  <c r="CW228" i="22"/>
  <c r="CS228" i="22"/>
  <c r="CR228" i="22"/>
  <c r="CQ228" i="22"/>
  <c r="CP228" i="22"/>
  <c r="CO228" i="22"/>
  <c r="CN228" i="22"/>
  <c r="CM228" i="22"/>
  <c r="CL228" i="22"/>
  <c r="CK228" i="22"/>
  <c r="CJ228" i="22"/>
  <c r="CI228" i="22"/>
  <c r="CH228" i="22"/>
  <c r="CG228" i="22"/>
  <c r="CF228" i="22"/>
  <c r="CE228" i="22"/>
  <c r="CD228" i="22"/>
  <c r="CC228" i="22"/>
  <c r="CB228" i="22"/>
  <c r="CA228" i="22"/>
  <c r="BY228" i="22"/>
  <c r="BU228" i="22"/>
  <c r="BT228" i="22"/>
  <c r="BS228" i="22"/>
  <c r="BR228" i="22"/>
  <c r="BQ228" i="22"/>
  <c r="BP228" i="22"/>
  <c r="BO228" i="22"/>
  <c r="BN228" i="22"/>
  <c r="BM228" i="22"/>
  <c r="BL228" i="22"/>
  <c r="BK228" i="22"/>
  <c r="BJ228" i="22"/>
  <c r="BI228" i="22"/>
  <c r="BH228" i="22"/>
  <c r="BG228" i="22"/>
  <c r="BF228" i="22"/>
  <c r="BE228" i="22"/>
  <c r="BD228" i="22"/>
  <c r="BA228" i="22"/>
  <c r="AZ228" i="22"/>
  <c r="AV228" i="22"/>
  <c r="AU228" i="22"/>
  <c r="AT228" i="22"/>
  <c r="AS228" i="22"/>
  <c r="AR228" i="22"/>
  <c r="AQ228" i="22"/>
  <c r="AP228" i="22"/>
  <c r="AO228" i="22"/>
  <c r="AN228" i="22"/>
  <c r="AM228" i="22"/>
  <c r="AL228" i="22"/>
  <c r="AK228" i="22"/>
  <c r="AJ228" i="22"/>
  <c r="AI228" i="22"/>
  <c r="AH228" i="22"/>
  <c r="AG228" i="22"/>
  <c r="AF228" i="22"/>
  <c r="AE228" i="22"/>
  <c r="AD228" i="22"/>
  <c r="AB228" i="22"/>
  <c r="DT227" i="22"/>
  <c r="DS227" i="22"/>
  <c r="CU227" i="22"/>
  <c r="BW227" i="22"/>
  <c r="AY227" i="22"/>
  <c r="DS226" i="22"/>
  <c r="DT226" i="22" s="1"/>
  <c r="CU226" i="22"/>
  <c r="BW226" i="22"/>
  <c r="BC226" i="22"/>
  <c r="AY226" i="22"/>
  <c r="CV225" i="22"/>
  <c r="DS225" i="22" s="1"/>
  <c r="CU225" i="22"/>
  <c r="BX225" i="22"/>
  <c r="BX228" i="22" s="1"/>
  <c r="BW225" i="22"/>
  <c r="BC225" i="22"/>
  <c r="AZ225" i="22"/>
  <c r="AY225" i="22"/>
  <c r="AA225" i="22"/>
  <c r="DS224" i="22"/>
  <c r="DT224" i="22" s="1"/>
  <c r="CV224" i="22"/>
  <c r="CU224" i="22"/>
  <c r="BW224" i="22"/>
  <c r="BC224" i="22"/>
  <c r="AY224" i="22"/>
  <c r="DS223" i="22"/>
  <c r="CU223" i="22"/>
  <c r="BW223" i="22"/>
  <c r="AY223" i="22"/>
  <c r="DT223" i="22" s="1"/>
  <c r="DS222" i="22"/>
  <c r="CU222" i="22"/>
  <c r="BC222" i="22"/>
  <c r="BW222" i="22" s="1"/>
  <c r="AY222" i="22"/>
  <c r="DS221" i="22"/>
  <c r="CU221" i="22"/>
  <c r="AZ221" i="22"/>
  <c r="BW221" i="22" s="1"/>
  <c r="DT221" i="22" s="1"/>
  <c r="AY221" i="22"/>
  <c r="DS220" i="22"/>
  <c r="DT220" i="22" s="1"/>
  <c r="CU220" i="22"/>
  <c r="BW220" i="22"/>
  <c r="AY220" i="22"/>
  <c r="AA220" i="22"/>
  <c r="AA228" i="22" s="1"/>
  <c r="DS219" i="22"/>
  <c r="CU219" i="22"/>
  <c r="BW219" i="22"/>
  <c r="BC219" i="22"/>
  <c r="AY219" i="22"/>
  <c r="DT219" i="22" s="1"/>
  <c r="CV218" i="22"/>
  <c r="DS218" i="22" s="1"/>
  <c r="CU218" i="22"/>
  <c r="BC218" i="22"/>
  <c r="BW218" i="22" s="1"/>
  <c r="AY218" i="22"/>
  <c r="DS217" i="22"/>
  <c r="CU217" i="22"/>
  <c r="BW217" i="22"/>
  <c r="BC217" i="22"/>
  <c r="AW217" i="22"/>
  <c r="AY217" i="22" s="1"/>
  <c r="DT217" i="22" s="1"/>
  <c r="DS216" i="22"/>
  <c r="CU216" i="22"/>
  <c r="BC216" i="22"/>
  <c r="BW216" i="22" s="1"/>
  <c r="DT216" i="22" s="1"/>
  <c r="AY216" i="22"/>
  <c r="DS215" i="22"/>
  <c r="DT215" i="22" s="1"/>
  <c r="CU215" i="22"/>
  <c r="BW215" i="22"/>
  <c r="BC215" i="22"/>
  <c r="AY215" i="22"/>
  <c r="DS214" i="22"/>
  <c r="CU214" i="22"/>
  <c r="BW214" i="22"/>
  <c r="BC214" i="22"/>
  <c r="AY214" i="22"/>
  <c r="DT214" i="22" s="1"/>
  <c r="DS213" i="22"/>
  <c r="CU213" i="22"/>
  <c r="BC213" i="22"/>
  <c r="BW213" i="22" s="1"/>
  <c r="AY213" i="22"/>
  <c r="DT213" i="22" s="1"/>
  <c r="AW213" i="22"/>
  <c r="DT212" i="22"/>
  <c r="DS212" i="22"/>
  <c r="CU212" i="22"/>
  <c r="BW212" i="22"/>
  <c r="AY212" i="22"/>
  <c r="DS211" i="22"/>
  <c r="DT211" i="22" s="1"/>
  <c r="CU211" i="22"/>
  <c r="BW211" i="22"/>
  <c r="AY211" i="22"/>
  <c r="DS210" i="22"/>
  <c r="CU210" i="22"/>
  <c r="BC210" i="22"/>
  <c r="BW210" i="22" s="1"/>
  <c r="DT210" i="22" s="1"/>
  <c r="AY210" i="22"/>
  <c r="DT209" i="22"/>
  <c r="DS209" i="22"/>
  <c r="CU209" i="22"/>
  <c r="BW209" i="22"/>
  <c r="AY209" i="22"/>
  <c r="DS208" i="22"/>
  <c r="DT208" i="22" s="1"/>
  <c r="CU208" i="22"/>
  <c r="BW208" i="22"/>
  <c r="AY208" i="22"/>
  <c r="DS207" i="22"/>
  <c r="CU207" i="22"/>
  <c r="BC207" i="22"/>
  <c r="BW207" i="22" s="1"/>
  <c r="DT207" i="22" s="1"/>
  <c r="AY207" i="22"/>
  <c r="DS206" i="22"/>
  <c r="CU206" i="22"/>
  <c r="BW206" i="22"/>
  <c r="BC206" i="22"/>
  <c r="AY206" i="22"/>
  <c r="DT206" i="22" s="1"/>
  <c r="DT205" i="22"/>
  <c r="DS205" i="22"/>
  <c r="CU205" i="22"/>
  <c r="BW205" i="22"/>
  <c r="BC205" i="22"/>
  <c r="AY205" i="22"/>
  <c r="DQ204" i="22"/>
  <c r="DP204" i="22"/>
  <c r="DO204" i="22"/>
  <c r="DN204" i="22"/>
  <c r="DM204" i="22"/>
  <c r="DL204" i="22"/>
  <c r="DK204" i="22"/>
  <c r="DJ204" i="22"/>
  <c r="DI204" i="22"/>
  <c r="DH204" i="22"/>
  <c r="DG204" i="22"/>
  <c r="DF204" i="22"/>
  <c r="DE204" i="22"/>
  <c r="DD204" i="22"/>
  <c r="DC204" i="22"/>
  <c r="DB204" i="22"/>
  <c r="DA204" i="22"/>
  <c r="CZ204" i="22"/>
  <c r="CY204" i="22"/>
  <c r="CW204" i="22"/>
  <c r="CS204" i="22"/>
  <c r="CR204" i="22"/>
  <c r="CQ204" i="22"/>
  <c r="CP204" i="22"/>
  <c r="CO204" i="22"/>
  <c r="CN204" i="22"/>
  <c r="CM204" i="22"/>
  <c r="CL204" i="22"/>
  <c r="CK204" i="22"/>
  <c r="CJ204" i="22"/>
  <c r="CI204" i="22"/>
  <c r="CH204" i="22"/>
  <c r="CG204" i="22"/>
  <c r="CF204" i="22"/>
  <c r="CE204" i="22"/>
  <c r="CD204" i="22"/>
  <c r="CC204" i="22"/>
  <c r="CB204" i="22"/>
  <c r="CA204" i="22"/>
  <c r="BY204" i="22"/>
  <c r="BU204" i="22"/>
  <c r="BT204" i="22"/>
  <c r="BS204" i="22"/>
  <c r="BR204" i="22"/>
  <c r="BQ204" i="22"/>
  <c r="BP204" i="22"/>
  <c r="BO204" i="22"/>
  <c r="BN204" i="22"/>
  <c r="BM204" i="22"/>
  <c r="BL204" i="22"/>
  <c r="BK204" i="22"/>
  <c r="BJ204" i="22"/>
  <c r="BI204" i="22"/>
  <c r="BH204" i="22"/>
  <c r="BG204" i="22"/>
  <c r="BF204" i="22"/>
  <c r="BE204" i="22"/>
  <c r="BD204" i="22"/>
  <c r="BC204" i="22"/>
  <c r="BA204" i="22"/>
  <c r="AZ204" i="22"/>
  <c r="AW204" i="22"/>
  <c r="AV204" i="22"/>
  <c r="AU204" i="22"/>
  <c r="AT204" i="22"/>
  <c r="AS204" i="22"/>
  <c r="AR204" i="22"/>
  <c r="AQ204" i="22"/>
  <c r="AP204" i="22"/>
  <c r="AO204" i="22"/>
  <c r="AN204" i="22"/>
  <c r="AM204" i="22"/>
  <c r="AL204" i="22"/>
  <c r="AK204" i="22"/>
  <c r="AJ204" i="22"/>
  <c r="AI204" i="22"/>
  <c r="AH204" i="22"/>
  <c r="AG204" i="22"/>
  <c r="AF204" i="22"/>
  <c r="AE204" i="22"/>
  <c r="AD204" i="22"/>
  <c r="AB204" i="22"/>
  <c r="DT203" i="22"/>
  <c r="CV203" i="22"/>
  <c r="DS203" i="22" s="1"/>
  <c r="CU203" i="22"/>
  <c r="CA203" i="22"/>
  <c r="BX203" i="22"/>
  <c r="BW203" i="22"/>
  <c r="AY203" i="22"/>
  <c r="DT202" i="22"/>
  <c r="DS202" i="22"/>
  <c r="CU202" i="22"/>
  <c r="BW202" i="22"/>
  <c r="AY202" i="22"/>
  <c r="DS201" i="22"/>
  <c r="CU201" i="22"/>
  <c r="BW201" i="22"/>
  <c r="DT201" i="22" s="1"/>
  <c r="AY201" i="22"/>
  <c r="DS200" i="22"/>
  <c r="CU200" i="22"/>
  <c r="BW200" i="22"/>
  <c r="AA200" i="22"/>
  <c r="AY200" i="22" s="1"/>
  <c r="DT200" i="22" s="1"/>
  <c r="DT199" i="22"/>
  <c r="DS199" i="22"/>
  <c r="CU199" i="22"/>
  <c r="BW199" i="22"/>
  <c r="AY199" i="22"/>
  <c r="DS198" i="22"/>
  <c r="CU198" i="22"/>
  <c r="BW198" i="22"/>
  <c r="DT198" i="22" s="1"/>
  <c r="AY198" i="22"/>
  <c r="X198" i="22"/>
  <c r="DS197" i="22"/>
  <c r="CU197" i="22"/>
  <c r="BW197" i="22"/>
  <c r="AA197" i="22"/>
  <c r="AY197" i="22" s="1"/>
  <c r="DT197" i="22" s="1"/>
  <c r="DS196" i="22"/>
  <c r="CV196" i="22"/>
  <c r="CU196" i="22"/>
  <c r="BW196" i="22"/>
  <c r="AA196" i="22"/>
  <c r="AY196" i="22" s="1"/>
  <c r="DT196" i="22" s="1"/>
  <c r="DT195" i="22"/>
  <c r="DS195" i="22"/>
  <c r="CU195" i="22"/>
  <c r="BW195" i="22"/>
  <c r="AY195" i="22"/>
  <c r="DS194" i="22"/>
  <c r="BX194" i="22"/>
  <c r="BW194" i="22"/>
  <c r="AY194" i="22"/>
  <c r="DS193" i="22"/>
  <c r="CU193" i="22"/>
  <c r="BW193" i="22"/>
  <c r="AY193" i="22"/>
  <c r="DT193" i="22" s="1"/>
  <c r="CV192" i="22"/>
  <c r="DS192" i="22" s="1"/>
  <c r="DT192" i="22" s="1"/>
  <c r="CU192" i="22"/>
  <c r="BW192" i="22"/>
  <c r="AY192" i="22"/>
  <c r="DS191" i="22"/>
  <c r="CU191" i="22"/>
  <c r="BW191" i="22"/>
  <c r="AY191" i="22"/>
  <c r="DT191" i="22" s="1"/>
  <c r="DS190" i="22"/>
  <c r="CU190" i="22"/>
  <c r="BW190" i="22"/>
  <c r="AY190" i="22"/>
  <c r="DT190" i="22" s="1"/>
  <c r="CV189" i="22"/>
  <c r="DS189" i="22" s="1"/>
  <c r="DT189" i="22" s="1"/>
  <c r="CU189" i="22"/>
  <c r="BW189" i="22"/>
  <c r="AY189" i="22"/>
  <c r="DS188" i="22"/>
  <c r="CU188" i="22"/>
  <c r="BW188" i="22"/>
  <c r="AY188" i="22"/>
  <c r="DQ187" i="22"/>
  <c r="DP187" i="22"/>
  <c r="DO187" i="22"/>
  <c r="DN187" i="22"/>
  <c r="DM187" i="22"/>
  <c r="DL187" i="22"/>
  <c r="DK187" i="22"/>
  <c r="DJ187" i="22"/>
  <c r="DI187" i="22"/>
  <c r="DH187" i="22"/>
  <c r="DG187" i="22"/>
  <c r="DF187" i="22"/>
  <c r="DE187" i="22"/>
  <c r="DD187" i="22"/>
  <c r="DC187" i="22"/>
  <c r="DB187" i="22"/>
  <c r="DA187" i="22"/>
  <c r="CZ187" i="22"/>
  <c r="CY187" i="22"/>
  <c r="CW187" i="22"/>
  <c r="CV187" i="22"/>
  <c r="CS187" i="22"/>
  <c r="CR187" i="22"/>
  <c r="CQ187" i="22"/>
  <c r="CP187" i="22"/>
  <c r="CO187" i="22"/>
  <c r="CN187" i="22"/>
  <c r="CM187" i="22"/>
  <c r="CL187" i="22"/>
  <c r="CK187" i="22"/>
  <c r="CJ187" i="22"/>
  <c r="CI187" i="22"/>
  <c r="CH187" i="22"/>
  <c r="CG187" i="22"/>
  <c r="CF187" i="22"/>
  <c r="CE187" i="22"/>
  <c r="CD187" i="22"/>
  <c r="CC187" i="22"/>
  <c r="CB187" i="22"/>
  <c r="CA187" i="22"/>
  <c r="BY187" i="22"/>
  <c r="BU187" i="22"/>
  <c r="BT187" i="22"/>
  <c r="BS187" i="22"/>
  <c r="BR187" i="22"/>
  <c r="BQ187" i="22"/>
  <c r="BP187" i="22"/>
  <c r="BO187" i="22"/>
  <c r="BN187" i="22"/>
  <c r="BM187" i="22"/>
  <c r="BL187" i="22"/>
  <c r="BK187" i="22"/>
  <c r="BJ187" i="22"/>
  <c r="BI187" i="22"/>
  <c r="BH187" i="22"/>
  <c r="BG187" i="22"/>
  <c r="BF187" i="22"/>
  <c r="BE187" i="22"/>
  <c r="BD187" i="22"/>
  <c r="BC187" i="22"/>
  <c r="BA187" i="22"/>
  <c r="AW187" i="22"/>
  <c r="AV187" i="22"/>
  <c r="AU187" i="22"/>
  <c r="AT187" i="22"/>
  <c r="AS187" i="22"/>
  <c r="AR187" i="22"/>
  <c r="AQ187" i="22"/>
  <c r="AP187" i="22"/>
  <c r="AO187" i="22"/>
  <c r="AN187" i="22"/>
  <c r="AM187" i="22"/>
  <c r="AL187" i="22"/>
  <c r="AK187" i="22"/>
  <c r="AJ187" i="22"/>
  <c r="AI187" i="22"/>
  <c r="AH187" i="22"/>
  <c r="AG187" i="22"/>
  <c r="AF187" i="22"/>
  <c r="AE187" i="22"/>
  <c r="AD187" i="22"/>
  <c r="AB187" i="22"/>
  <c r="AA187" i="22"/>
  <c r="DS186" i="22"/>
  <c r="CU186" i="22"/>
  <c r="BW186" i="22"/>
  <c r="AY186" i="22"/>
  <c r="V186" i="22"/>
  <c r="DS185" i="22"/>
  <c r="CU185" i="22"/>
  <c r="BW185" i="22"/>
  <c r="AY185" i="22"/>
  <c r="DT185" i="22" s="1"/>
  <c r="V185" i="22"/>
  <c r="DS184" i="22"/>
  <c r="CU184" i="22"/>
  <c r="BW184" i="22"/>
  <c r="AY184" i="22"/>
  <c r="DT184" i="22" s="1"/>
  <c r="V184" i="22"/>
  <c r="DS183" i="22"/>
  <c r="BX183" i="22"/>
  <c r="CU183" i="22" s="1"/>
  <c r="DT183" i="22" s="1"/>
  <c r="BW183" i="22"/>
  <c r="AY183" i="22"/>
  <c r="V183" i="22"/>
  <c r="DS182" i="22"/>
  <c r="CU182" i="22"/>
  <c r="BX182" i="22"/>
  <c r="BW182" i="22"/>
  <c r="AY182" i="22"/>
  <c r="DS181" i="22"/>
  <c r="BX181" i="22"/>
  <c r="CU181" i="22" s="1"/>
  <c r="BW181" i="22"/>
  <c r="AZ181" i="22"/>
  <c r="AY181" i="22"/>
  <c r="DT181" i="22" s="1"/>
  <c r="V181" i="22"/>
  <c r="DS180" i="22"/>
  <c r="BX180" i="22"/>
  <c r="CU180" i="22" s="1"/>
  <c r="BW180" i="22"/>
  <c r="AZ180" i="22"/>
  <c r="AY180" i="22"/>
  <c r="DT180" i="22" s="1"/>
  <c r="V180" i="22"/>
  <c r="DS179" i="22"/>
  <c r="BX179" i="22"/>
  <c r="CU179" i="22" s="1"/>
  <c r="BW179" i="22"/>
  <c r="DT179" i="22" s="1"/>
  <c r="AY179" i="22"/>
  <c r="V179" i="22"/>
  <c r="DS178" i="22"/>
  <c r="BW178" i="22"/>
  <c r="DT178" i="22" s="1"/>
  <c r="AZ178" i="22"/>
  <c r="BX178" i="22" s="1"/>
  <c r="CU178" i="22" s="1"/>
  <c r="AY178" i="22"/>
  <c r="V178" i="22"/>
  <c r="DS177" i="22"/>
  <c r="CU177" i="22"/>
  <c r="BX177" i="22"/>
  <c r="BW177" i="22"/>
  <c r="AY177" i="22"/>
  <c r="DT177" i="22" s="1"/>
  <c r="V177" i="22"/>
  <c r="DT176" i="22"/>
  <c r="DS176" i="22"/>
  <c r="CU176" i="22"/>
  <c r="BW176" i="22"/>
  <c r="AY176" i="22"/>
  <c r="V176" i="22"/>
  <c r="DT175" i="22"/>
  <c r="DS175" i="22"/>
  <c r="CU175" i="22"/>
  <c r="BX175" i="22"/>
  <c r="AZ175" i="22"/>
  <c r="BW175" i="22" s="1"/>
  <c r="AY175" i="22"/>
  <c r="V175" i="22"/>
  <c r="DT174" i="22"/>
  <c r="DS174" i="22"/>
  <c r="CU174" i="22"/>
  <c r="BX174" i="22"/>
  <c r="BW174" i="22"/>
  <c r="AY174" i="22"/>
  <c r="V174" i="22"/>
  <c r="DS173" i="22"/>
  <c r="BX173" i="22"/>
  <c r="CU173" i="22" s="1"/>
  <c r="BW173" i="22"/>
  <c r="AZ173" i="22"/>
  <c r="AZ187" i="22" s="1"/>
  <c r="AY173" i="22"/>
  <c r="V173" i="22"/>
  <c r="DU172" i="22"/>
  <c r="DQ172" i="22"/>
  <c r="DP172" i="22"/>
  <c r="DO172" i="22"/>
  <c r="DN172" i="22"/>
  <c r="DM172" i="22"/>
  <c r="DL172" i="22"/>
  <c r="DK172" i="22"/>
  <c r="DJ172" i="22"/>
  <c r="DI172" i="22"/>
  <c r="DH172" i="22"/>
  <c r="DG172" i="22"/>
  <c r="DF172" i="22"/>
  <c r="DE172" i="22"/>
  <c r="DD172" i="22"/>
  <c r="DC172" i="22"/>
  <c r="DB172" i="22"/>
  <c r="DA172" i="22"/>
  <c r="CZ172" i="22"/>
  <c r="CY172" i="22"/>
  <c r="CW172" i="22"/>
  <c r="CV172" i="22"/>
  <c r="CU172" i="22"/>
  <c r="CS172" i="22"/>
  <c r="CR172" i="22"/>
  <c r="CQ172" i="22"/>
  <c r="CP172" i="22"/>
  <c r="CO172" i="22"/>
  <c r="CN172" i="22"/>
  <c r="CM172" i="22"/>
  <c r="CL172" i="22"/>
  <c r="CK172" i="22"/>
  <c r="CJ172" i="22"/>
  <c r="CI172" i="22"/>
  <c r="CH172" i="22"/>
  <c r="CG172" i="22"/>
  <c r="CF172" i="22"/>
  <c r="CE172" i="22"/>
  <c r="CD172" i="22"/>
  <c r="CC172" i="22"/>
  <c r="CB172" i="22"/>
  <c r="CA172" i="22"/>
  <c r="BY172" i="22"/>
  <c r="BX172" i="22"/>
  <c r="BU172" i="22"/>
  <c r="BT172" i="22"/>
  <c r="BS172" i="22"/>
  <c r="BR172" i="22"/>
  <c r="BQ172" i="22"/>
  <c r="BP172" i="22"/>
  <c r="BO172" i="22"/>
  <c r="BN172" i="22"/>
  <c r="BM172" i="22"/>
  <c r="BL172" i="22"/>
  <c r="BK172" i="22"/>
  <c r="BJ172" i="22"/>
  <c r="BI172" i="22"/>
  <c r="BH172" i="22"/>
  <c r="BG172" i="22"/>
  <c r="BF172" i="22"/>
  <c r="BE172" i="22"/>
  <c r="BD172" i="22"/>
  <c r="BC172" i="22"/>
  <c r="BA172" i="22"/>
  <c r="AZ172" i="22"/>
  <c r="AW172" i="22"/>
  <c r="AV172" i="22"/>
  <c r="AU172" i="22"/>
  <c r="AT172" i="22"/>
  <c r="AS172" i="22"/>
  <c r="AR172" i="22"/>
  <c r="AQ172" i="22"/>
  <c r="AP172" i="22"/>
  <c r="AO172" i="22"/>
  <c r="AN172" i="22"/>
  <c r="AM172" i="22"/>
  <c r="AL172" i="22"/>
  <c r="AK172" i="22"/>
  <c r="AJ172" i="22"/>
  <c r="AI172" i="22"/>
  <c r="AH172" i="22"/>
  <c r="AG172" i="22"/>
  <c r="AF172" i="22"/>
  <c r="AE172" i="22"/>
  <c r="AD172" i="22"/>
  <c r="AB172" i="22"/>
  <c r="AA172" i="22"/>
  <c r="DT171" i="22"/>
  <c r="DS171" i="22"/>
  <c r="CU171" i="22"/>
  <c r="BW171" i="22"/>
  <c r="AY171" i="22"/>
  <c r="DT170" i="22"/>
  <c r="DS170" i="22"/>
  <c r="CU170" i="22"/>
  <c r="BW170" i="22"/>
  <c r="AY170" i="22"/>
  <c r="DS169" i="22"/>
  <c r="CU169" i="22"/>
  <c r="BW169" i="22"/>
  <c r="AY169" i="22"/>
  <c r="DT169" i="22" s="1"/>
  <c r="U169" i="22"/>
  <c r="V169" i="22" s="1"/>
  <c r="L169" i="22"/>
  <c r="DS168" i="22"/>
  <c r="CU168" i="22"/>
  <c r="BW168" i="22"/>
  <c r="AY168" i="22"/>
  <c r="DT168" i="22" s="1"/>
  <c r="V168" i="22"/>
  <c r="L168" i="22"/>
  <c r="DS167" i="22"/>
  <c r="DS172" i="22" s="1"/>
  <c r="CU167" i="22"/>
  <c r="BW167" i="22"/>
  <c r="AY167" i="22"/>
  <c r="V167" i="22"/>
  <c r="U167" i="22"/>
  <c r="DO166" i="22"/>
  <c r="DN166" i="22"/>
  <c r="DM166" i="22"/>
  <c r="DL166" i="22"/>
  <c r="DK166" i="22"/>
  <c r="DJ166" i="22"/>
  <c r="DI166" i="22"/>
  <c r="DH166" i="22"/>
  <c r="DG166" i="22"/>
  <c r="DF166" i="22"/>
  <c r="DE166" i="22"/>
  <c r="DD166" i="22"/>
  <c r="DC166" i="22"/>
  <c r="DB166" i="22"/>
  <c r="DA166" i="22"/>
  <c r="CZ166" i="22"/>
  <c r="CY166" i="22"/>
  <c r="CV166" i="22"/>
  <c r="CQ166" i="22"/>
  <c r="CP166" i="22"/>
  <c r="CO166" i="22"/>
  <c r="CN166" i="22"/>
  <c r="CM166" i="22"/>
  <c r="CL166" i="22"/>
  <c r="CK166" i="22"/>
  <c r="CJ166" i="22"/>
  <c r="CI166" i="22"/>
  <c r="CH166" i="22"/>
  <c r="CG166" i="22"/>
  <c r="CF166" i="22"/>
  <c r="CE166" i="22"/>
  <c r="CD166" i="22"/>
  <c r="CC166" i="22"/>
  <c r="CB166" i="22"/>
  <c r="CA166" i="22"/>
  <c r="BX166" i="22"/>
  <c r="BS166" i="22"/>
  <c r="BR166" i="22"/>
  <c r="BQ166" i="22"/>
  <c r="BP166" i="22"/>
  <c r="BO166" i="22"/>
  <c r="BN166" i="22"/>
  <c r="BM166" i="22"/>
  <c r="BL166" i="22"/>
  <c r="BK166" i="22"/>
  <c r="BJ166" i="22"/>
  <c r="BI166" i="22"/>
  <c r="BH166" i="22"/>
  <c r="BG166" i="22"/>
  <c r="BF166" i="22"/>
  <c r="BE166" i="22"/>
  <c r="BD166" i="22"/>
  <c r="BC166" i="22"/>
  <c r="AZ166" i="22"/>
  <c r="AU166" i="22"/>
  <c r="AT166" i="22"/>
  <c r="AS166" i="22"/>
  <c r="AR166" i="22"/>
  <c r="AQ166" i="22"/>
  <c r="AP166" i="22"/>
  <c r="AO166" i="22"/>
  <c r="AN166" i="22"/>
  <c r="AM166" i="22"/>
  <c r="AL166" i="22"/>
  <c r="AK166" i="22"/>
  <c r="AJ166" i="22"/>
  <c r="AI166" i="22"/>
  <c r="AH166" i="22"/>
  <c r="AG166" i="22"/>
  <c r="AF166" i="22"/>
  <c r="AE166" i="22"/>
  <c r="AD166" i="22"/>
  <c r="AA166" i="22"/>
  <c r="DT165" i="22"/>
  <c r="DS165" i="22"/>
  <c r="CU165" i="22"/>
  <c r="BW165" i="22"/>
  <c r="AY165" i="22"/>
  <c r="AY166" i="22" s="1"/>
  <c r="DS164" i="22"/>
  <c r="CU164" i="22"/>
  <c r="BW164" i="22"/>
  <c r="AY164" i="22"/>
  <c r="DT163" i="22"/>
  <c r="DS163" i="22"/>
  <c r="DS166" i="22" s="1"/>
  <c r="CU163" i="22"/>
  <c r="BW163" i="22"/>
  <c r="AY163" i="22"/>
  <c r="DQ162" i="22"/>
  <c r="DP162" i="22"/>
  <c r="DO162" i="22"/>
  <c r="DN162" i="22"/>
  <c r="DM162" i="22"/>
  <c r="DL162" i="22"/>
  <c r="DK162" i="22"/>
  <c r="DJ162" i="22"/>
  <c r="DI162" i="22"/>
  <c r="DH162" i="22"/>
  <c r="DG162" i="22"/>
  <c r="DF162" i="22"/>
  <c r="DE162" i="22"/>
  <c r="DD162" i="22"/>
  <c r="DC162" i="22"/>
  <c r="DB162" i="22"/>
  <c r="DA162" i="22"/>
  <c r="CZ162" i="22"/>
  <c r="CY162" i="22"/>
  <c r="CW162" i="22"/>
  <c r="CV162" i="22"/>
  <c r="CS162" i="22"/>
  <c r="CR162" i="22"/>
  <c r="CQ162" i="22"/>
  <c r="CP162" i="22"/>
  <c r="CO162" i="22"/>
  <c r="CN162" i="22"/>
  <c r="CM162" i="22"/>
  <c r="CL162" i="22"/>
  <c r="CK162" i="22"/>
  <c r="CJ162" i="22"/>
  <c r="CI162" i="22"/>
  <c r="CH162" i="22"/>
  <c r="CG162" i="22"/>
  <c r="CF162" i="22"/>
  <c r="CE162" i="22"/>
  <c r="CD162" i="22"/>
  <c r="CC162" i="22"/>
  <c r="CB162" i="22"/>
  <c r="CA162" i="22"/>
  <c r="BY162" i="22"/>
  <c r="BX162" i="22"/>
  <c r="BU162" i="22"/>
  <c r="BT162" i="22"/>
  <c r="BS162" i="22"/>
  <c r="BR162" i="22"/>
  <c r="BQ162" i="22"/>
  <c r="BP162" i="22"/>
  <c r="BO162" i="22"/>
  <c r="BN162" i="22"/>
  <c r="BM162" i="22"/>
  <c r="BL162" i="22"/>
  <c r="BK162" i="22"/>
  <c r="BJ162" i="22"/>
  <c r="BI162" i="22"/>
  <c r="BH162" i="22"/>
  <c r="BG162" i="22"/>
  <c r="BF162" i="22"/>
  <c r="BE162" i="22"/>
  <c r="BD162" i="22"/>
  <c r="BC162" i="22"/>
  <c r="BA162" i="22"/>
  <c r="AZ162" i="22"/>
  <c r="AY162" i="22"/>
  <c r="AW162" i="22"/>
  <c r="AV162" i="22"/>
  <c r="AU162" i="22"/>
  <c r="AT162" i="22"/>
  <c r="AS162" i="22"/>
  <c r="AR162" i="22"/>
  <c r="AQ162" i="22"/>
  <c r="AP162" i="22"/>
  <c r="AO162" i="22"/>
  <c r="AN162" i="22"/>
  <c r="AM162" i="22"/>
  <c r="AL162" i="22"/>
  <c r="AK162" i="22"/>
  <c r="AJ162" i="22"/>
  <c r="AI162" i="22"/>
  <c r="AH162" i="22"/>
  <c r="AG162" i="22"/>
  <c r="AF162" i="22"/>
  <c r="AE162" i="22"/>
  <c r="AD162" i="22"/>
  <c r="AB162" i="22"/>
  <c r="AA162" i="22"/>
  <c r="DS161" i="22"/>
  <c r="DS162" i="22" s="1"/>
  <c r="CU161" i="22"/>
  <c r="BW161" i="22"/>
  <c r="BW162" i="22" s="1"/>
  <c r="AY161" i="22"/>
  <c r="DS160" i="22"/>
  <c r="CU160" i="22"/>
  <c r="BW160" i="22"/>
  <c r="AY160" i="22"/>
  <c r="DS159" i="22"/>
  <c r="CU159" i="22"/>
  <c r="CU162" i="22" s="1"/>
  <c r="BW159" i="22"/>
  <c r="AY159" i="22"/>
  <c r="DT159" i="22" s="1"/>
  <c r="DQ158" i="22"/>
  <c r="DP158" i="22"/>
  <c r="DO158" i="22"/>
  <c r="DN158" i="22"/>
  <c r="DM158" i="22"/>
  <c r="DL158" i="22"/>
  <c r="DK158" i="22"/>
  <c r="DJ158" i="22"/>
  <c r="DI158" i="22"/>
  <c r="DH158" i="22"/>
  <c r="DG158" i="22"/>
  <c r="DF158" i="22"/>
  <c r="DE158" i="22"/>
  <c r="DD158" i="22"/>
  <c r="DC158" i="22"/>
  <c r="DB158" i="22"/>
  <c r="DA158" i="22"/>
  <c r="CZ158" i="22"/>
  <c r="CY158" i="22"/>
  <c r="CW158" i="22"/>
  <c r="CV158" i="22"/>
  <c r="CU158" i="22"/>
  <c r="CS158" i="22"/>
  <c r="CR158" i="22"/>
  <c r="CQ158" i="22"/>
  <c r="CP158" i="22"/>
  <c r="CO158" i="22"/>
  <c r="CN158" i="22"/>
  <c r="CM158" i="22"/>
  <c r="CL158" i="22"/>
  <c r="CK158" i="22"/>
  <c r="CJ158" i="22"/>
  <c r="CI158" i="22"/>
  <c r="CH158" i="22"/>
  <c r="CG158" i="22"/>
  <c r="CF158" i="22"/>
  <c r="CE158" i="22"/>
  <c r="CD158" i="22"/>
  <c r="CC158" i="22"/>
  <c r="CB158" i="22"/>
  <c r="CA158" i="22"/>
  <c r="BY158" i="22"/>
  <c r="BX158" i="22"/>
  <c r="BU158" i="22"/>
  <c r="BT158" i="22"/>
  <c r="BS158" i="22"/>
  <c r="BR158" i="22"/>
  <c r="BQ158" i="22"/>
  <c r="BP158" i="22"/>
  <c r="BO158" i="22"/>
  <c r="BN158" i="22"/>
  <c r="BM158" i="22"/>
  <c r="BL158" i="22"/>
  <c r="BK158" i="22"/>
  <c r="BJ158" i="22"/>
  <c r="BI158" i="22"/>
  <c r="BH158" i="22"/>
  <c r="BG158" i="22"/>
  <c r="BF158" i="22"/>
  <c r="BE158" i="22"/>
  <c r="BD158" i="22"/>
  <c r="BA158" i="22"/>
  <c r="AW158" i="22"/>
  <c r="AV158" i="22"/>
  <c r="AU158" i="22"/>
  <c r="AT158" i="22"/>
  <c r="AS158" i="22"/>
  <c r="AR158" i="22"/>
  <c r="AQ158" i="22"/>
  <c r="AP158" i="22"/>
  <c r="AO158" i="22"/>
  <c r="AN158" i="22"/>
  <c r="AM158" i="22"/>
  <c r="AL158" i="22"/>
  <c r="AK158" i="22"/>
  <c r="AJ158" i="22"/>
  <c r="AI158" i="22"/>
  <c r="AH158" i="22"/>
  <c r="AG158" i="22"/>
  <c r="AF158" i="22"/>
  <c r="AE158" i="22"/>
  <c r="AD158" i="22"/>
  <c r="AB158" i="22"/>
  <c r="AA158" i="22"/>
  <c r="DT157" i="22"/>
  <c r="DS157" i="22"/>
  <c r="CU157" i="22"/>
  <c r="BW157" i="22"/>
  <c r="AY157" i="22"/>
  <c r="DT156" i="22"/>
  <c r="DS156" i="22"/>
  <c r="CU156" i="22"/>
  <c r="BW156" i="22"/>
  <c r="AY156" i="22"/>
  <c r="DS155" i="22"/>
  <c r="CU155" i="22"/>
  <c r="BW155" i="22"/>
  <c r="AY155" i="22"/>
  <c r="DT155" i="22" s="1"/>
  <c r="DS154" i="22"/>
  <c r="CU154" i="22"/>
  <c r="BC154" i="22"/>
  <c r="BW154" i="22" s="1"/>
  <c r="AY154" i="22"/>
  <c r="DS153" i="22"/>
  <c r="CU153" i="22"/>
  <c r="BW153" i="22"/>
  <c r="DT153" i="22" s="1"/>
  <c r="BC153" i="22"/>
  <c r="AY153" i="22"/>
  <c r="DS152" i="22"/>
  <c r="CU152" i="22"/>
  <c r="BW152" i="22"/>
  <c r="BC152" i="22"/>
  <c r="AY152" i="22"/>
  <c r="DS151" i="22"/>
  <c r="CU151" i="22"/>
  <c r="BC151" i="22"/>
  <c r="BW151" i="22" s="1"/>
  <c r="AY151" i="22"/>
  <c r="DS150" i="22"/>
  <c r="CU150" i="22"/>
  <c r="BW150" i="22"/>
  <c r="AY150" i="22"/>
  <c r="DS149" i="22"/>
  <c r="CU149" i="22"/>
  <c r="BC149" i="22"/>
  <c r="BC158" i="22" s="1"/>
  <c r="AZ149" i="22"/>
  <c r="AY149" i="22"/>
  <c r="DS148" i="22"/>
  <c r="CU148" i="22"/>
  <c r="BC148" i="22"/>
  <c r="AZ148" i="22"/>
  <c r="AZ158" i="22" s="1"/>
  <c r="AY148" i="22"/>
  <c r="DS147" i="22"/>
  <c r="CU147" i="22"/>
  <c r="BW147" i="22"/>
  <c r="BC147" i="22"/>
  <c r="AZ147" i="22"/>
  <c r="AY147" i="22"/>
  <c r="DT147" i="22" s="1"/>
  <c r="DS146" i="22"/>
  <c r="CU146" i="22"/>
  <c r="BC146" i="22"/>
  <c r="BW146" i="22" s="1"/>
  <c r="AY146" i="22"/>
  <c r="DT146" i="22" s="1"/>
  <c r="DS145" i="22"/>
  <c r="CU145" i="22"/>
  <c r="BC145" i="22"/>
  <c r="BW145" i="22" s="1"/>
  <c r="AY145" i="22"/>
  <c r="DT145" i="22" s="1"/>
  <c r="DS144" i="22"/>
  <c r="DT144" i="22" s="1"/>
  <c r="CU144" i="22"/>
  <c r="BW144" i="22"/>
  <c r="BC144" i="22"/>
  <c r="AY144" i="22"/>
  <c r="DS143" i="22"/>
  <c r="CU143" i="22"/>
  <c r="BW143" i="22"/>
  <c r="BC143" i="22"/>
  <c r="AY143" i="22"/>
  <c r="DQ142" i="22"/>
  <c r="DP142" i="22"/>
  <c r="DO142" i="22"/>
  <c r="DN142" i="22"/>
  <c r="DM142" i="22"/>
  <c r="DL142" i="22"/>
  <c r="DK142" i="22"/>
  <c r="DJ142" i="22"/>
  <c r="DI142" i="22"/>
  <c r="DH142" i="22"/>
  <c r="DG142" i="22"/>
  <c r="DF142" i="22"/>
  <c r="DE142" i="22"/>
  <c r="DD142" i="22"/>
  <c r="DC142" i="22"/>
  <c r="DB142" i="22"/>
  <c r="DA142" i="22"/>
  <c r="CZ142" i="22"/>
  <c r="CY142" i="22"/>
  <c r="CW142" i="22"/>
  <c r="CV142" i="22"/>
  <c r="CS142" i="22"/>
  <c r="CR142" i="22"/>
  <c r="CQ142" i="22"/>
  <c r="CP142" i="22"/>
  <c r="CO142" i="22"/>
  <c r="CN142" i="22"/>
  <c r="CM142" i="22"/>
  <c r="CL142" i="22"/>
  <c r="CK142" i="22"/>
  <c r="CJ142" i="22"/>
  <c r="CI142" i="22"/>
  <c r="CH142" i="22"/>
  <c r="CG142" i="22"/>
  <c r="CF142" i="22"/>
  <c r="CE142" i="22"/>
  <c r="CD142" i="22"/>
  <c r="CC142" i="22"/>
  <c r="CB142" i="22"/>
  <c r="CA142" i="22"/>
  <c r="BY142" i="22"/>
  <c r="BX142" i="22"/>
  <c r="BU142" i="22"/>
  <c r="BT142" i="22"/>
  <c r="BS142" i="22"/>
  <c r="BR142" i="22"/>
  <c r="BQ142" i="22"/>
  <c r="BP142" i="22"/>
  <c r="BO142" i="22"/>
  <c r="BN142" i="22"/>
  <c r="BM142" i="22"/>
  <c r="BL142" i="22"/>
  <c r="BK142" i="22"/>
  <c r="BJ142" i="22"/>
  <c r="BI142" i="22"/>
  <c r="BH142" i="22"/>
  <c r="BG142" i="22"/>
  <c r="BF142" i="22"/>
  <c r="BE142" i="22"/>
  <c r="BD142" i="22"/>
  <c r="BC142" i="22"/>
  <c r="BA142" i="22"/>
  <c r="AZ142" i="22"/>
  <c r="AW142" i="22"/>
  <c r="AV142" i="22"/>
  <c r="AU142" i="22"/>
  <c r="AT142" i="22"/>
  <c r="AS142" i="22"/>
  <c r="AR142" i="22"/>
  <c r="AQ142" i="22"/>
  <c r="AP142" i="22"/>
  <c r="AO142" i="22"/>
  <c r="AN142" i="22"/>
  <c r="AL142" i="22"/>
  <c r="AK142" i="22"/>
  <c r="AJ142" i="22"/>
  <c r="AI142" i="22"/>
  <c r="AH142" i="22"/>
  <c r="AG142" i="22"/>
  <c r="AF142" i="22"/>
  <c r="AE142" i="22"/>
  <c r="AD142" i="22"/>
  <c r="AB142" i="22"/>
  <c r="DT141" i="22"/>
  <c r="DS141" i="22"/>
  <c r="CU141" i="22"/>
  <c r="BW141" i="22"/>
  <c r="AY141" i="22"/>
  <c r="DS140" i="22"/>
  <c r="CU140" i="22"/>
  <c r="BW140" i="22"/>
  <c r="DT140" i="22" s="1"/>
  <c r="AY140" i="22"/>
  <c r="DS139" i="22"/>
  <c r="CU139" i="22"/>
  <c r="BW139" i="22"/>
  <c r="AY139" i="22"/>
  <c r="DT139" i="22" s="1"/>
  <c r="DS138" i="22"/>
  <c r="CU138" i="22"/>
  <c r="BW138" i="22"/>
  <c r="AY138" i="22"/>
  <c r="DS137" i="22"/>
  <c r="CU137" i="22"/>
  <c r="BW137" i="22"/>
  <c r="AY137" i="22"/>
  <c r="DT137" i="22" s="1"/>
  <c r="DS136" i="22"/>
  <c r="CU136" i="22"/>
  <c r="BW136" i="22"/>
  <c r="AA136" i="22"/>
  <c r="AA142" i="22" s="1"/>
  <c r="DS135" i="22"/>
  <c r="CU135" i="22"/>
  <c r="BW135" i="22"/>
  <c r="AY135" i="22"/>
  <c r="DT135" i="22" s="1"/>
  <c r="DS134" i="22"/>
  <c r="CU134" i="22"/>
  <c r="BW134" i="22"/>
  <c r="AY134" i="22"/>
  <c r="DS133" i="22"/>
  <c r="CU133" i="22"/>
  <c r="BW133" i="22"/>
  <c r="AY133" i="22"/>
  <c r="DT133" i="22" s="1"/>
  <c r="DT132" i="22"/>
  <c r="DS132" i="22"/>
  <c r="CU132" i="22"/>
  <c r="BW132" i="22"/>
  <c r="AY132" i="22"/>
  <c r="DS131" i="22"/>
  <c r="CU131" i="22"/>
  <c r="CU142" i="22" s="1"/>
  <c r="BW131" i="22"/>
  <c r="DT131" i="22" s="1"/>
  <c r="AY131" i="22"/>
  <c r="DS130" i="22"/>
  <c r="CU130" i="22"/>
  <c r="BW130" i="22"/>
  <c r="DT130" i="22" s="1"/>
  <c r="AY130" i="22"/>
  <c r="DT129" i="22"/>
  <c r="DS129" i="22"/>
  <c r="CU129" i="22"/>
  <c r="BW129" i="22"/>
  <c r="AY129" i="22"/>
  <c r="DS128" i="22"/>
  <c r="CU128" i="22"/>
  <c r="BW128" i="22"/>
  <c r="AY128" i="22"/>
  <c r="DT128" i="22" s="1"/>
  <c r="DS127" i="22"/>
  <c r="CU127" i="22"/>
  <c r="BW127" i="22"/>
  <c r="AY127" i="22"/>
  <c r="AM127" i="22"/>
  <c r="AM142" i="22" s="1"/>
  <c r="DS126" i="22"/>
  <c r="CU126" i="22"/>
  <c r="BW126" i="22"/>
  <c r="DT126" i="22" s="1"/>
  <c r="AY126" i="22"/>
  <c r="DS125" i="22"/>
  <c r="CU125" i="22"/>
  <c r="BW125" i="22"/>
  <c r="AY125" i="22"/>
  <c r="DT125" i="22" s="1"/>
  <c r="DS124" i="22"/>
  <c r="DT124" i="22" s="1"/>
  <c r="CU124" i="22"/>
  <c r="BW124" i="22"/>
  <c r="AY124" i="22"/>
  <c r="DS123" i="22"/>
  <c r="CU123" i="22"/>
  <c r="BW123" i="22"/>
  <c r="BW142" i="22" s="1"/>
  <c r="AY123" i="22"/>
  <c r="DQ122" i="22"/>
  <c r="DP122" i="22"/>
  <c r="DO122" i="22"/>
  <c r="DN122" i="22"/>
  <c r="DM122" i="22"/>
  <c r="DL122" i="22"/>
  <c r="DK122" i="22"/>
  <c r="DJ122" i="22"/>
  <c r="DI122" i="22"/>
  <c r="DH122" i="22"/>
  <c r="DG122" i="22"/>
  <c r="DF122" i="22"/>
  <c r="DE122" i="22"/>
  <c r="DD122" i="22"/>
  <c r="DC122" i="22"/>
  <c r="DB122" i="22"/>
  <c r="DA122" i="22"/>
  <c r="CZ122" i="22"/>
  <c r="CY122" i="22"/>
  <c r="CW122" i="22"/>
  <c r="CV122" i="22"/>
  <c r="CS122" i="22"/>
  <c r="CR122" i="22"/>
  <c r="CQ122" i="22"/>
  <c r="CP122" i="22"/>
  <c r="CO122" i="22"/>
  <c r="CN122" i="22"/>
  <c r="CM122" i="22"/>
  <c r="CL122" i="22"/>
  <c r="CK122" i="22"/>
  <c r="CJ122" i="22"/>
  <c r="CI122" i="22"/>
  <c r="CH122" i="22"/>
  <c r="CG122" i="22"/>
  <c r="CF122" i="22"/>
  <c r="CE122" i="22"/>
  <c r="CD122" i="22"/>
  <c r="CC122" i="22"/>
  <c r="CB122" i="22"/>
  <c r="CA122" i="22"/>
  <c r="BY122" i="22"/>
  <c r="BU122" i="22"/>
  <c r="BT122" i="22"/>
  <c r="BS122" i="22"/>
  <c r="BR122" i="22"/>
  <c r="BQ122" i="22"/>
  <c r="BP122" i="22"/>
  <c r="BO122" i="22"/>
  <c r="BN122" i="22"/>
  <c r="BM122" i="22"/>
  <c r="BL122" i="22"/>
  <c r="BK122" i="22"/>
  <c r="BJ122" i="22"/>
  <c r="BI122" i="22"/>
  <c r="BH122" i="22"/>
  <c r="BG122" i="22"/>
  <c r="BF122" i="22"/>
  <c r="BE122" i="22"/>
  <c r="BD122" i="22"/>
  <c r="BA122" i="22"/>
  <c r="AA122" i="22"/>
  <c r="DS121" i="22"/>
  <c r="CU121" i="22"/>
  <c r="BW121" i="22"/>
  <c r="AY121" i="22"/>
  <c r="DT121" i="22" s="1"/>
  <c r="DT120" i="22"/>
  <c r="DS120" i="22"/>
  <c r="CU120" i="22"/>
  <c r="BW120" i="22"/>
  <c r="AY120" i="22"/>
  <c r="DS119" i="22"/>
  <c r="CU119" i="22"/>
  <c r="BW119" i="22"/>
  <c r="DT119" i="22" s="1"/>
  <c r="AY119" i="22"/>
  <c r="DS118" i="22"/>
  <c r="CV118" i="22"/>
  <c r="CU118" i="22"/>
  <c r="BW118" i="22"/>
  <c r="AY118" i="22"/>
  <c r="DT118" i="22" s="1"/>
  <c r="DT117" i="22"/>
  <c r="DS117" i="22"/>
  <c r="CU117" i="22"/>
  <c r="BW117" i="22"/>
  <c r="BC117" i="22"/>
  <c r="AZ117" i="22"/>
  <c r="AY117" i="22"/>
  <c r="DS116" i="22"/>
  <c r="BX116" i="22"/>
  <c r="CU116" i="22" s="1"/>
  <c r="BC116" i="22"/>
  <c r="AZ116" i="22"/>
  <c r="BW116" i="22" s="1"/>
  <c r="DT116" i="22" s="1"/>
  <c r="AY116" i="22"/>
  <c r="DS115" i="22"/>
  <c r="BX115" i="22"/>
  <c r="CU115" i="22" s="1"/>
  <c r="BW115" i="22"/>
  <c r="DT115" i="22" s="1"/>
  <c r="BC115" i="22"/>
  <c r="AZ115" i="22"/>
  <c r="AY115" i="22"/>
  <c r="DS114" i="22"/>
  <c r="CU114" i="22"/>
  <c r="BW114" i="22"/>
  <c r="AY114" i="22"/>
  <c r="DT114" i="22" s="1"/>
  <c r="DS113" i="22"/>
  <c r="CU113" i="22"/>
  <c r="BC113" i="22"/>
  <c r="BW113" i="22" s="1"/>
  <c r="DT113" i="22" s="1"/>
  <c r="AY113" i="22"/>
  <c r="DS112" i="22"/>
  <c r="DT112" i="22" s="1"/>
  <c r="CU112" i="22"/>
  <c r="BW112" i="22"/>
  <c r="BC112" i="22"/>
  <c r="AY112" i="22"/>
  <c r="DS111" i="22"/>
  <c r="CU111" i="22"/>
  <c r="BW111" i="22"/>
  <c r="DT111" i="22" s="1"/>
  <c r="BC111" i="22"/>
  <c r="AY111" i="22"/>
  <c r="DS110" i="22"/>
  <c r="CU110" i="22"/>
  <c r="BC110" i="22"/>
  <c r="BW110" i="22" s="1"/>
  <c r="AY110" i="22"/>
  <c r="DT110" i="22" s="1"/>
  <c r="DS109" i="22"/>
  <c r="DT109" i="22" s="1"/>
  <c r="CU109" i="22"/>
  <c r="BW109" i="22"/>
  <c r="AY109" i="22"/>
  <c r="DS108" i="22"/>
  <c r="CU108" i="22"/>
  <c r="BW108" i="22"/>
  <c r="BC108" i="22"/>
  <c r="AY108" i="22"/>
  <c r="DT108" i="22" s="1"/>
  <c r="DS107" i="22"/>
  <c r="BC107" i="22"/>
  <c r="AZ107" i="22"/>
  <c r="BX107" i="22" s="1"/>
  <c r="CU107" i="22" s="1"/>
  <c r="AY107" i="22"/>
  <c r="DT106" i="22"/>
  <c r="DS106" i="22"/>
  <c r="BX106" i="22"/>
  <c r="CU106" i="22" s="1"/>
  <c r="BW106" i="22"/>
  <c r="BC106" i="22"/>
  <c r="AY106" i="22"/>
  <c r="DS105" i="22"/>
  <c r="CU105" i="22"/>
  <c r="BW105" i="22"/>
  <c r="AY105" i="22"/>
  <c r="DS104" i="22"/>
  <c r="CU104" i="22"/>
  <c r="BC104" i="22"/>
  <c r="BW104" i="22" s="1"/>
  <c r="AY104" i="22"/>
  <c r="DT104" i="22" s="1"/>
  <c r="DS103" i="22"/>
  <c r="CU103" i="22"/>
  <c r="BC103" i="22"/>
  <c r="BW103" i="22" s="1"/>
  <c r="AY103" i="22"/>
  <c r="DS102" i="22"/>
  <c r="BX102" i="22"/>
  <c r="CU102" i="22" s="1"/>
  <c r="BC102" i="22"/>
  <c r="BW102" i="22" s="1"/>
  <c r="DT102" i="22" s="1"/>
  <c r="AZ102" i="22"/>
  <c r="AY102" i="22"/>
  <c r="DS101" i="22"/>
  <c r="BC101" i="22"/>
  <c r="AZ101" i="22"/>
  <c r="BX101" i="22" s="1"/>
  <c r="CU101" i="22" s="1"/>
  <c r="AY101" i="22"/>
  <c r="DS100" i="22"/>
  <c r="CU100" i="22"/>
  <c r="BW100" i="22"/>
  <c r="AY100" i="22"/>
  <c r="DT100" i="22" s="1"/>
  <c r="DS99" i="22"/>
  <c r="DT99" i="22" s="1"/>
  <c r="CU99" i="22"/>
  <c r="CV99" i="22" s="1"/>
  <c r="BW99" i="22"/>
  <c r="AY99" i="22"/>
  <c r="DS98" i="22"/>
  <c r="CU98" i="22"/>
  <c r="BW98" i="22"/>
  <c r="DT98" i="22" s="1"/>
  <c r="AY98" i="22"/>
  <c r="DS97" i="22"/>
  <c r="BC97" i="22"/>
  <c r="AZ97" i="22"/>
  <c r="BX97" i="22" s="1"/>
  <c r="CU97" i="22" s="1"/>
  <c r="AY97" i="22"/>
  <c r="DS96" i="22"/>
  <c r="BC96" i="22"/>
  <c r="AZ96" i="22"/>
  <c r="BX96" i="22" s="1"/>
  <c r="CU96" i="22" s="1"/>
  <c r="AY96" i="22"/>
  <c r="DS95" i="22"/>
  <c r="DS122" i="22" s="1"/>
  <c r="BW95" i="22"/>
  <c r="BC95" i="22"/>
  <c r="AZ95" i="22"/>
  <c r="BX95" i="22" s="1"/>
  <c r="CU95" i="22" s="1"/>
  <c r="DT95" i="22" s="1"/>
  <c r="AY95" i="22"/>
  <c r="DS94" i="22"/>
  <c r="CU94" i="22"/>
  <c r="BC94" i="22"/>
  <c r="BW94" i="22" s="1"/>
  <c r="DT94" i="22" s="1"/>
  <c r="AY94" i="22"/>
  <c r="DS93" i="22"/>
  <c r="CU93" i="22"/>
  <c r="BC93" i="22"/>
  <c r="BW93" i="22" s="1"/>
  <c r="DT93" i="22" s="1"/>
  <c r="AY93" i="22"/>
  <c r="DS92" i="22"/>
  <c r="CU92" i="22"/>
  <c r="BC92" i="22"/>
  <c r="AZ92" i="22"/>
  <c r="BW92" i="22" s="1"/>
  <c r="AY92" i="22"/>
  <c r="DT92" i="22" s="1"/>
  <c r="DS91" i="22"/>
  <c r="BC91" i="22"/>
  <c r="AZ91" i="22"/>
  <c r="BX91" i="22" s="1"/>
  <c r="CU91" i="22" s="1"/>
  <c r="AY91" i="22"/>
  <c r="DS90" i="22"/>
  <c r="BC90" i="22"/>
  <c r="AZ90" i="22"/>
  <c r="BX90" i="22" s="1"/>
  <c r="CU90" i="22" s="1"/>
  <c r="AY90" i="22"/>
  <c r="DS89" i="22"/>
  <c r="CU89" i="22"/>
  <c r="BX89" i="22"/>
  <c r="BC89" i="22"/>
  <c r="BW89" i="22" s="1"/>
  <c r="AY89" i="22"/>
  <c r="DT89" i="22" s="1"/>
  <c r="DT88" i="22"/>
  <c r="DS88" i="22"/>
  <c r="CU88" i="22"/>
  <c r="BW88" i="22"/>
  <c r="AY88" i="22"/>
  <c r="DS87" i="22"/>
  <c r="CU87" i="22"/>
  <c r="BW87" i="22"/>
  <c r="DT87" i="22" s="1"/>
  <c r="BC87" i="22"/>
  <c r="AY87" i="22"/>
  <c r="DS86" i="22"/>
  <c r="BX86" i="22"/>
  <c r="CU86" i="22" s="1"/>
  <c r="BC86" i="22"/>
  <c r="BW86" i="22" s="1"/>
  <c r="AZ86" i="22"/>
  <c r="AY86" i="22"/>
  <c r="DS85" i="22"/>
  <c r="BX85" i="22"/>
  <c r="BC85" i="22"/>
  <c r="BW85" i="22" s="1"/>
  <c r="AZ85" i="22"/>
  <c r="AY85" i="22"/>
  <c r="DS84" i="22"/>
  <c r="CU84" i="22"/>
  <c r="BW84" i="22"/>
  <c r="BC84" i="22"/>
  <c r="AY84" i="22"/>
  <c r="DT84" i="22" s="1"/>
  <c r="DS83" i="22"/>
  <c r="CU83" i="22"/>
  <c r="BW83" i="22"/>
  <c r="AY83" i="22"/>
  <c r="DT83" i="22" s="1"/>
  <c r="DS82" i="22"/>
  <c r="CU82" i="22"/>
  <c r="DT82" i="22" s="1"/>
  <c r="BW82" i="22"/>
  <c r="AY82" i="22"/>
  <c r="DS81" i="22"/>
  <c r="CU81" i="22"/>
  <c r="BW81" i="22"/>
  <c r="BC81" i="22"/>
  <c r="AY81" i="22"/>
  <c r="DT81" i="22" s="1"/>
  <c r="DS80" i="22"/>
  <c r="CU80" i="22"/>
  <c r="BC80" i="22"/>
  <c r="BW80" i="22" s="1"/>
  <c r="AY80" i="22"/>
  <c r="AJ80" i="22"/>
  <c r="DT79" i="22"/>
  <c r="DS79" i="22"/>
  <c r="CU79" i="22"/>
  <c r="BW79" i="22"/>
  <c r="BC79" i="22"/>
  <c r="AY79" i="22"/>
  <c r="DS78" i="22"/>
  <c r="CU78" i="22"/>
  <c r="BC78" i="22"/>
  <c r="BW78" i="22" s="1"/>
  <c r="DT78" i="22" s="1"/>
  <c r="AY78" i="22"/>
  <c r="DS77" i="22"/>
  <c r="CU77" i="22"/>
  <c r="AZ77" i="22"/>
  <c r="AZ122" i="22" s="1"/>
  <c r="AY77" i="22"/>
  <c r="DS76" i="22"/>
  <c r="CU76" i="22"/>
  <c r="BC76" i="22"/>
  <c r="BW76" i="22" s="1"/>
  <c r="AY76" i="22"/>
  <c r="DT75" i="22"/>
  <c r="DS75" i="22"/>
  <c r="CU75" i="22"/>
  <c r="BW75" i="22"/>
  <c r="BC75" i="22"/>
  <c r="AY75" i="22"/>
  <c r="DS74" i="22"/>
  <c r="CU74" i="22"/>
  <c r="BC74" i="22"/>
  <c r="BW74" i="22" s="1"/>
  <c r="DT74" i="22" s="1"/>
  <c r="AY74" i="22"/>
  <c r="DS73" i="22"/>
  <c r="CU73" i="22"/>
  <c r="BC73" i="22"/>
  <c r="BW73" i="22" s="1"/>
  <c r="DT73" i="22" s="1"/>
  <c r="AY73" i="22"/>
  <c r="DS72" i="22"/>
  <c r="CU72" i="22"/>
  <c r="BC72" i="22"/>
  <c r="BW72" i="22" s="1"/>
  <c r="AY72" i="22"/>
  <c r="DQ71" i="22"/>
  <c r="DP71" i="22"/>
  <c r="DO71" i="22"/>
  <c r="DN71" i="22"/>
  <c r="DM71" i="22"/>
  <c r="DL71" i="22"/>
  <c r="DK71" i="22"/>
  <c r="DJ71" i="22"/>
  <c r="DI71" i="22"/>
  <c r="DH71" i="22"/>
  <c r="DG71" i="22"/>
  <c r="DF71" i="22"/>
  <c r="DE71" i="22"/>
  <c r="DD71" i="22"/>
  <c r="DC71" i="22"/>
  <c r="DB71" i="22"/>
  <c r="DA71" i="22"/>
  <c r="CZ71" i="22"/>
  <c r="CY71" i="22"/>
  <c r="CW71" i="22"/>
  <c r="CV71" i="22"/>
  <c r="CS71" i="22"/>
  <c r="CR71" i="22"/>
  <c r="CQ71" i="22"/>
  <c r="CP71" i="22"/>
  <c r="CO71" i="22"/>
  <c r="CN71" i="22"/>
  <c r="CM71" i="22"/>
  <c r="CL71" i="22"/>
  <c r="CK71" i="22"/>
  <c r="CJ71" i="22"/>
  <c r="CI71" i="22"/>
  <c r="CH71" i="22"/>
  <c r="CG71" i="22"/>
  <c r="CF71" i="22"/>
  <c r="CE71" i="22"/>
  <c r="CD71" i="22"/>
  <c r="CC71" i="22"/>
  <c r="CB71" i="22"/>
  <c r="CA71" i="22"/>
  <c r="BY71" i="22"/>
  <c r="BU71" i="22"/>
  <c r="BT71" i="22"/>
  <c r="BS71" i="22"/>
  <c r="BR71" i="22"/>
  <c r="BQ71" i="22"/>
  <c r="BP71" i="22"/>
  <c r="BO71" i="22"/>
  <c r="BN71" i="22"/>
  <c r="BM71" i="22"/>
  <c r="BL71" i="22"/>
  <c r="BK71" i="22"/>
  <c r="BJ71" i="22"/>
  <c r="BI71" i="22"/>
  <c r="BH71" i="22"/>
  <c r="BG71" i="22"/>
  <c r="BF71" i="22"/>
  <c r="BE71" i="22"/>
  <c r="BD71" i="22"/>
  <c r="BA71" i="22"/>
  <c r="AW71" i="22"/>
  <c r="AV71" i="22"/>
  <c r="AU71" i="22"/>
  <c r="AT71" i="22"/>
  <c r="AS71" i="22"/>
  <c r="AR71" i="22"/>
  <c r="AQ71" i="22"/>
  <c r="AP71" i="22"/>
  <c r="AO71" i="22"/>
  <c r="AN71" i="22"/>
  <c r="AM71" i="22"/>
  <c r="AL71" i="22"/>
  <c r="AK71" i="22"/>
  <c r="AJ71" i="22"/>
  <c r="AI71" i="22"/>
  <c r="AH71" i="22"/>
  <c r="AG71" i="22"/>
  <c r="AE71" i="22"/>
  <c r="AD71" i="22"/>
  <c r="AB71" i="22"/>
  <c r="DS70" i="22"/>
  <c r="CV70" i="22"/>
  <c r="BX70" i="22"/>
  <c r="CU70" i="22" s="1"/>
  <c r="BC70" i="22"/>
  <c r="BW70" i="22" s="1"/>
  <c r="AZ70" i="22"/>
  <c r="AY70" i="22"/>
  <c r="DT70" i="22" s="1"/>
  <c r="AA70" i="22"/>
  <c r="AA71" i="22" s="1"/>
  <c r="DS69" i="22"/>
  <c r="CU69" i="22"/>
  <c r="BC69" i="22"/>
  <c r="BC71" i="22" s="1"/>
  <c r="AY69" i="22"/>
  <c r="DS68" i="22"/>
  <c r="CU68" i="22"/>
  <c r="BC68" i="22"/>
  <c r="BW68" i="22" s="1"/>
  <c r="AY68" i="22"/>
  <c r="DT68" i="22" s="1"/>
  <c r="DT67" i="22"/>
  <c r="DS67" i="22"/>
  <c r="CU67" i="22"/>
  <c r="BW67" i="22"/>
  <c r="BC67" i="22"/>
  <c r="AY67" i="22"/>
  <c r="DS66" i="22"/>
  <c r="CU66" i="22"/>
  <c r="DT66" i="22" s="1"/>
  <c r="BW66" i="22"/>
  <c r="AY66" i="22"/>
  <c r="CV65" i="22"/>
  <c r="DS65" i="22" s="1"/>
  <c r="BX65" i="22"/>
  <c r="CU65" i="22" s="1"/>
  <c r="BW65" i="22"/>
  <c r="AZ65" i="22"/>
  <c r="AY65" i="22"/>
  <c r="DT65" i="22" s="1"/>
  <c r="DS64" i="22"/>
  <c r="CU64" i="22"/>
  <c r="BW64" i="22"/>
  <c r="AY64" i="22"/>
  <c r="DT64" i="22" s="1"/>
  <c r="DT63" i="22"/>
  <c r="DS63" i="22"/>
  <c r="CU63" i="22"/>
  <c r="BW63" i="22"/>
  <c r="AY63" i="22"/>
  <c r="X63" i="22"/>
  <c r="Y63" i="22" s="1"/>
  <c r="Z63" i="22" s="1"/>
  <c r="DT62" i="22"/>
  <c r="DS62" i="22"/>
  <c r="CU62" i="22"/>
  <c r="BW62" i="22"/>
  <c r="AY62" i="22"/>
  <c r="DS61" i="22"/>
  <c r="CU61" i="22"/>
  <c r="BW61" i="22"/>
  <c r="DT61" i="22" s="1"/>
  <c r="AZ61" i="22"/>
  <c r="AY61" i="22"/>
  <c r="DS60" i="22"/>
  <c r="CU60" i="22"/>
  <c r="AZ60" i="22"/>
  <c r="BW60" i="22" s="1"/>
  <c r="AY60" i="22"/>
  <c r="DS59" i="22"/>
  <c r="CU59" i="22"/>
  <c r="AZ59" i="22"/>
  <c r="BW59" i="22" s="1"/>
  <c r="AY59" i="22"/>
  <c r="DS58" i="22"/>
  <c r="CU58" i="22"/>
  <c r="AZ58" i="22"/>
  <c r="BW58" i="22" s="1"/>
  <c r="DT58" i="22" s="1"/>
  <c r="AY58" i="22"/>
  <c r="DS57" i="22"/>
  <c r="CU57" i="22"/>
  <c r="BW57" i="22"/>
  <c r="DT57" i="22" s="1"/>
  <c r="AZ57" i="22"/>
  <c r="AY57" i="22"/>
  <c r="DS56" i="22"/>
  <c r="CU56" i="22"/>
  <c r="AZ56" i="22"/>
  <c r="BW56" i="22" s="1"/>
  <c r="AY56" i="22"/>
  <c r="DT56" i="22" s="1"/>
  <c r="DS55" i="22"/>
  <c r="CU55" i="22"/>
  <c r="AZ55" i="22"/>
  <c r="BW55" i="22" s="1"/>
  <c r="AY55" i="22"/>
  <c r="DS54" i="22"/>
  <c r="CU54" i="22"/>
  <c r="AZ54" i="22"/>
  <c r="BW54" i="22" s="1"/>
  <c r="DT54" i="22" s="1"/>
  <c r="AY54" i="22"/>
  <c r="DS53" i="22"/>
  <c r="CU53" i="22"/>
  <c r="BW53" i="22"/>
  <c r="DT53" i="22" s="1"/>
  <c r="AZ53" i="22"/>
  <c r="AY53" i="22"/>
  <c r="DS52" i="22"/>
  <c r="CU52" i="22"/>
  <c r="BW52" i="22"/>
  <c r="AY52" i="22"/>
  <c r="DT52" i="22" s="1"/>
  <c r="DT51" i="22"/>
  <c r="DS51" i="22"/>
  <c r="CU51" i="22"/>
  <c r="BW51" i="22"/>
  <c r="AY51" i="22"/>
  <c r="DS50" i="22"/>
  <c r="CU50" i="22"/>
  <c r="BW50" i="22"/>
  <c r="AF50" i="22"/>
  <c r="AY50" i="22" s="1"/>
  <c r="DT50" i="22" s="1"/>
  <c r="DS49" i="22"/>
  <c r="CU49" i="22"/>
  <c r="BW49" i="22"/>
  <c r="AF49" i="22"/>
  <c r="AY49" i="22" s="1"/>
  <c r="DT49" i="22" s="1"/>
  <c r="DS48" i="22"/>
  <c r="CU48" i="22"/>
  <c r="BW48" i="22"/>
  <c r="AY48" i="22"/>
  <c r="DT48" i="22" s="1"/>
  <c r="DS47" i="22"/>
  <c r="CU47" i="22"/>
  <c r="AZ47" i="22"/>
  <c r="BW47" i="22" s="1"/>
  <c r="DT47" i="22" s="1"/>
  <c r="AY47" i="22"/>
  <c r="DS46" i="22"/>
  <c r="CU46" i="22"/>
  <c r="AZ46" i="22"/>
  <c r="BW46" i="22" s="1"/>
  <c r="DT46" i="22" s="1"/>
  <c r="AY46" i="22"/>
  <c r="DS45" i="22"/>
  <c r="CU45" i="22"/>
  <c r="AZ45" i="22"/>
  <c r="BW45" i="22" s="1"/>
  <c r="AY45" i="22"/>
  <c r="DT45" i="22" s="1"/>
  <c r="DT44" i="22"/>
  <c r="DS44" i="22"/>
  <c r="CU44" i="22"/>
  <c r="BW44" i="22"/>
  <c r="AZ44" i="22"/>
  <c r="AY44" i="22"/>
  <c r="DS43" i="22"/>
  <c r="CU43" i="22"/>
  <c r="DT43" i="22" s="1"/>
  <c r="BW43" i="22"/>
  <c r="AY43" i="22"/>
  <c r="DS42" i="22"/>
  <c r="CU42" i="22"/>
  <c r="AZ42" i="22"/>
  <c r="BW42" i="22" s="1"/>
  <c r="AY42" i="22"/>
  <c r="DS41" i="22"/>
  <c r="CU41" i="22"/>
  <c r="AZ41" i="22"/>
  <c r="BW41" i="22" s="1"/>
  <c r="AY41" i="22"/>
  <c r="DT41" i="22" s="1"/>
  <c r="DS40" i="22"/>
  <c r="CU40" i="22"/>
  <c r="AZ40" i="22"/>
  <c r="BW40" i="22" s="1"/>
  <c r="DT40" i="22" s="1"/>
  <c r="AY40" i="22"/>
  <c r="DS39" i="22"/>
  <c r="CU39" i="22"/>
  <c r="BW39" i="22"/>
  <c r="DT39" i="22" s="1"/>
  <c r="AY39" i="22"/>
  <c r="DS38" i="22"/>
  <c r="CU38" i="22"/>
  <c r="AZ38" i="22"/>
  <c r="BW38" i="22" s="1"/>
  <c r="AY38" i="22"/>
  <c r="DT37" i="22"/>
  <c r="DS37" i="22"/>
  <c r="CU37" i="22"/>
  <c r="BW37" i="22"/>
  <c r="AZ37" i="22"/>
  <c r="AY37" i="22"/>
  <c r="DS36" i="22"/>
  <c r="DS71" i="22" s="1"/>
  <c r="CU36" i="22"/>
  <c r="CU71" i="22" s="1"/>
  <c r="AZ36" i="22"/>
  <c r="BW36" i="22" s="1"/>
  <c r="AY36" i="22"/>
  <c r="AY71" i="22" s="1"/>
  <c r="DQ35" i="22"/>
  <c r="DP35" i="22"/>
  <c r="DP335" i="22" s="1"/>
  <c r="DO35" i="22"/>
  <c r="DO335" i="22" s="1"/>
  <c r="DN35" i="22"/>
  <c r="DM35" i="22"/>
  <c r="DL35" i="22"/>
  <c r="DL335" i="22" s="1"/>
  <c r="DK35" i="22"/>
  <c r="DJ35" i="22"/>
  <c r="DI35" i="22"/>
  <c r="DH35" i="22"/>
  <c r="DH335" i="22" s="1"/>
  <c r="DG35" i="22"/>
  <c r="DG335" i="22" s="1"/>
  <c r="DF35" i="22"/>
  <c r="DE35" i="22"/>
  <c r="DD35" i="22"/>
  <c r="DD335" i="22" s="1"/>
  <c r="DC35" i="22"/>
  <c r="DB35" i="22"/>
  <c r="DA35" i="22"/>
  <c r="CZ35" i="22"/>
  <c r="CZ335" i="22" s="1"/>
  <c r="CY35" i="22"/>
  <c r="CY335" i="22" s="1"/>
  <c r="CW35" i="22"/>
  <c r="CV35" i="22"/>
  <c r="CS35" i="22"/>
  <c r="CR35" i="22"/>
  <c r="CQ35" i="22"/>
  <c r="CP35" i="22"/>
  <c r="CP335" i="22" s="1"/>
  <c r="CO35" i="22"/>
  <c r="CO335" i="22" s="1"/>
  <c r="CN35" i="22"/>
  <c r="CM35" i="22"/>
  <c r="CL35" i="22"/>
  <c r="CK35" i="22"/>
  <c r="CJ35" i="22"/>
  <c r="CI35" i="22"/>
  <c r="CH35" i="22"/>
  <c r="CH335" i="22" s="1"/>
  <c r="CG35" i="22"/>
  <c r="CG335" i="22" s="1"/>
  <c r="CF35" i="22"/>
  <c r="CF335" i="22" s="1"/>
  <c r="CE35" i="22"/>
  <c r="CD35" i="22"/>
  <c r="CC35" i="22"/>
  <c r="CB35" i="22"/>
  <c r="CA35" i="22"/>
  <c r="BY35" i="22"/>
  <c r="BY335" i="22" s="1"/>
  <c r="BX35" i="22"/>
  <c r="BU35" i="22"/>
  <c r="BT35" i="22"/>
  <c r="BS35" i="22"/>
  <c r="BR35" i="22"/>
  <c r="BQ35" i="22"/>
  <c r="BQ335" i="22" s="1"/>
  <c r="BP35" i="22"/>
  <c r="BP335" i="22" s="1"/>
  <c r="BO35" i="22"/>
  <c r="BO335" i="22" s="1"/>
  <c r="BN35" i="22"/>
  <c r="BM35" i="22"/>
  <c r="BL35" i="22"/>
  <c r="BK35" i="22"/>
  <c r="BJ35" i="22"/>
  <c r="BI35" i="22"/>
  <c r="BI335" i="22" s="1"/>
  <c r="BH35" i="22"/>
  <c r="BH335" i="22" s="1"/>
  <c r="BG35" i="22"/>
  <c r="BG335" i="22" s="1"/>
  <c r="BF35" i="22"/>
  <c r="BE35" i="22"/>
  <c r="BD35" i="22"/>
  <c r="BC35" i="22"/>
  <c r="BA35" i="22"/>
  <c r="AZ35" i="22"/>
  <c r="AW35" i="22"/>
  <c r="AV35" i="22"/>
  <c r="AU35" i="22"/>
  <c r="AT35" i="22"/>
  <c r="AS35" i="22"/>
  <c r="AR35" i="22"/>
  <c r="AR335" i="22" s="1"/>
  <c r="AQ35" i="22"/>
  <c r="AQ335" i="22" s="1"/>
  <c r="AP35" i="22"/>
  <c r="AP335" i="22" s="1"/>
  <c r="AO35" i="22"/>
  <c r="AO335" i="22" s="1"/>
  <c r="AN35" i="22"/>
  <c r="AM35" i="22"/>
  <c r="AL35" i="22"/>
  <c r="AK35" i="22"/>
  <c r="AJ35" i="22"/>
  <c r="AJ335" i="22" s="1"/>
  <c r="AI35" i="22"/>
  <c r="AI335" i="22" s="1"/>
  <c r="AH35" i="22"/>
  <c r="AH335" i="22" s="1"/>
  <c r="AG35" i="22"/>
  <c r="AG335" i="22" s="1"/>
  <c r="AF35" i="22"/>
  <c r="AE35" i="22"/>
  <c r="AD35" i="22"/>
  <c r="AB35" i="22"/>
  <c r="AA35" i="22"/>
  <c r="DS34" i="22"/>
  <c r="CU34" i="22"/>
  <c r="DT34" i="22" s="1"/>
  <c r="BW34" i="22"/>
  <c r="AY34" i="22"/>
  <c r="DS33" i="22"/>
  <c r="CU33" i="22"/>
  <c r="BW33" i="22"/>
  <c r="AY33" i="22"/>
  <c r="DT33" i="22" s="1"/>
  <c r="DT32" i="22"/>
  <c r="DS32" i="22"/>
  <c r="CU32" i="22"/>
  <c r="BW32" i="22"/>
  <c r="AY32" i="22"/>
  <c r="DS31" i="22"/>
  <c r="CU31" i="22"/>
  <c r="BW31" i="22"/>
  <c r="DT31" i="22" s="1"/>
  <c r="AY31" i="22"/>
  <c r="DS30" i="22"/>
  <c r="CU30" i="22"/>
  <c r="BW30" i="22"/>
  <c r="AY30" i="22"/>
  <c r="DT30" i="22" s="1"/>
  <c r="DS29" i="22"/>
  <c r="DT29" i="22" s="1"/>
  <c r="CU29" i="22"/>
  <c r="BW29" i="22"/>
  <c r="AY29" i="22"/>
  <c r="DS28" i="22"/>
  <c r="CU28" i="22"/>
  <c r="BW28" i="22"/>
  <c r="AY28" i="22"/>
  <c r="DT28" i="22" s="1"/>
  <c r="DS27" i="22"/>
  <c r="CU27" i="22"/>
  <c r="BW27" i="22"/>
  <c r="AY27" i="22"/>
  <c r="DT27" i="22" s="1"/>
  <c r="DS26" i="22"/>
  <c r="CU26" i="22"/>
  <c r="DT26" i="22" s="1"/>
  <c r="BW26" i="22"/>
  <c r="AY26" i="22"/>
  <c r="DS25" i="22"/>
  <c r="CU25" i="22"/>
  <c r="BW25" i="22"/>
  <c r="AY25" i="22"/>
  <c r="DT25" i="22" s="1"/>
  <c r="DT24" i="22"/>
  <c r="DS24" i="22"/>
  <c r="CU24" i="22"/>
  <c r="BW24" i="22"/>
  <c r="AY24" i="22"/>
  <c r="DS23" i="22"/>
  <c r="CU23" i="22"/>
  <c r="BW23" i="22"/>
  <c r="DT23" i="22" s="1"/>
  <c r="AY23" i="22"/>
  <c r="DS22" i="22"/>
  <c r="CU22" i="22"/>
  <c r="BW22" i="22"/>
  <c r="AY22" i="22"/>
  <c r="DT22" i="22" s="1"/>
  <c r="DS21" i="22"/>
  <c r="DT21" i="22" s="1"/>
  <c r="CU21" i="22"/>
  <c r="BW21" i="22"/>
  <c r="AY21" i="22"/>
  <c r="DS20" i="22"/>
  <c r="CU20" i="22"/>
  <c r="BW20" i="22"/>
  <c r="AY20" i="22"/>
  <c r="DT20" i="22" s="1"/>
  <c r="DS19" i="22"/>
  <c r="CU19" i="22"/>
  <c r="BW19" i="22"/>
  <c r="AY19" i="22"/>
  <c r="DT19" i="22" s="1"/>
  <c r="DS18" i="22"/>
  <c r="CU18" i="22"/>
  <c r="BW18" i="22"/>
  <c r="AA18" i="22"/>
  <c r="AY18" i="22" s="1"/>
  <c r="DT18" i="22" s="1"/>
  <c r="DS17" i="22"/>
  <c r="CU17" i="22"/>
  <c r="BW17" i="22"/>
  <c r="AY17" i="22"/>
  <c r="DT17" i="22" s="1"/>
  <c r="AA17" i="22"/>
  <c r="DS16" i="22"/>
  <c r="CU16" i="22"/>
  <c r="BW16" i="22"/>
  <c r="AY16" i="22"/>
  <c r="DT16" i="22" s="1"/>
  <c r="DS15" i="22"/>
  <c r="DT15" i="22" s="1"/>
  <c r="CU15" i="22"/>
  <c r="BW15" i="22"/>
  <c r="AY15" i="22"/>
  <c r="DS14" i="22"/>
  <c r="CU14" i="22"/>
  <c r="BW14" i="22"/>
  <c r="AY14" i="22"/>
  <c r="DT14" i="22" s="1"/>
  <c r="AA14" i="22"/>
  <c r="DS13" i="22"/>
  <c r="CU13" i="22"/>
  <c r="BW13" i="22"/>
  <c r="AY13" i="22"/>
  <c r="DT13" i="22" s="1"/>
  <c r="DS12" i="22"/>
  <c r="DT12" i="22" s="1"/>
  <c r="CU12" i="22"/>
  <c r="BW12" i="22"/>
  <c r="AY12" i="22"/>
  <c r="DS11" i="22"/>
  <c r="DS35" i="22" s="1"/>
  <c r="CU11" i="22"/>
  <c r="BW11" i="22"/>
  <c r="AY11" i="22"/>
  <c r="AY35" i="22" s="1"/>
  <c r="DS10" i="22"/>
  <c r="CU10" i="22"/>
  <c r="CU35" i="22" s="1"/>
  <c r="BW10" i="22"/>
  <c r="BW35" i="22" s="1"/>
  <c r="AY10" i="22"/>
  <c r="DT10" i="22" s="1"/>
  <c r="DS8" i="22"/>
  <c r="BW8" i="22"/>
  <c r="BB335" i="1"/>
  <c r="BV335" i="1"/>
  <c r="BZ335" i="1"/>
  <c r="CT335" i="1"/>
  <c r="CX335" i="1"/>
  <c r="DR335" i="1"/>
  <c r="AW217" i="1"/>
  <c r="DT60" i="22" l="1"/>
  <c r="DT76" i="22"/>
  <c r="DT36" i="22"/>
  <c r="DT71" i="22" s="1"/>
  <c r="BW71" i="22"/>
  <c r="DT38" i="22"/>
  <c r="DT42" i="22"/>
  <c r="DT55" i="22"/>
  <c r="DT80" i="22"/>
  <c r="DT59" i="22"/>
  <c r="BX122" i="22"/>
  <c r="DT86" i="22"/>
  <c r="BW69" i="22"/>
  <c r="DT69" i="22" s="1"/>
  <c r="AY122" i="22"/>
  <c r="BW77" i="22"/>
  <c r="DT77" i="22" s="1"/>
  <c r="DT123" i="22"/>
  <c r="DT164" i="22"/>
  <c r="BW187" i="22"/>
  <c r="DT273" i="22"/>
  <c r="DT274" i="22"/>
  <c r="AY284" i="22"/>
  <c r="BW321" i="22"/>
  <c r="BW101" i="22"/>
  <c r="DT101" i="22" s="1"/>
  <c r="CU187" i="22"/>
  <c r="BX187" i="22"/>
  <c r="BW228" i="22"/>
  <c r="DT282" i="22"/>
  <c r="DT325" i="22"/>
  <c r="BX204" i="22"/>
  <c r="CU194" i="22"/>
  <c r="CI335" i="22"/>
  <c r="BR335" i="22"/>
  <c r="CJ335" i="22"/>
  <c r="DJ335" i="22"/>
  <c r="AF71" i="22"/>
  <c r="CU85" i="22"/>
  <c r="CU122" i="22" s="1"/>
  <c r="BW90" i="22"/>
  <c r="DT90" i="22" s="1"/>
  <c r="BW91" i="22"/>
  <c r="DT91" i="22" s="1"/>
  <c r="DS158" i="22"/>
  <c r="BW148" i="22"/>
  <c r="BW158" i="22" s="1"/>
  <c r="DT150" i="22"/>
  <c r="DT152" i="22"/>
  <c r="DT160" i="22"/>
  <c r="BW172" i="22"/>
  <c r="DS187" i="22"/>
  <c r="BW204" i="22"/>
  <c r="CU278" i="22"/>
  <c r="DT278" i="22" s="1"/>
  <c r="DI335" i="22"/>
  <c r="BJ335" i="22"/>
  <c r="CB335" i="22"/>
  <c r="CR335" i="22"/>
  <c r="DB335" i="22"/>
  <c r="DT11" i="22"/>
  <c r="DT35" i="22" s="1"/>
  <c r="AB335" i="22"/>
  <c r="AK335" i="22"/>
  <c r="AS335" i="22"/>
  <c r="BK335" i="22"/>
  <c r="BS335" i="22"/>
  <c r="CC335" i="22"/>
  <c r="CK335" i="22"/>
  <c r="CS335" i="22"/>
  <c r="DC335" i="22"/>
  <c r="DK335" i="22"/>
  <c r="BX71" i="22"/>
  <c r="BX335" i="22" s="1"/>
  <c r="BW97" i="22"/>
  <c r="DT97" i="22" s="1"/>
  <c r="BW107" i="22"/>
  <c r="DT107" i="22" s="1"/>
  <c r="DS142" i="22"/>
  <c r="BW166" i="22"/>
  <c r="AY172" i="22"/>
  <c r="DT167" i="22"/>
  <c r="DT172" i="22" s="1"/>
  <c r="DT173" i="22"/>
  <c r="DT186" i="22"/>
  <c r="AY204" i="22"/>
  <c r="DS228" i="22"/>
  <c r="DT245" i="22"/>
  <c r="CA252" i="22"/>
  <c r="CA335" i="22" s="1"/>
  <c r="CU261" i="22"/>
  <c r="BW271" i="22"/>
  <c r="DT289" i="22"/>
  <c r="DT294" i="22"/>
  <c r="AY321" i="22"/>
  <c r="AY228" i="22"/>
  <c r="CQ335" i="22"/>
  <c r="AL335" i="22"/>
  <c r="BD335" i="22"/>
  <c r="CD335" i="22"/>
  <c r="CL335" i="22"/>
  <c r="BW96" i="22"/>
  <c r="DT96" i="22" s="1"/>
  <c r="DT103" i="22"/>
  <c r="DT127" i="22"/>
  <c r="CU166" i="22"/>
  <c r="DT182" i="22"/>
  <c r="AW228" i="22"/>
  <c r="AW335" i="22" s="1"/>
  <c r="CU228" i="22"/>
  <c r="BC228" i="22"/>
  <c r="DT234" i="22"/>
  <c r="DT249" i="22"/>
  <c r="CU262" i="22"/>
  <c r="CU271" i="22" s="1"/>
  <c r="DT272" i="22"/>
  <c r="DS284" i="22"/>
  <c r="DT291" i="22"/>
  <c r="CU300" i="22"/>
  <c r="DT311" i="22"/>
  <c r="DT334" i="22"/>
  <c r="DQ335" i="22"/>
  <c r="BL335" i="22"/>
  <c r="AE335" i="22"/>
  <c r="BE335" i="22"/>
  <c r="BU335" i="22"/>
  <c r="DE335" i="22"/>
  <c r="AZ71" i="22"/>
  <c r="AZ335" i="22" s="1"/>
  <c r="DT72" i="22"/>
  <c r="DT134" i="22"/>
  <c r="DT154" i="22"/>
  <c r="CU204" i="22"/>
  <c r="DT194" i="22"/>
  <c r="DT218" i="22"/>
  <c r="DT228" i="22" s="1"/>
  <c r="DT225" i="22"/>
  <c r="DT238" i="22"/>
  <c r="DT254" i="22"/>
  <c r="DS271" i="22"/>
  <c r="BW284" i="22"/>
  <c r="DT281" i="22"/>
  <c r="DS291" i="22"/>
  <c r="DT287" i="22"/>
  <c r="CU321" i="22"/>
  <c r="BA300" i="22"/>
  <c r="BA335" i="22" s="1"/>
  <c r="BW298" i="22"/>
  <c r="DT298" i="22" s="1"/>
  <c r="DA335" i="22"/>
  <c r="BC122" i="22"/>
  <c r="BC335" i="22" s="1"/>
  <c r="AD335" i="22"/>
  <c r="AT335" i="22"/>
  <c r="BT335" i="22"/>
  <c r="AM335" i="22"/>
  <c r="AU335" i="22"/>
  <c r="BM335" i="22"/>
  <c r="CE335" i="22"/>
  <c r="CM335" i="22"/>
  <c r="DM335" i="22"/>
  <c r="AF335" i="22"/>
  <c r="AN335" i="22"/>
  <c r="AV335" i="22"/>
  <c r="BF335" i="22"/>
  <c r="BN335" i="22"/>
  <c r="CW335" i="22"/>
  <c r="DF335" i="22"/>
  <c r="DN335" i="22"/>
  <c r="DT105" i="22"/>
  <c r="AY136" i="22"/>
  <c r="DT136" i="22" s="1"/>
  <c r="DT138" i="22"/>
  <c r="AY158" i="22"/>
  <c r="DT143" i="22"/>
  <c r="BW149" i="22"/>
  <c r="DT149" i="22" s="1"/>
  <c r="DT151" i="22"/>
  <c r="DT161" i="22"/>
  <c r="DT166" i="22"/>
  <c r="AY187" i="22"/>
  <c r="DS204" i="22"/>
  <c r="DT222" i="22"/>
  <c r="CV232" i="22"/>
  <c r="DS232" i="22" s="1"/>
  <c r="DT232" i="22" s="1"/>
  <c r="BW261" i="22"/>
  <c r="CA284" i="22"/>
  <c r="CU272" i="22"/>
  <c r="CA279" i="22"/>
  <c r="CU279" i="22" s="1"/>
  <c r="BW279" i="22"/>
  <c r="DT279" i="22" s="1"/>
  <c r="DT300" i="22"/>
  <c r="DS321" i="22"/>
  <c r="DT319" i="22"/>
  <c r="AA204" i="22"/>
  <c r="AA335" i="22" s="1"/>
  <c r="DT188" i="22"/>
  <c r="DT204" i="22" s="1"/>
  <c r="CV228" i="22"/>
  <c r="BW230" i="22"/>
  <c r="AY252" i="22"/>
  <c r="DT262" i="22"/>
  <c r="DT271" i="22" s="1"/>
  <c r="CU276" i="22"/>
  <c r="DT276" i="22" s="1"/>
  <c r="AA284" i="22"/>
  <c r="BC284" i="22"/>
  <c r="CU291" i="22"/>
  <c r="DT301" i="22"/>
  <c r="DT304" i="22" s="1"/>
  <c r="DT326" i="22"/>
  <c r="DT328" i="22" s="1"/>
  <c r="CV204" i="22"/>
  <c r="DT253" i="22"/>
  <c r="DT261" i="22" s="1"/>
  <c r="DT305" i="22"/>
  <c r="CU239" i="22"/>
  <c r="CU252" i="22" s="1"/>
  <c r="AA172" i="1"/>
  <c r="AY142" i="22" l="1"/>
  <c r="AY335" i="22" s="1"/>
  <c r="DT284" i="22"/>
  <c r="DT142" i="22"/>
  <c r="DT239" i="22"/>
  <c r="DT85" i="22"/>
  <c r="DT122" i="22"/>
  <c r="BW252" i="22"/>
  <c r="CV230" i="22"/>
  <c r="DT321" i="22"/>
  <c r="CU284" i="22"/>
  <c r="CU335" i="22" s="1"/>
  <c r="BW300" i="22"/>
  <c r="DT187" i="22"/>
  <c r="DT162" i="22"/>
  <c r="DT148" i="22"/>
  <c r="DT158" i="22" s="1"/>
  <c r="BW122" i="22"/>
  <c r="BW335" i="22" s="1"/>
  <c r="AW213" i="1"/>
  <c r="DS230" i="22" l="1"/>
  <c r="CV252" i="22"/>
  <c r="CV335" i="22" s="1"/>
  <c r="AA304" i="1"/>
  <c r="AA300" i="1"/>
  <c r="AB300" i="1"/>
  <c r="AD300" i="1"/>
  <c r="AE300" i="1"/>
  <c r="AF300" i="1"/>
  <c r="AG300" i="1"/>
  <c r="AH300" i="1"/>
  <c r="AI300" i="1"/>
  <c r="AJ300" i="1"/>
  <c r="AK300" i="1"/>
  <c r="AL300" i="1"/>
  <c r="AM300" i="1"/>
  <c r="AN300" i="1"/>
  <c r="AO300" i="1"/>
  <c r="AP300" i="1"/>
  <c r="AQ300" i="1"/>
  <c r="AR300" i="1"/>
  <c r="AS300" i="1"/>
  <c r="AT300" i="1"/>
  <c r="AU300" i="1"/>
  <c r="AV300" i="1"/>
  <c r="AW300" i="1"/>
  <c r="DS252" i="22" l="1"/>
  <c r="DS335" i="22" s="1"/>
  <c r="DT230" i="22"/>
  <c r="DT252" i="22" s="1"/>
  <c r="DT335" i="22" s="1"/>
  <c r="AY329" i="1"/>
  <c r="AY124" i="1"/>
  <c r="AY125" i="1"/>
  <c r="AY126" i="1"/>
  <c r="AY128" i="1"/>
  <c r="AY129" i="1"/>
  <c r="AY130" i="1"/>
  <c r="AY131" i="1"/>
  <c r="AY132" i="1"/>
  <c r="AY133" i="1"/>
  <c r="AY134" i="1"/>
  <c r="AY135" i="1"/>
  <c r="AY137" i="1"/>
  <c r="AY138" i="1"/>
  <c r="AY139" i="1"/>
  <c r="AY140" i="1"/>
  <c r="AY141" i="1"/>
  <c r="AY123" i="1"/>
  <c r="AY232" i="1"/>
  <c r="AY233" i="1"/>
  <c r="AY234" i="1"/>
  <c r="AY235" i="1"/>
  <c r="AY236" i="1"/>
  <c r="AY237" i="1"/>
  <c r="AY238" i="1"/>
  <c r="AY239" i="1"/>
  <c r="AY240" i="1"/>
  <c r="AY241" i="1"/>
  <c r="AY242" i="1"/>
  <c r="AY243" i="1"/>
  <c r="AY244" i="1"/>
  <c r="AY245" i="1"/>
  <c r="AY246" i="1"/>
  <c r="AY247" i="1"/>
  <c r="AY248" i="1"/>
  <c r="AY250" i="1"/>
  <c r="AY251" i="1"/>
  <c r="AY229" i="1"/>
  <c r="AB252" i="1"/>
  <c r="AC252" i="1"/>
  <c r="AC335" i="1" s="1"/>
  <c r="AD252" i="1"/>
  <c r="AE252" i="1"/>
  <c r="AF252" i="1"/>
  <c r="AG252" i="1"/>
  <c r="AH252" i="1"/>
  <c r="AI252" i="1"/>
  <c r="AJ252" i="1"/>
  <c r="AK252" i="1"/>
  <c r="AL252" i="1"/>
  <c r="AM252" i="1"/>
  <c r="AN252" i="1"/>
  <c r="AO252" i="1"/>
  <c r="AP252" i="1"/>
  <c r="AQ252" i="1"/>
  <c r="AR252" i="1"/>
  <c r="AS252" i="1"/>
  <c r="AT252" i="1"/>
  <c r="AU252" i="1"/>
  <c r="AV252" i="1"/>
  <c r="AW252" i="1"/>
  <c r="AX252" i="1"/>
  <c r="AY188" i="1"/>
  <c r="DS263" i="1"/>
  <c r="DS264" i="1"/>
  <c r="DS265" i="1"/>
  <c r="DS266" i="1"/>
  <c r="DS267" i="1"/>
  <c r="DS268" i="1"/>
  <c r="DS269" i="1"/>
  <c r="DS270" i="1"/>
  <c r="DS262" i="1"/>
  <c r="DR271" i="1"/>
  <c r="CX271" i="1"/>
  <c r="CU263" i="1"/>
  <c r="CU264" i="1"/>
  <c r="CU265" i="1"/>
  <c r="CU266" i="1"/>
  <c r="CU267" i="1"/>
  <c r="CU268" i="1"/>
  <c r="CU269" i="1"/>
  <c r="CU270" i="1"/>
  <c r="BC262" i="1"/>
  <c r="CA262" i="1" s="1"/>
  <c r="CU262" i="1" s="1"/>
  <c r="CT271" i="1"/>
  <c r="BZ271" i="1"/>
  <c r="AX271" i="1"/>
  <c r="BW267" i="1"/>
  <c r="BW263" i="1"/>
  <c r="BW264" i="1"/>
  <c r="BW265" i="1"/>
  <c r="BW266" i="1"/>
  <c r="BW268" i="1"/>
  <c r="BW269" i="1"/>
  <c r="BW270" i="1"/>
  <c r="BB271" i="1"/>
  <c r="AC271" i="1"/>
  <c r="AY268" i="1"/>
  <c r="DT268" i="1" s="1"/>
  <c r="DS286" i="1"/>
  <c r="DS287" i="1"/>
  <c r="DS288" i="1"/>
  <c r="DS289" i="1"/>
  <c r="DS290" i="1"/>
  <c r="DS285" i="1"/>
  <c r="CU286" i="1"/>
  <c r="CU287" i="1"/>
  <c r="CU288" i="1"/>
  <c r="CU289" i="1"/>
  <c r="CU290" i="1"/>
  <c r="CU285" i="1"/>
  <c r="AY286" i="1"/>
  <c r="AY287" i="1"/>
  <c r="AY288" i="1"/>
  <c r="AY289" i="1"/>
  <c r="AY290" i="1"/>
  <c r="AY285" i="1"/>
  <c r="AB291" i="1"/>
  <c r="AD291" i="1"/>
  <c r="AE291" i="1"/>
  <c r="AF291" i="1"/>
  <c r="AG291" i="1"/>
  <c r="AH291" i="1"/>
  <c r="AI291" i="1"/>
  <c r="AJ291" i="1"/>
  <c r="AK291" i="1"/>
  <c r="AL291" i="1"/>
  <c r="AM291" i="1"/>
  <c r="AN291" i="1"/>
  <c r="AO291" i="1"/>
  <c r="AP291" i="1"/>
  <c r="AQ291" i="1"/>
  <c r="AR291" i="1"/>
  <c r="AS291" i="1"/>
  <c r="AT291" i="1"/>
  <c r="AU291" i="1"/>
  <c r="AV291" i="1"/>
  <c r="AW291" i="1"/>
  <c r="AZ291" i="1"/>
  <c r="BA291" i="1"/>
  <c r="BC291" i="1"/>
  <c r="BD291" i="1"/>
  <c r="BE291" i="1"/>
  <c r="BF291" i="1"/>
  <c r="BG291" i="1"/>
  <c r="BH291" i="1"/>
  <c r="BI291" i="1"/>
  <c r="BJ291" i="1"/>
  <c r="BK291" i="1"/>
  <c r="BL291" i="1"/>
  <c r="BM291" i="1"/>
  <c r="BN291" i="1"/>
  <c r="BO291" i="1"/>
  <c r="BP291" i="1"/>
  <c r="BQ291" i="1"/>
  <c r="BR291" i="1"/>
  <c r="BS291" i="1"/>
  <c r="BT291" i="1"/>
  <c r="BU291" i="1"/>
  <c r="BW287" i="1"/>
  <c r="BW285" i="1"/>
  <c r="BW286" i="1"/>
  <c r="DT286" i="1" s="1"/>
  <c r="BW288" i="1"/>
  <c r="BW289" i="1"/>
  <c r="BW290" i="1"/>
  <c r="BX291" i="1"/>
  <c r="BY291" i="1"/>
  <c r="CA291" i="1"/>
  <c r="CB291" i="1"/>
  <c r="CC291" i="1"/>
  <c r="CD291" i="1"/>
  <c r="CE291" i="1"/>
  <c r="CF291" i="1"/>
  <c r="CG291" i="1"/>
  <c r="CH291" i="1"/>
  <c r="CI291" i="1"/>
  <c r="CJ291" i="1"/>
  <c r="CK291" i="1"/>
  <c r="CL291" i="1"/>
  <c r="CM291" i="1"/>
  <c r="CN291" i="1"/>
  <c r="CO291" i="1"/>
  <c r="CP291" i="1"/>
  <c r="CQ291" i="1"/>
  <c r="CR291" i="1"/>
  <c r="CS291" i="1"/>
  <c r="CV291" i="1"/>
  <c r="CW291" i="1"/>
  <c r="CY291" i="1"/>
  <c r="CZ291" i="1"/>
  <c r="DA291" i="1"/>
  <c r="DB291" i="1"/>
  <c r="DC291" i="1"/>
  <c r="DD291" i="1"/>
  <c r="DE291" i="1"/>
  <c r="DF291" i="1"/>
  <c r="DG291" i="1"/>
  <c r="DH291" i="1"/>
  <c r="DI291" i="1"/>
  <c r="DJ291" i="1"/>
  <c r="DK291" i="1"/>
  <c r="DL291" i="1"/>
  <c r="DM291" i="1"/>
  <c r="DN291" i="1"/>
  <c r="DO291" i="1"/>
  <c r="DP291" i="1"/>
  <c r="DQ291" i="1"/>
  <c r="DU291" i="1"/>
  <c r="AA291" i="1"/>
  <c r="DS168" i="1"/>
  <c r="DS169" i="1"/>
  <c r="DS167" i="1"/>
  <c r="DS170" i="1"/>
  <c r="DS171" i="1"/>
  <c r="DS163" i="1"/>
  <c r="DS166" i="1" s="1"/>
  <c r="DS164" i="1"/>
  <c r="DS165" i="1"/>
  <c r="AY168" i="1"/>
  <c r="AY172" i="1" s="1"/>
  <c r="BW168" i="1"/>
  <c r="CU168" i="1"/>
  <c r="AY169" i="1"/>
  <c r="BW169" i="1"/>
  <c r="CU169" i="1"/>
  <c r="AY167" i="1"/>
  <c r="BW167" i="1"/>
  <c r="CU167" i="1"/>
  <c r="AY170" i="1"/>
  <c r="BW170" i="1"/>
  <c r="CU170" i="1"/>
  <c r="AY171" i="1"/>
  <c r="BW171" i="1"/>
  <c r="CU171" i="1"/>
  <c r="AY163" i="1"/>
  <c r="BW163" i="1"/>
  <c r="CU163" i="1"/>
  <c r="AY164" i="1"/>
  <c r="BW164" i="1"/>
  <c r="CU164" i="1"/>
  <c r="AY165" i="1"/>
  <c r="BW165" i="1"/>
  <c r="CU165" i="1"/>
  <c r="AY10" i="1"/>
  <c r="DT10" i="1" s="1"/>
  <c r="BW10" i="1"/>
  <c r="CU10" i="1"/>
  <c r="DS10" i="1"/>
  <c r="AY11" i="1"/>
  <c r="BW11" i="1"/>
  <c r="CU11" i="1"/>
  <c r="DS11" i="1"/>
  <c r="AY12" i="1"/>
  <c r="DT12" i="1" s="1"/>
  <c r="BW12" i="1"/>
  <c r="CU12" i="1"/>
  <c r="DS12" i="1"/>
  <c r="AY13" i="1"/>
  <c r="DT13" i="1" s="1"/>
  <c r="BW13" i="1"/>
  <c r="CU13" i="1"/>
  <c r="DS13" i="1"/>
  <c r="BW14" i="1"/>
  <c r="BW35" i="1" s="1"/>
  <c r="CU14" i="1"/>
  <c r="DS14" i="1"/>
  <c r="AY15" i="1"/>
  <c r="BW15" i="1"/>
  <c r="CU15" i="1"/>
  <c r="DS15" i="1"/>
  <c r="AY16" i="1"/>
  <c r="BW16" i="1"/>
  <c r="CU16" i="1"/>
  <c r="DS16" i="1"/>
  <c r="BW17" i="1"/>
  <c r="CU17" i="1"/>
  <c r="DS17" i="1"/>
  <c r="BW18" i="1"/>
  <c r="CU18" i="1"/>
  <c r="DS18" i="1"/>
  <c r="DS35" i="1" s="1"/>
  <c r="AY19" i="1"/>
  <c r="BW19" i="1"/>
  <c r="CU19" i="1"/>
  <c r="DS19" i="1"/>
  <c r="AY20" i="1"/>
  <c r="BW20" i="1"/>
  <c r="CU20" i="1"/>
  <c r="DS20" i="1"/>
  <c r="DT20" i="1" s="1"/>
  <c r="AY21" i="1"/>
  <c r="BW21" i="1"/>
  <c r="CU21" i="1"/>
  <c r="DS21" i="1"/>
  <c r="DT21" i="1" s="1"/>
  <c r="AY22" i="1"/>
  <c r="BW22" i="1"/>
  <c r="CU22" i="1"/>
  <c r="DS22" i="1"/>
  <c r="AY23" i="1"/>
  <c r="BW23" i="1"/>
  <c r="CU23" i="1"/>
  <c r="DS23" i="1"/>
  <c r="DT23" i="1" s="1"/>
  <c r="AY24" i="1"/>
  <c r="BW24" i="1"/>
  <c r="CU24" i="1"/>
  <c r="DS24" i="1"/>
  <c r="AY25" i="1"/>
  <c r="BW25" i="1"/>
  <c r="CU25" i="1"/>
  <c r="DS25" i="1"/>
  <c r="DT25" i="1" s="1"/>
  <c r="AY26" i="1"/>
  <c r="BW26" i="1"/>
  <c r="CU26" i="1"/>
  <c r="DS26" i="1"/>
  <c r="AY27" i="1"/>
  <c r="BW27" i="1"/>
  <c r="CU27" i="1"/>
  <c r="DS27" i="1"/>
  <c r="DT27" i="1" s="1"/>
  <c r="AY28" i="1"/>
  <c r="BW28" i="1"/>
  <c r="CU28" i="1"/>
  <c r="DS28" i="1"/>
  <c r="AY29" i="1"/>
  <c r="BW29" i="1"/>
  <c r="CU29" i="1"/>
  <c r="DS29" i="1"/>
  <c r="DT29" i="1" s="1"/>
  <c r="AY30" i="1"/>
  <c r="BW30" i="1"/>
  <c r="CU30" i="1"/>
  <c r="DS30" i="1"/>
  <c r="AY31" i="1"/>
  <c r="BW31" i="1"/>
  <c r="CU31" i="1"/>
  <c r="DS31" i="1"/>
  <c r="DT31" i="1" s="1"/>
  <c r="AY32" i="1"/>
  <c r="BW32" i="1"/>
  <c r="CU32" i="1"/>
  <c r="DS32" i="1"/>
  <c r="AY33" i="1"/>
  <c r="BW33" i="1"/>
  <c r="CU33" i="1"/>
  <c r="DS33" i="1"/>
  <c r="DT33" i="1" s="1"/>
  <c r="AY34" i="1"/>
  <c r="BW34" i="1"/>
  <c r="CU34" i="1"/>
  <c r="DS34" i="1"/>
  <c r="AY36" i="1"/>
  <c r="AZ36" i="1"/>
  <c r="BW36" i="1"/>
  <c r="CU36" i="1"/>
  <c r="DS36" i="1"/>
  <c r="AY37" i="1"/>
  <c r="AZ37" i="1"/>
  <c r="BW37" i="1" s="1"/>
  <c r="CU37" i="1"/>
  <c r="DS37" i="1"/>
  <c r="AY38" i="1"/>
  <c r="AZ38" i="1"/>
  <c r="BW38" i="1" s="1"/>
  <c r="CU38" i="1"/>
  <c r="DS38" i="1"/>
  <c r="AY39" i="1"/>
  <c r="BW39" i="1"/>
  <c r="CU39" i="1"/>
  <c r="DS39" i="1"/>
  <c r="AY40" i="1"/>
  <c r="AZ40" i="1"/>
  <c r="BW40" i="1" s="1"/>
  <c r="CU40" i="1"/>
  <c r="DS40" i="1"/>
  <c r="AY41" i="1"/>
  <c r="AZ41" i="1"/>
  <c r="BW41" i="1" s="1"/>
  <c r="CU41" i="1"/>
  <c r="DS41" i="1"/>
  <c r="AY42" i="1"/>
  <c r="AZ42" i="1"/>
  <c r="BW42" i="1" s="1"/>
  <c r="CU42" i="1"/>
  <c r="DS42" i="1"/>
  <c r="AY43" i="1"/>
  <c r="BW43" i="1"/>
  <c r="CU43" i="1"/>
  <c r="DT43" i="1" s="1"/>
  <c r="DS43" i="1"/>
  <c r="AY44" i="1"/>
  <c r="AZ44" i="1"/>
  <c r="BW44" i="1" s="1"/>
  <c r="CU44" i="1"/>
  <c r="DS44" i="1"/>
  <c r="AY45" i="1"/>
  <c r="AZ45" i="1"/>
  <c r="BW45" i="1" s="1"/>
  <c r="CU45" i="1"/>
  <c r="DS45" i="1"/>
  <c r="AY46" i="1"/>
  <c r="AZ46" i="1"/>
  <c r="BW46" i="1" s="1"/>
  <c r="CU46" i="1"/>
  <c r="DS46" i="1"/>
  <c r="AY47" i="1"/>
  <c r="AZ47" i="1"/>
  <c r="BW47" i="1" s="1"/>
  <c r="CU47" i="1"/>
  <c r="DT47" i="1" s="1"/>
  <c r="DS47" i="1"/>
  <c r="AY48" i="1"/>
  <c r="BW48" i="1"/>
  <c r="CU48" i="1"/>
  <c r="DS48" i="1"/>
  <c r="BW49" i="1"/>
  <c r="CU49" i="1"/>
  <c r="DS49" i="1"/>
  <c r="BW50" i="1"/>
  <c r="CU50" i="1"/>
  <c r="DS50" i="1"/>
  <c r="AY51" i="1"/>
  <c r="DT51" i="1" s="1"/>
  <c r="BW51" i="1"/>
  <c r="CU51" i="1"/>
  <c r="DS51" i="1"/>
  <c r="AY52" i="1"/>
  <c r="DT52" i="1" s="1"/>
  <c r="BW52" i="1"/>
  <c r="CU52" i="1"/>
  <c r="DS52" i="1"/>
  <c r="AY53" i="1"/>
  <c r="AZ53" i="1"/>
  <c r="BW53" i="1" s="1"/>
  <c r="CU53" i="1"/>
  <c r="DS53" i="1"/>
  <c r="AY54" i="1"/>
  <c r="DT54" i="1" s="1"/>
  <c r="AZ54" i="1"/>
  <c r="BW54" i="1" s="1"/>
  <c r="CU54" i="1"/>
  <c r="DS54" i="1"/>
  <c r="AY55" i="1"/>
  <c r="AZ55" i="1"/>
  <c r="BW55" i="1" s="1"/>
  <c r="CU55" i="1"/>
  <c r="DS55" i="1"/>
  <c r="AY56" i="1"/>
  <c r="AZ56" i="1"/>
  <c r="BW56" i="1" s="1"/>
  <c r="CU56" i="1"/>
  <c r="DS56" i="1"/>
  <c r="AY57" i="1"/>
  <c r="AZ57" i="1"/>
  <c r="BW57" i="1" s="1"/>
  <c r="CU57" i="1"/>
  <c r="DS57" i="1"/>
  <c r="AY58" i="1"/>
  <c r="AZ58" i="1"/>
  <c r="BW58" i="1" s="1"/>
  <c r="CU58" i="1"/>
  <c r="DS58" i="1"/>
  <c r="AY59" i="1"/>
  <c r="DT59" i="1" s="1"/>
  <c r="AZ59" i="1"/>
  <c r="BW59" i="1" s="1"/>
  <c r="CU59" i="1"/>
  <c r="DS59" i="1"/>
  <c r="AY60" i="1"/>
  <c r="AZ60" i="1"/>
  <c r="BW60" i="1" s="1"/>
  <c r="CU60" i="1"/>
  <c r="DS60" i="1"/>
  <c r="AY61" i="1"/>
  <c r="DT61" i="1" s="1"/>
  <c r="AZ61" i="1"/>
  <c r="BW61" i="1" s="1"/>
  <c r="CU61" i="1"/>
  <c r="DS61" i="1"/>
  <c r="AY62" i="1"/>
  <c r="BW62" i="1"/>
  <c r="CU62" i="1"/>
  <c r="DS62" i="1"/>
  <c r="AY63" i="1"/>
  <c r="DT63" i="1" s="1"/>
  <c r="BW63" i="1"/>
  <c r="CU63" i="1"/>
  <c r="DS63" i="1"/>
  <c r="AY64" i="1"/>
  <c r="BW64" i="1"/>
  <c r="CU64" i="1"/>
  <c r="DS64" i="1"/>
  <c r="AY65" i="1"/>
  <c r="AY66" i="1"/>
  <c r="BW66" i="1"/>
  <c r="CU66" i="1"/>
  <c r="DS66" i="1"/>
  <c r="DT66" i="1" s="1"/>
  <c r="AY67" i="1"/>
  <c r="BC67" i="1"/>
  <c r="BW67" i="1" s="1"/>
  <c r="CU67" i="1"/>
  <c r="DS67" i="1"/>
  <c r="AY68" i="1"/>
  <c r="BC68" i="1"/>
  <c r="BW68" i="1" s="1"/>
  <c r="CU68" i="1"/>
  <c r="DS68" i="1"/>
  <c r="AY69" i="1"/>
  <c r="BC69" i="1"/>
  <c r="BW69" i="1" s="1"/>
  <c r="CU69" i="1"/>
  <c r="DS69" i="1"/>
  <c r="BC70" i="1"/>
  <c r="AY72" i="1"/>
  <c r="BC72" i="1"/>
  <c r="BW72" i="1" s="1"/>
  <c r="CU72" i="1"/>
  <c r="DT72" i="1" s="1"/>
  <c r="DS72" i="1"/>
  <c r="AY73" i="1"/>
  <c r="BC73" i="1"/>
  <c r="BW73" i="1" s="1"/>
  <c r="CU73" i="1"/>
  <c r="DS73" i="1"/>
  <c r="AY74" i="1"/>
  <c r="BC74" i="1"/>
  <c r="BW74" i="1" s="1"/>
  <c r="CU74" i="1"/>
  <c r="DS74" i="1"/>
  <c r="AY75" i="1"/>
  <c r="BC75" i="1"/>
  <c r="BW75" i="1" s="1"/>
  <c r="CU75" i="1"/>
  <c r="DS75" i="1"/>
  <c r="AY76" i="1"/>
  <c r="BC76" i="1"/>
  <c r="BW76" i="1" s="1"/>
  <c r="CU76" i="1"/>
  <c r="DT76" i="1" s="1"/>
  <c r="DS76" i="1"/>
  <c r="AY77" i="1"/>
  <c r="AZ77" i="1"/>
  <c r="BW77" i="1" s="1"/>
  <c r="CU77" i="1"/>
  <c r="DS77" i="1"/>
  <c r="AY78" i="1"/>
  <c r="BC78" i="1"/>
  <c r="BW78" i="1" s="1"/>
  <c r="CU78" i="1"/>
  <c r="DS78" i="1"/>
  <c r="AY79" i="1"/>
  <c r="BC79" i="1"/>
  <c r="BW79" i="1"/>
  <c r="CU79" i="1"/>
  <c r="DS79" i="1"/>
  <c r="BC80" i="1"/>
  <c r="BW80" i="1" s="1"/>
  <c r="CU80" i="1"/>
  <c r="DS80" i="1"/>
  <c r="AY81" i="1"/>
  <c r="BC81" i="1"/>
  <c r="BW81" i="1"/>
  <c r="CU81" i="1"/>
  <c r="DS81" i="1"/>
  <c r="AY82" i="1"/>
  <c r="BW82" i="1"/>
  <c r="CU82" i="1"/>
  <c r="DS82" i="1"/>
  <c r="AY83" i="1"/>
  <c r="BW83" i="1"/>
  <c r="CU83" i="1"/>
  <c r="DS83" i="1"/>
  <c r="AY84" i="1"/>
  <c r="BC84" i="1"/>
  <c r="BW84" i="1" s="1"/>
  <c r="CU84" i="1"/>
  <c r="DS84" i="1"/>
  <c r="AY85" i="1"/>
  <c r="AZ85" i="1"/>
  <c r="BX85" i="1" s="1"/>
  <c r="CU85" i="1" s="1"/>
  <c r="BC85" i="1"/>
  <c r="DS85" i="1"/>
  <c r="AY86" i="1"/>
  <c r="AZ86" i="1"/>
  <c r="BX86" i="1" s="1"/>
  <c r="CU86" i="1" s="1"/>
  <c r="BC86" i="1"/>
  <c r="DS86" i="1"/>
  <c r="AY87" i="1"/>
  <c r="BC87" i="1"/>
  <c r="BW87" i="1" s="1"/>
  <c r="CU87" i="1"/>
  <c r="DS87" i="1"/>
  <c r="AY88" i="1"/>
  <c r="BW88" i="1"/>
  <c r="CU88" i="1"/>
  <c r="DS88" i="1"/>
  <c r="AY89" i="1"/>
  <c r="BC89" i="1"/>
  <c r="BW89" i="1" s="1"/>
  <c r="DT89" i="1" s="1"/>
  <c r="BX89" i="1"/>
  <c r="CU89" i="1" s="1"/>
  <c r="DS89" i="1"/>
  <c r="AY90" i="1"/>
  <c r="AZ90" i="1"/>
  <c r="BC90" i="1"/>
  <c r="DS90" i="1"/>
  <c r="AY91" i="1"/>
  <c r="AZ91" i="1"/>
  <c r="BC91" i="1"/>
  <c r="DS91" i="1"/>
  <c r="AY92" i="1"/>
  <c r="AZ92" i="1"/>
  <c r="BC92" i="1"/>
  <c r="CU92" i="1"/>
  <c r="DS92" i="1"/>
  <c r="AY93" i="1"/>
  <c r="BC93" i="1"/>
  <c r="BW93" i="1" s="1"/>
  <c r="CU93" i="1"/>
  <c r="DS93" i="1"/>
  <c r="AY94" i="1"/>
  <c r="BC94" i="1"/>
  <c r="BW94" i="1" s="1"/>
  <c r="CU94" i="1"/>
  <c r="DS94" i="1"/>
  <c r="DT94" i="1" s="1"/>
  <c r="AY95" i="1"/>
  <c r="AZ95" i="1"/>
  <c r="BX95" i="1" s="1"/>
  <c r="CU95" i="1" s="1"/>
  <c r="BC95" i="1"/>
  <c r="DS95" i="1"/>
  <c r="AY96" i="1"/>
  <c r="AZ96" i="1"/>
  <c r="BX96" i="1"/>
  <c r="CU96" i="1" s="1"/>
  <c r="BC96" i="1"/>
  <c r="BW96" i="1" s="1"/>
  <c r="DT96" i="1" s="1"/>
  <c r="DS96" i="1"/>
  <c r="AY97" i="1"/>
  <c r="AZ97" i="1"/>
  <c r="BX97" i="1"/>
  <c r="CU97" i="1" s="1"/>
  <c r="BC97" i="1"/>
  <c r="DS97" i="1"/>
  <c r="AY98" i="1"/>
  <c r="BW98" i="1"/>
  <c r="DT98" i="1" s="1"/>
  <c r="CU98" i="1"/>
  <c r="DS98" i="1"/>
  <c r="AY99" i="1"/>
  <c r="BW99" i="1"/>
  <c r="CU99" i="1"/>
  <c r="CV99" i="1" s="1"/>
  <c r="DS99" i="1" s="1"/>
  <c r="AY100" i="1"/>
  <c r="BW100" i="1"/>
  <c r="CU100" i="1"/>
  <c r="DS100" i="1"/>
  <c r="AY101" i="1"/>
  <c r="AZ101" i="1"/>
  <c r="BX101" i="1"/>
  <c r="CU101" i="1" s="1"/>
  <c r="BC101" i="1"/>
  <c r="DS101" i="1"/>
  <c r="AY102" i="1"/>
  <c r="AZ102" i="1"/>
  <c r="BX102" i="1" s="1"/>
  <c r="CU102" i="1" s="1"/>
  <c r="BC102" i="1"/>
  <c r="DS102" i="1"/>
  <c r="AY103" i="1"/>
  <c r="BC103" i="1"/>
  <c r="BW103" i="1" s="1"/>
  <c r="CU103" i="1"/>
  <c r="DS103" i="1"/>
  <c r="AY104" i="1"/>
  <c r="BC104" i="1"/>
  <c r="BW104" i="1" s="1"/>
  <c r="DT104" i="1" s="1"/>
  <c r="CU104" i="1"/>
  <c r="DS104" i="1"/>
  <c r="AY105" i="1"/>
  <c r="BW105" i="1"/>
  <c r="CU105" i="1"/>
  <c r="DS105" i="1"/>
  <c r="AY106" i="1"/>
  <c r="BC106" i="1"/>
  <c r="BW106" i="1" s="1"/>
  <c r="DT106" i="1" s="1"/>
  <c r="BX106" i="1"/>
  <c r="CU106" i="1" s="1"/>
  <c r="DS106" i="1"/>
  <c r="AY107" i="1"/>
  <c r="AZ107" i="1"/>
  <c r="BX107" i="1" s="1"/>
  <c r="CU107" i="1" s="1"/>
  <c r="BC107" i="1"/>
  <c r="DS107" i="1"/>
  <c r="AY108" i="1"/>
  <c r="BC108" i="1"/>
  <c r="BW108" i="1" s="1"/>
  <c r="CU108" i="1"/>
  <c r="DS108" i="1"/>
  <c r="AY109" i="1"/>
  <c r="BW109" i="1"/>
  <c r="CU109" i="1"/>
  <c r="DS109" i="1"/>
  <c r="AY110" i="1"/>
  <c r="BC110" i="1"/>
  <c r="BW110" i="1" s="1"/>
  <c r="CU110" i="1"/>
  <c r="DS110" i="1"/>
  <c r="AY111" i="1"/>
  <c r="BC111" i="1"/>
  <c r="BW111" i="1" s="1"/>
  <c r="CU111" i="1"/>
  <c r="DS111" i="1"/>
  <c r="AY112" i="1"/>
  <c r="BC112" i="1"/>
  <c r="BW112" i="1" s="1"/>
  <c r="DT112" i="1" s="1"/>
  <c r="CU112" i="1"/>
  <c r="DS112" i="1"/>
  <c r="AY113" i="1"/>
  <c r="BC113" i="1"/>
  <c r="BW113" i="1" s="1"/>
  <c r="CU113" i="1"/>
  <c r="DS113" i="1"/>
  <c r="AY114" i="1"/>
  <c r="BW114" i="1"/>
  <c r="DT114" i="1" s="1"/>
  <c r="CU114" i="1"/>
  <c r="DS114" i="1"/>
  <c r="AY115" i="1"/>
  <c r="AZ115" i="1"/>
  <c r="BX115" i="1" s="1"/>
  <c r="CU115" i="1" s="1"/>
  <c r="BC115" i="1"/>
  <c r="DS115" i="1"/>
  <c r="AY116" i="1"/>
  <c r="AZ116" i="1"/>
  <c r="BX116" i="1" s="1"/>
  <c r="CU116" i="1" s="1"/>
  <c r="BC116" i="1"/>
  <c r="DS116" i="1"/>
  <c r="AY117" i="1"/>
  <c r="AZ117" i="1"/>
  <c r="BW117" i="1" s="1"/>
  <c r="DT117" i="1" s="1"/>
  <c r="BC117" i="1"/>
  <c r="CU117" i="1"/>
  <c r="DS117" i="1"/>
  <c r="AY118" i="1"/>
  <c r="BW118" i="1"/>
  <c r="CU118" i="1"/>
  <c r="CV118" i="1" s="1"/>
  <c r="DS118" i="1" s="1"/>
  <c r="AY119" i="1"/>
  <c r="BW119" i="1"/>
  <c r="DT119" i="1" s="1"/>
  <c r="CU119" i="1"/>
  <c r="DS119" i="1"/>
  <c r="AY120" i="1"/>
  <c r="BW120" i="1"/>
  <c r="CU120" i="1"/>
  <c r="DS120" i="1"/>
  <c r="AY121" i="1"/>
  <c r="BW121" i="1"/>
  <c r="DT121" i="1" s="1"/>
  <c r="CU121" i="1"/>
  <c r="DS121" i="1"/>
  <c r="BW123" i="1"/>
  <c r="CU123" i="1"/>
  <c r="DS123" i="1"/>
  <c r="BW124" i="1"/>
  <c r="CU124" i="1"/>
  <c r="DS124" i="1"/>
  <c r="BW125" i="1"/>
  <c r="CU125" i="1"/>
  <c r="DS125" i="1"/>
  <c r="BW126" i="1"/>
  <c r="CU126" i="1"/>
  <c r="DS126" i="1"/>
  <c r="BW127" i="1"/>
  <c r="CU127" i="1"/>
  <c r="DS127" i="1"/>
  <c r="BW128" i="1"/>
  <c r="CU128" i="1"/>
  <c r="DS128" i="1"/>
  <c r="DT128" i="1" s="1"/>
  <c r="BW129" i="1"/>
  <c r="CU129" i="1"/>
  <c r="DS129" i="1"/>
  <c r="BW130" i="1"/>
  <c r="CU130" i="1"/>
  <c r="DS130" i="1"/>
  <c r="BW131" i="1"/>
  <c r="CU131" i="1"/>
  <c r="DS131" i="1"/>
  <c r="BW132" i="1"/>
  <c r="CU132" i="1"/>
  <c r="DS132" i="1"/>
  <c r="BW133" i="1"/>
  <c r="CU133" i="1"/>
  <c r="DS133" i="1"/>
  <c r="BW134" i="1"/>
  <c r="DT134" i="1" s="1"/>
  <c r="CU134" i="1"/>
  <c r="DS134" i="1"/>
  <c r="BW135" i="1"/>
  <c r="CU135" i="1"/>
  <c r="DS135" i="1"/>
  <c r="BW136" i="1"/>
  <c r="CU136" i="1"/>
  <c r="DS136" i="1"/>
  <c r="BW137" i="1"/>
  <c r="CU137" i="1"/>
  <c r="DS137" i="1"/>
  <c r="BW138" i="1"/>
  <c r="CU138" i="1"/>
  <c r="DS138" i="1"/>
  <c r="BW139" i="1"/>
  <c r="CU139" i="1"/>
  <c r="DT139" i="1" s="1"/>
  <c r="DS139" i="1"/>
  <c r="BW140" i="1"/>
  <c r="CU140" i="1"/>
  <c r="DS140" i="1"/>
  <c r="BW141" i="1"/>
  <c r="CU141" i="1"/>
  <c r="DS141" i="1"/>
  <c r="AY143" i="1"/>
  <c r="DT143" i="1" s="1"/>
  <c r="BC143" i="1"/>
  <c r="BW143" i="1" s="1"/>
  <c r="CU143" i="1"/>
  <c r="DS143" i="1"/>
  <c r="AY144" i="1"/>
  <c r="BC144" i="1"/>
  <c r="BW144" i="1" s="1"/>
  <c r="CU144" i="1"/>
  <c r="DS144" i="1"/>
  <c r="AY145" i="1"/>
  <c r="BC145" i="1"/>
  <c r="BW145" i="1" s="1"/>
  <c r="CU145" i="1"/>
  <c r="DS145" i="1"/>
  <c r="AY146" i="1"/>
  <c r="BC146" i="1"/>
  <c r="BW146" i="1" s="1"/>
  <c r="CU146" i="1"/>
  <c r="DS146" i="1"/>
  <c r="AY147" i="1"/>
  <c r="AZ147" i="1"/>
  <c r="BC147" i="1"/>
  <c r="CU147" i="1"/>
  <c r="DS147" i="1"/>
  <c r="AY148" i="1"/>
  <c r="AZ148" i="1"/>
  <c r="BC148" i="1"/>
  <c r="CU148" i="1"/>
  <c r="CU158" i="1" s="1"/>
  <c r="DS148" i="1"/>
  <c r="AY149" i="1"/>
  <c r="AZ149" i="1"/>
  <c r="BC149" i="1"/>
  <c r="CU149" i="1"/>
  <c r="DS149" i="1"/>
  <c r="AY150" i="1"/>
  <c r="BW150" i="1"/>
  <c r="CU150" i="1"/>
  <c r="DS150" i="1"/>
  <c r="AY151" i="1"/>
  <c r="BC151" i="1"/>
  <c r="BW151" i="1" s="1"/>
  <c r="DT151" i="1" s="1"/>
  <c r="CU151" i="1"/>
  <c r="DS151" i="1"/>
  <c r="AY152" i="1"/>
  <c r="BC152" i="1"/>
  <c r="BW152" i="1" s="1"/>
  <c r="CU152" i="1"/>
  <c r="DS152" i="1"/>
  <c r="AY153" i="1"/>
  <c r="BC153" i="1"/>
  <c r="BW153" i="1" s="1"/>
  <c r="CU153" i="1"/>
  <c r="DS153" i="1"/>
  <c r="AY154" i="1"/>
  <c r="BC154" i="1"/>
  <c r="BW154" i="1" s="1"/>
  <c r="CU154" i="1"/>
  <c r="DS154" i="1"/>
  <c r="AY155" i="1"/>
  <c r="BW155" i="1"/>
  <c r="CU155" i="1"/>
  <c r="DS155" i="1"/>
  <c r="AY156" i="1"/>
  <c r="BW156" i="1"/>
  <c r="CU156" i="1"/>
  <c r="DS156" i="1"/>
  <c r="AY157" i="1"/>
  <c r="BW157" i="1"/>
  <c r="CU157" i="1"/>
  <c r="DS157" i="1"/>
  <c r="AY159" i="1"/>
  <c r="BW159" i="1"/>
  <c r="CU159" i="1"/>
  <c r="DS159" i="1"/>
  <c r="AY160" i="1"/>
  <c r="BW160" i="1"/>
  <c r="CU160" i="1"/>
  <c r="DS160" i="1"/>
  <c r="AY161" i="1"/>
  <c r="BW161" i="1"/>
  <c r="CU161" i="1"/>
  <c r="DS161" i="1"/>
  <c r="DT161" i="1" s="1"/>
  <c r="AY173" i="1"/>
  <c r="AZ173" i="1"/>
  <c r="BW173" i="1" s="1"/>
  <c r="DS173" i="1"/>
  <c r="AY174" i="1"/>
  <c r="DT174" i="1" s="1"/>
  <c r="BW174" i="1"/>
  <c r="BX174" i="1"/>
  <c r="CU174" i="1" s="1"/>
  <c r="DS174" i="1"/>
  <c r="AY175" i="1"/>
  <c r="AZ175" i="1"/>
  <c r="BW175" i="1" s="1"/>
  <c r="DS175" i="1"/>
  <c r="AY176" i="1"/>
  <c r="BW176" i="1"/>
  <c r="DT176" i="1" s="1"/>
  <c r="CU176" i="1"/>
  <c r="DS176" i="1"/>
  <c r="AY177" i="1"/>
  <c r="BW177" i="1"/>
  <c r="BX177" i="1"/>
  <c r="CU177" i="1" s="1"/>
  <c r="DS177" i="1"/>
  <c r="AY178" i="1"/>
  <c r="AZ178" i="1"/>
  <c r="BW178" i="1" s="1"/>
  <c r="DS178" i="1"/>
  <c r="AY179" i="1"/>
  <c r="BW179" i="1"/>
  <c r="BX179" i="1"/>
  <c r="CU179" i="1" s="1"/>
  <c r="DS179" i="1"/>
  <c r="AY180" i="1"/>
  <c r="AZ180" i="1"/>
  <c r="BW180" i="1" s="1"/>
  <c r="DS180" i="1"/>
  <c r="AY181" i="1"/>
  <c r="AZ181" i="1"/>
  <c r="BW181" i="1" s="1"/>
  <c r="DS181" i="1"/>
  <c r="AY182" i="1"/>
  <c r="DT182" i="1" s="1"/>
  <c r="BW182" i="1"/>
  <c r="BX182" i="1"/>
  <c r="CU182" i="1" s="1"/>
  <c r="DS182" i="1"/>
  <c r="AY183" i="1"/>
  <c r="BW183" i="1"/>
  <c r="BX183" i="1"/>
  <c r="CU183" i="1" s="1"/>
  <c r="DS183" i="1"/>
  <c r="AY184" i="1"/>
  <c r="BW184" i="1"/>
  <c r="CU184" i="1"/>
  <c r="DS184" i="1"/>
  <c r="AY185" i="1"/>
  <c r="BW185" i="1"/>
  <c r="CU185" i="1"/>
  <c r="DS185" i="1"/>
  <c r="AY186" i="1"/>
  <c r="BW186" i="1"/>
  <c r="CU186" i="1"/>
  <c r="DS186" i="1"/>
  <c r="BW188" i="1"/>
  <c r="DT188" i="1" s="1"/>
  <c r="CU188" i="1"/>
  <c r="DS188" i="1"/>
  <c r="AY189" i="1"/>
  <c r="BW189" i="1"/>
  <c r="CU189" i="1"/>
  <c r="AY190" i="1"/>
  <c r="BW190" i="1"/>
  <c r="CU190" i="1"/>
  <c r="DS190" i="1"/>
  <c r="AY191" i="1"/>
  <c r="BW191" i="1"/>
  <c r="CU191" i="1"/>
  <c r="DS191" i="1"/>
  <c r="AY192" i="1"/>
  <c r="BW192" i="1"/>
  <c r="CU192" i="1"/>
  <c r="AY193" i="1"/>
  <c r="BW193" i="1"/>
  <c r="CU193" i="1"/>
  <c r="DS193" i="1"/>
  <c r="DT193" i="1" s="1"/>
  <c r="AY194" i="1"/>
  <c r="BW194" i="1"/>
  <c r="DS194" i="1"/>
  <c r="AY195" i="1"/>
  <c r="BW195" i="1"/>
  <c r="CU195" i="1"/>
  <c r="DS195" i="1"/>
  <c r="BW196" i="1"/>
  <c r="CU196" i="1"/>
  <c r="BW197" i="1"/>
  <c r="CU197" i="1"/>
  <c r="DS197" i="1"/>
  <c r="AY198" i="1"/>
  <c r="BW198" i="1"/>
  <c r="CU198" i="1"/>
  <c r="DS198" i="1"/>
  <c r="AY199" i="1"/>
  <c r="BW199" i="1"/>
  <c r="CU199" i="1"/>
  <c r="DS199" i="1"/>
  <c r="DT199" i="1" s="1"/>
  <c r="BW200" i="1"/>
  <c r="CU200" i="1"/>
  <c r="DS200" i="1"/>
  <c r="AY201" i="1"/>
  <c r="BW201" i="1"/>
  <c r="CU201" i="1"/>
  <c r="DS201" i="1"/>
  <c r="AY202" i="1"/>
  <c r="BW202" i="1"/>
  <c r="CU202" i="1"/>
  <c r="DS202" i="1"/>
  <c r="AY203" i="1"/>
  <c r="BW203" i="1"/>
  <c r="CA203" i="1"/>
  <c r="CA204" i="1" s="1"/>
  <c r="AY205" i="1"/>
  <c r="BC205" i="1"/>
  <c r="BW205" i="1" s="1"/>
  <c r="CU205" i="1"/>
  <c r="DS205" i="1"/>
  <c r="AY206" i="1"/>
  <c r="BC206" i="1"/>
  <c r="BW206" i="1" s="1"/>
  <c r="CU206" i="1"/>
  <c r="DS206" i="1"/>
  <c r="AY207" i="1"/>
  <c r="BC207" i="1"/>
  <c r="BW207" i="1" s="1"/>
  <c r="CU207" i="1"/>
  <c r="DS207" i="1"/>
  <c r="AY208" i="1"/>
  <c r="BW208" i="1"/>
  <c r="CU208" i="1"/>
  <c r="DS208" i="1"/>
  <c r="AY209" i="1"/>
  <c r="BW209" i="1"/>
  <c r="CU209" i="1"/>
  <c r="DS209" i="1"/>
  <c r="AY210" i="1"/>
  <c r="BC210" i="1"/>
  <c r="BW210" i="1" s="1"/>
  <c r="CU210" i="1"/>
  <c r="DS210" i="1"/>
  <c r="AY211" i="1"/>
  <c r="BW211" i="1"/>
  <c r="CU211" i="1"/>
  <c r="DS211" i="1"/>
  <c r="AY212" i="1"/>
  <c r="DT212" i="1" s="1"/>
  <c r="BW212" i="1"/>
  <c r="CU212" i="1"/>
  <c r="DS212" i="1"/>
  <c r="AY213" i="1"/>
  <c r="BC213" i="1"/>
  <c r="BW213" i="1" s="1"/>
  <c r="CU213" i="1"/>
  <c r="DS213" i="1"/>
  <c r="AY214" i="1"/>
  <c r="BC214" i="1"/>
  <c r="BW214" i="1" s="1"/>
  <c r="CU214" i="1"/>
  <c r="DS214" i="1"/>
  <c r="AY215" i="1"/>
  <c r="BC215" i="1"/>
  <c r="BW215" i="1" s="1"/>
  <c r="CU215" i="1"/>
  <c r="DS215" i="1"/>
  <c r="AY216" i="1"/>
  <c r="BC216" i="1"/>
  <c r="BW216" i="1" s="1"/>
  <c r="CU216" i="1"/>
  <c r="DS216" i="1"/>
  <c r="DT216" i="1" s="1"/>
  <c r="AY217" i="1"/>
  <c r="BC217" i="1"/>
  <c r="BW217" i="1" s="1"/>
  <c r="CU217" i="1"/>
  <c r="DS217" i="1"/>
  <c r="AY218" i="1"/>
  <c r="BC218" i="1"/>
  <c r="BW218" i="1" s="1"/>
  <c r="CU218" i="1"/>
  <c r="AY219" i="1"/>
  <c r="BC219" i="1"/>
  <c r="BW219" i="1" s="1"/>
  <c r="CU219" i="1"/>
  <c r="DS219" i="1"/>
  <c r="BW220" i="1"/>
  <c r="CU220" i="1"/>
  <c r="DS220" i="1"/>
  <c r="AY221" i="1"/>
  <c r="CU221" i="1"/>
  <c r="DS221" i="1"/>
  <c r="AY222" i="1"/>
  <c r="BC222" i="1"/>
  <c r="BW222" i="1" s="1"/>
  <c r="CU222" i="1"/>
  <c r="DS222" i="1"/>
  <c r="AY223" i="1"/>
  <c r="BW223" i="1"/>
  <c r="CU223" i="1"/>
  <c r="DS223" i="1"/>
  <c r="AY224" i="1"/>
  <c r="BC224" i="1"/>
  <c r="BW224" i="1" s="1"/>
  <c r="CU224" i="1"/>
  <c r="BC225" i="1"/>
  <c r="AY226" i="1"/>
  <c r="BC226" i="1"/>
  <c r="BW226" i="1"/>
  <c r="DT226" i="1" s="1"/>
  <c r="CU226" i="1"/>
  <c r="DS226" i="1"/>
  <c r="AY227" i="1"/>
  <c r="BW227" i="1"/>
  <c r="CU227" i="1"/>
  <c r="DS227" i="1"/>
  <c r="BW229" i="1"/>
  <c r="CV229" i="1"/>
  <c r="DS229" i="1" s="1"/>
  <c r="CU229" i="1"/>
  <c r="BC230" i="1"/>
  <c r="BW230" i="1" s="1"/>
  <c r="CV230" i="1" s="1"/>
  <c r="DS230" i="1" s="1"/>
  <c r="CU230" i="1"/>
  <c r="BC231" i="1"/>
  <c r="BW231" i="1" s="1"/>
  <c r="CV231" i="1" s="1"/>
  <c r="DS231" i="1" s="1"/>
  <c r="CU231" i="1"/>
  <c r="BC232" i="1"/>
  <c r="BW232" i="1" s="1"/>
  <c r="CU232" i="1"/>
  <c r="BC233" i="1"/>
  <c r="BW233" i="1" s="1"/>
  <c r="CV233" i="1" s="1"/>
  <c r="DS233" i="1" s="1"/>
  <c r="CU233" i="1"/>
  <c r="BC234" i="1"/>
  <c r="BW234" i="1" s="1"/>
  <c r="CU234" i="1"/>
  <c r="BC235" i="1"/>
  <c r="BW235" i="1" s="1"/>
  <c r="DT235" i="1" s="1"/>
  <c r="CU235" i="1"/>
  <c r="DS235" i="1"/>
  <c r="BW236" i="1"/>
  <c r="CV236" i="1"/>
  <c r="DS236" i="1" s="1"/>
  <c r="CU236" i="1"/>
  <c r="BC237" i="1"/>
  <c r="BW237" i="1" s="1"/>
  <c r="CU237" i="1"/>
  <c r="DS237" i="1"/>
  <c r="BW238" i="1"/>
  <c r="CU238" i="1"/>
  <c r="DS238" i="1"/>
  <c r="BW239" i="1"/>
  <c r="CV239" i="1" s="1"/>
  <c r="DS239" i="1" s="1"/>
  <c r="BW240" i="1"/>
  <c r="CV240" i="1" s="1"/>
  <c r="DS240" i="1" s="1"/>
  <c r="CU240" i="1"/>
  <c r="BW241" i="1"/>
  <c r="CU241" i="1"/>
  <c r="DS241" i="1"/>
  <c r="BC243" i="1"/>
  <c r="BW243" i="1" s="1"/>
  <c r="CU243" i="1"/>
  <c r="DS243" i="1"/>
  <c r="BC244" i="1"/>
  <c r="BW244" i="1" s="1"/>
  <c r="CU244" i="1"/>
  <c r="DS244" i="1"/>
  <c r="DT244" i="1" s="1"/>
  <c r="BC245" i="1"/>
  <c r="BW245" i="1" s="1"/>
  <c r="CU245" i="1"/>
  <c r="DS245" i="1"/>
  <c r="BW246" i="1"/>
  <c r="CU246" i="1"/>
  <c r="DS246" i="1"/>
  <c r="BW247" i="1"/>
  <c r="CU247" i="1"/>
  <c r="DT247" i="1" s="1"/>
  <c r="DS247" i="1"/>
  <c r="BC248" i="1"/>
  <c r="BW248" i="1" s="1"/>
  <c r="DS248" i="1"/>
  <c r="BC249" i="1"/>
  <c r="BW249" i="1" s="1"/>
  <c r="BC250" i="1"/>
  <c r="BW250" i="1" s="1"/>
  <c r="DS250" i="1"/>
  <c r="BW251" i="1"/>
  <c r="CU251" i="1"/>
  <c r="DS251" i="1"/>
  <c r="AY253" i="1"/>
  <c r="BW253" i="1"/>
  <c r="CU253" i="1"/>
  <c r="DT253" i="1" s="1"/>
  <c r="DS253" i="1"/>
  <c r="AY254" i="1"/>
  <c r="BW254" i="1"/>
  <c r="CU254" i="1"/>
  <c r="DS254" i="1"/>
  <c r="AY255" i="1"/>
  <c r="BW255" i="1"/>
  <c r="CU255" i="1"/>
  <c r="DS255" i="1"/>
  <c r="AY256" i="1"/>
  <c r="BW256" i="1"/>
  <c r="CU256" i="1"/>
  <c r="DS256" i="1"/>
  <c r="AY257" i="1"/>
  <c r="BW257" i="1"/>
  <c r="CU257" i="1"/>
  <c r="DT257" i="1" s="1"/>
  <c r="DS257" i="1"/>
  <c r="AY258" i="1"/>
  <c r="BW258" i="1"/>
  <c r="CU258" i="1"/>
  <c r="DS258" i="1"/>
  <c r="AY259" i="1"/>
  <c r="BW259" i="1"/>
  <c r="CU259" i="1"/>
  <c r="DT259" i="1" s="1"/>
  <c r="DS259" i="1"/>
  <c r="AY260" i="1"/>
  <c r="BW260" i="1"/>
  <c r="CU260" i="1"/>
  <c r="DS260" i="1"/>
  <c r="AY272" i="1"/>
  <c r="BC272" i="1"/>
  <c r="BW272" i="1" s="1"/>
  <c r="DS272" i="1"/>
  <c r="AY273" i="1"/>
  <c r="BC273" i="1"/>
  <c r="BW273" i="1" s="1"/>
  <c r="DS273" i="1"/>
  <c r="AY274" i="1"/>
  <c r="BC274" i="1"/>
  <c r="BW274" i="1" s="1"/>
  <c r="DS274" i="1"/>
  <c r="AY275" i="1"/>
  <c r="BC275" i="1"/>
  <c r="BW275" i="1" s="1"/>
  <c r="DS275" i="1"/>
  <c r="BC276" i="1"/>
  <c r="CA276" i="1"/>
  <c r="BX276" i="1"/>
  <c r="BX284" i="1" s="1"/>
  <c r="AY277" i="1"/>
  <c r="BC277" i="1"/>
  <c r="BW277" i="1" s="1"/>
  <c r="DS277" i="1"/>
  <c r="AY278" i="1"/>
  <c r="BC278" i="1"/>
  <c r="CA278" i="1"/>
  <c r="AY279" i="1"/>
  <c r="BC279" i="1"/>
  <c r="BW279" i="1" s="1"/>
  <c r="DS279" i="1"/>
  <c r="AY280" i="1"/>
  <c r="BC280" i="1"/>
  <c r="BW280" i="1" s="1"/>
  <c r="DS280" i="1"/>
  <c r="AY281" i="1"/>
  <c r="BC281" i="1"/>
  <c r="BW281" i="1" s="1"/>
  <c r="DS281" i="1"/>
  <c r="AY282" i="1"/>
  <c r="BC282" i="1"/>
  <c r="BW282" i="1" s="1"/>
  <c r="DS282" i="1"/>
  <c r="AY283" i="1"/>
  <c r="BC283" i="1"/>
  <c r="CA283" i="1" s="1"/>
  <c r="CU283" i="1" s="1"/>
  <c r="DS283" i="1"/>
  <c r="AY292" i="1"/>
  <c r="BW292" i="1"/>
  <c r="CU292" i="1"/>
  <c r="DT292" i="1" s="1"/>
  <c r="DS292" i="1"/>
  <c r="AY293" i="1"/>
  <c r="BW293" i="1"/>
  <c r="CU293" i="1"/>
  <c r="DS293" i="1"/>
  <c r="AY294" i="1"/>
  <c r="BW294" i="1"/>
  <c r="CU294" i="1"/>
  <c r="DS294" i="1"/>
  <c r="AY295" i="1"/>
  <c r="BW295" i="1"/>
  <c r="CU295" i="1"/>
  <c r="DS295" i="1"/>
  <c r="AY296" i="1"/>
  <c r="BW296" i="1"/>
  <c r="CU296" i="1"/>
  <c r="DS296" i="1"/>
  <c r="AY297" i="1"/>
  <c r="BA298" i="1" s="1"/>
  <c r="BA300" i="1" s="1"/>
  <c r="BW297" i="1"/>
  <c r="CU297" i="1"/>
  <c r="DS297" i="1"/>
  <c r="AY298" i="1"/>
  <c r="CU298" i="1"/>
  <c r="DS298" i="1"/>
  <c r="AY299" i="1"/>
  <c r="BW299" i="1"/>
  <c r="CU299" i="1"/>
  <c r="DS299" i="1"/>
  <c r="AY301" i="1"/>
  <c r="BW301" i="1"/>
  <c r="CU301" i="1"/>
  <c r="DS301" i="1"/>
  <c r="AY302" i="1"/>
  <c r="BW302" i="1"/>
  <c r="CU302" i="1"/>
  <c r="DS302" i="1"/>
  <c r="AY303" i="1"/>
  <c r="BW303" i="1"/>
  <c r="CU303" i="1"/>
  <c r="DS303" i="1"/>
  <c r="AY305" i="1"/>
  <c r="BW305" i="1"/>
  <c r="CU305" i="1"/>
  <c r="DS305" i="1"/>
  <c r="AY306" i="1"/>
  <c r="BW306" i="1"/>
  <c r="CU306" i="1"/>
  <c r="DS306" i="1"/>
  <c r="AY307" i="1"/>
  <c r="BW307" i="1"/>
  <c r="CU307" i="1"/>
  <c r="DS307" i="1"/>
  <c r="AY308" i="1"/>
  <c r="BW308" i="1"/>
  <c r="CU308" i="1"/>
  <c r="DS308" i="1"/>
  <c r="AY309" i="1"/>
  <c r="BW309" i="1"/>
  <c r="CU309" i="1"/>
  <c r="DS309" i="1"/>
  <c r="AY310" i="1"/>
  <c r="BW310" i="1"/>
  <c r="CU310" i="1"/>
  <c r="DS310" i="1"/>
  <c r="DT310" i="1" s="1"/>
  <c r="AY311" i="1"/>
  <c r="BW311" i="1"/>
  <c r="CU311" i="1"/>
  <c r="DS311" i="1"/>
  <c r="AY312" i="1"/>
  <c r="BW312" i="1"/>
  <c r="CU312" i="1"/>
  <c r="DS312" i="1"/>
  <c r="AY313" i="1"/>
  <c r="BW313" i="1"/>
  <c r="CU313" i="1"/>
  <c r="DS313" i="1"/>
  <c r="AY314" i="1"/>
  <c r="BW314" i="1"/>
  <c r="CU314" i="1"/>
  <c r="DS314" i="1"/>
  <c r="AY315" i="1"/>
  <c r="BW315" i="1"/>
  <c r="CU315" i="1"/>
  <c r="DS315" i="1"/>
  <c r="AY316" i="1"/>
  <c r="BW316" i="1"/>
  <c r="CU316" i="1"/>
  <c r="DS316" i="1"/>
  <c r="DT316" i="1" s="1"/>
  <c r="AY317" i="1"/>
  <c r="BW317" i="1"/>
  <c r="CU317" i="1"/>
  <c r="DS317" i="1"/>
  <c r="AY318" i="1"/>
  <c r="BW318" i="1"/>
  <c r="CU318" i="1"/>
  <c r="DS318" i="1"/>
  <c r="DT318" i="1" s="1"/>
  <c r="AY319" i="1"/>
  <c r="BW319" i="1"/>
  <c r="CU319" i="1"/>
  <c r="DS319" i="1"/>
  <c r="AY320" i="1"/>
  <c r="BW320" i="1"/>
  <c r="CU320" i="1"/>
  <c r="DS320" i="1"/>
  <c r="AY322" i="1"/>
  <c r="BW322" i="1"/>
  <c r="CU322" i="1"/>
  <c r="DS322" i="1"/>
  <c r="DT322" i="1" s="1"/>
  <c r="AY323" i="1"/>
  <c r="BW323" i="1"/>
  <c r="CU323" i="1"/>
  <c r="DS323" i="1"/>
  <c r="DT323" i="1" s="1"/>
  <c r="AY324" i="1"/>
  <c r="BW324" i="1"/>
  <c r="CU324" i="1"/>
  <c r="DS324" i="1"/>
  <c r="AY326" i="1"/>
  <c r="BW326" i="1"/>
  <c r="CA326" i="1"/>
  <c r="CU326" i="1" s="1"/>
  <c r="DS326" i="1"/>
  <c r="DS328" i="1" s="1"/>
  <c r="AY327" i="1"/>
  <c r="BW327" i="1"/>
  <c r="BW328" i="1" s="1"/>
  <c r="CU327" i="1"/>
  <c r="CU328" i="1" s="1"/>
  <c r="DS327" i="1"/>
  <c r="BW329" i="1"/>
  <c r="CU329" i="1"/>
  <c r="DS329" i="1"/>
  <c r="AY330" i="1"/>
  <c r="BW330" i="1"/>
  <c r="CU330" i="1"/>
  <c r="DS330" i="1"/>
  <c r="AY331" i="1"/>
  <c r="DT331" i="1" s="1"/>
  <c r="BW331" i="1"/>
  <c r="CU331" i="1"/>
  <c r="DS331" i="1"/>
  <c r="AY332" i="1"/>
  <c r="BW332" i="1"/>
  <c r="CU332" i="1"/>
  <c r="DS332" i="1"/>
  <c r="AY333" i="1"/>
  <c r="BW333" i="1"/>
  <c r="CU333" i="1"/>
  <c r="DS333" i="1"/>
  <c r="AB35" i="1"/>
  <c r="AB71" i="1"/>
  <c r="AB142" i="1"/>
  <c r="AB158" i="1"/>
  <c r="AB162" i="1"/>
  <c r="AB187" i="1"/>
  <c r="AB204" i="1"/>
  <c r="AB228" i="1"/>
  <c r="AB261" i="1"/>
  <c r="AB284" i="1"/>
  <c r="AB304" i="1"/>
  <c r="AB321" i="1"/>
  <c r="AB325" i="1"/>
  <c r="AB328" i="1"/>
  <c r="AB334" i="1"/>
  <c r="AD35" i="1"/>
  <c r="AD71" i="1"/>
  <c r="AD142" i="1"/>
  <c r="AD158" i="1"/>
  <c r="AD162" i="1"/>
  <c r="AD187" i="1"/>
  <c r="AD204" i="1"/>
  <c r="AD228" i="1"/>
  <c r="AD261" i="1"/>
  <c r="AD284" i="1"/>
  <c r="AD304" i="1"/>
  <c r="AD321" i="1"/>
  <c r="AD325" i="1"/>
  <c r="AD328" i="1"/>
  <c r="AD334" i="1"/>
  <c r="AE35" i="1"/>
  <c r="AE71" i="1"/>
  <c r="AE142" i="1"/>
  <c r="AE158" i="1"/>
  <c r="AE162" i="1"/>
  <c r="AE187" i="1"/>
  <c r="AE204" i="1"/>
  <c r="AE228" i="1"/>
  <c r="AE261" i="1"/>
  <c r="AE284" i="1"/>
  <c r="AE304" i="1"/>
  <c r="AE321" i="1"/>
  <c r="AE325" i="1"/>
  <c r="AE328" i="1"/>
  <c r="AE334" i="1"/>
  <c r="AF35" i="1"/>
  <c r="AF142" i="1"/>
  <c r="AF158" i="1"/>
  <c r="AF162" i="1"/>
  <c r="AF187" i="1"/>
  <c r="AF204" i="1"/>
  <c r="AF228" i="1"/>
  <c r="AF261" i="1"/>
  <c r="AF284" i="1"/>
  <c r="AF304" i="1"/>
  <c r="AF321" i="1"/>
  <c r="AF325" i="1"/>
  <c r="AF328" i="1"/>
  <c r="AF334" i="1"/>
  <c r="AG35" i="1"/>
  <c r="AG71" i="1"/>
  <c r="AG142" i="1"/>
  <c r="AG158" i="1"/>
  <c r="AG162" i="1"/>
  <c r="AG187" i="1"/>
  <c r="AG204" i="1"/>
  <c r="AG228" i="1"/>
  <c r="AG261" i="1"/>
  <c r="AG284" i="1"/>
  <c r="AG304" i="1"/>
  <c r="AG321" i="1"/>
  <c r="AG325" i="1"/>
  <c r="AG328" i="1"/>
  <c r="AG334" i="1"/>
  <c r="AH35" i="1"/>
  <c r="AH71" i="1"/>
  <c r="AH142" i="1"/>
  <c r="AH158" i="1"/>
  <c r="AH162" i="1"/>
  <c r="AH187" i="1"/>
  <c r="AH204" i="1"/>
  <c r="AH228" i="1"/>
  <c r="AH261" i="1"/>
  <c r="AH284" i="1"/>
  <c r="AH304" i="1"/>
  <c r="AH321" i="1"/>
  <c r="AH325" i="1"/>
  <c r="AH328" i="1"/>
  <c r="AH334" i="1"/>
  <c r="AI35" i="1"/>
  <c r="AI71" i="1"/>
  <c r="AI142" i="1"/>
  <c r="AI158" i="1"/>
  <c r="AI162" i="1"/>
  <c r="AI187" i="1"/>
  <c r="AI204" i="1"/>
  <c r="AI228" i="1"/>
  <c r="AI261" i="1"/>
  <c r="AI284" i="1"/>
  <c r="AI304" i="1"/>
  <c r="AI321" i="1"/>
  <c r="AI325" i="1"/>
  <c r="AI328" i="1"/>
  <c r="AI334" i="1"/>
  <c r="AJ35" i="1"/>
  <c r="AJ71" i="1"/>
  <c r="AJ142" i="1"/>
  <c r="AJ158" i="1"/>
  <c r="AJ162" i="1"/>
  <c r="AJ187" i="1"/>
  <c r="AJ204" i="1"/>
  <c r="AJ228" i="1"/>
  <c r="AJ261" i="1"/>
  <c r="AJ284" i="1"/>
  <c r="AJ304" i="1"/>
  <c r="AJ321" i="1"/>
  <c r="AJ325" i="1"/>
  <c r="AJ328" i="1"/>
  <c r="AJ334" i="1"/>
  <c r="AK35" i="1"/>
  <c r="AK71" i="1"/>
  <c r="AK142" i="1"/>
  <c r="AK158" i="1"/>
  <c r="AK162" i="1"/>
  <c r="AK187" i="1"/>
  <c r="AK204" i="1"/>
  <c r="AK228" i="1"/>
  <c r="AK261" i="1"/>
  <c r="AK284" i="1"/>
  <c r="AK304" i="1"/>
  <c r="AK321" i="1"/>
  <c r="AK325" i="1"/>
  <c r="AK328" i="1"/>
  <c r="AK334" i="1"/>
  <c r="AL35" i="1"/>
  <c r="AL71" i="1"/>
  <c r="AL142" i="1"/>
  <c r="AL158" i="1"/>
  <c r="AL162" i="1"/>
  <c r="AL187" i="1"/>
  <c r="AL204" i="1"/>
  <c r="AL228" i="1"/>
  <c r="AL261" i="1"/>
  <c r="AL284" i="1"/>
  <c r="AL304" i="1"/>
  <c r="AL321" i="1"/>
  <c r="AL325" i="1"/>
  <c r="AL328" i="1"/>
  <c r="AL334" i="1"/>
  <c r="AM35" i="1"/>
  <c r="AM71" i="1"/>
  <c r="AM158" i="1"/>
  <c r="AM162" i="1"/>
  <c r="AM187" i="1"/>
  <c r="AM204" i="1"/>
  <c r="AM228" i="1"/>
  <c r="AM261" i="1"/>
  <c r="AM284" i="1"/>
  <c r="AM304" i="1"/>
  <c r="AM321" i="1"/>
  <c r="AM325" i="1"/>
  <c r="AM328" i="1"/>
  <c r="AM334" i="1"/>
  <c r="AN35" i="1"/>
  <c r="AN71" i="1"/>
  <c r="AN142" i="1"/>
  <c r="AN158" i="1"/>
  <c r="AN162" i="1"/>
  <c r="AN187" i="1"/>
  <c r="AN204" i="1"/>
  <c r="AN228" i="1"/>
  <c r="AN261" i="1"/>
  <c r="AN284" i="1"/>
  <c r="AN304" i="1"/>
  <c r="AN321" i="1"/>
  <c r="AN325" i="1"/>
  <c r="AN328" i="1"/>
  <c r="AN334" i="1"/>
  <c r="AO35" i="1"/>
  <c r="AO71" i="1"/>
  <c r="AO142" i="1"/>
  <c r="AO158" i="1"/>
  <c r="AO162" i="1"/>
  <c r="AO187" i="1"/>
  <c r="AO204" i="1"/>
  <c r="AO228" i="1"/>
  <c r="AO261" i="1"/>
  <c r="AO284" i="1"/>
  <c r="AO304" i="1"/>
  <c r="AO321" i="1"/>
  <c r="AO325" i="1"/>
  <c r="AO328" i="1"/>
  <c r="AO334" i="1"/>
  <c r="AP35" i="1"/>
  <c r="AP71" i="1"/>
  <c r="AP142" i="1"/>
  <c r="AP158" i="1"/>
  <c r="AP162" i="1"/>
  <c r="AP187" i="1"/>
  <c r="AP204" i="1"/>
  <c r="AP228" i="1"/>
  <c r="AP261" i="1"/>
  <c r="AP284" i="1"/>
  <c r="AP304" i="1"/>
  <c r="AP321" i="1"/>
  <c r="AP325" i="1"/>
  <c r="AP328" i="1"/>
  <c r="AP334" i="1"/>
  <c r="AQ35" i="1"/>
  <c r="AQ71" i="1"/>
  <c r="AQ142" i="1"/>
  <c r="AQ158" i="1"/>
  <c r="AQ162" i="1"/>
  <c r="AQ187" i="1"/>
  <c r="AQ204" i="1"/>
  <c r="AQ228" i="1"/>
  <c r="AQ261" i="1"/>
  <c r="AQ284" i="1"/>
  <c r="AQ304" i="1"/>
  <c r="AQ321" i="1"/>
  <c r="AQ325" i="1"/>
  <c r="AQ328" i="1"/>
  <c r="AQ334" i="1"/>
  <c r="AR35" i="1"/>
  <c r="AR71" i="1"/>
  <c r="AR142" i="1"/>
  <c r="AR158" i="1"/>
  <c r="AR162" i="1"/>
  <c r="AR187" i="1"/>
  <c r="AR204" i="1"/>
  <c r="AR228" i="1"/>
  <c r="AR261" i="1"/>
  <c r="AR284" i="1"/>
  <c r="AR304" i="1"/>
  <c r="AR321" i="1"/>
  <c r="AR325" i="1"/>
  <c r="AR328" i="1"/>
  <c r="AR334" i="1"/>
  <c r="AS35" i="1"/>
  <c r="AS71" i="1"/>
  <c r="AS142" i="1"/>
  <c r="AS158" i="1"/>
  <c r="AS162" i="1"/>
  <c r="AS187" i="1"/>
  <c r="AS204" i="1"/>
  <c r="AS228" i="1"/>
  <c r="AS261" i="1"/>
  <c r="AS284" i="1"/>
  <c r="AS304" i="1"/>
  <c r="AS321" i="1"/>
  <c r="AS325" i="1"/>
  <c r="AS328" i="1"/>
  <c r="AS334" i="1"/>
  <c r="AT35" i="1"/>
  <c r="AT71" i="1"/>
  <c r="AT142" i="1"/>
  <c r="AT158" i="1"/>
  <c r="AT162" i="1"/>
  <c r="AT187" i="1"/>
  <c r="AT204" i="1"/>
  <c r="AT228" i="1"/>
  <c r="AT261" i="1"/>
  <c r="AT284" i="1"/>
  <c r="AT304" i="1"/>
  <c r="AT321" i="1"/>
  <c r="AT325" i="1"/>
  <c r="AT328" i="1"/>
  <c r="AT334" i="1"/>
  <c r="AU35" i="1"/>
  <c r="AU71" i="1"/>
  <c r="AU142" i="1"/>
  <c r="AU158" i="1"/>
  <c r="AU162" i="1"/>
  <c r="AU187" i="1"/>
  <c r="AU204" i="1"/>
  <c r="AU228" i="1"/>
  <c r="AU261" i="1"/>
  <c r="AU304" i="1"/>
  <c r="AU321" i="1"/>
  <c r="AU325" i="1"/>
  <c r="AU328" i="1"/>
  <c r="AU334" i="1"/>
  <c r="AV35" i="1"/>
  <c r="AV71" i="1"/>
  <c r="AV142" i="1"/>
  <c r="AV158" i="1"/>
  <c r="AV162" i="1"/>
  <c r="AV187" i="1"/>
  <c r="AV204" i="1"/>
  <c r="AV228" i="1"/>
  <c r="AV261" i="1"/>
  <c r="AV284" i="1"/>
  <c r="AV304" i="1"/>
  <c r="AV321" i="1"/>
  <c r="AV325" i="1"/>
  <c r="AV328" i="1"/>
  <c r="AV334" i="1"/>
  <c r="AW35" i="1"/>
  <c r="AW71" i="1"/>
  <c r="AW142" i="1"/>
  <c r="AW158" i="1"/>
  <c r="AW162" i="1"/>
  <c r="AW187" i="1"/>
  <c r="AW204" i="1"/>
  <c r="AW228" i="1"/>
  <c r="AW261" i="1"/>
  <c r="AW284" i="1"/>
  <c r="AW304" i="1"/>
  <c r="AW321" i="1"/>
  <c r="AW325" i="1"/>
  <c r="AW328" i="1"/>
  <c r="AW334" i="1"/>
  <c r="AZ35" i="1"/>
  <c r="AZ142" i="1"/>
  <c r="AZ162" i="1"/>
  <c r="AZ204" i="1"/>
  <c r="AZ252" i="1"/>
  <c r="AZ261" i="1"/>
  <c r="AZ300" i="1"/>
  <c r="AZ304" i="1"/>
  <c r="AZ321" i="1"/>
  <c r="AZ325" i="1"/>
  <c r="AZ328" i="1"/>
  <c r="AZ334" i="1"/>
  <c r="BA35" i="1"/>
  <c r="BA71" i="1"/>
  <c r="BA122" i="1"/>
  <c r="BA142" i="1"/>
  <c r="BA158" i="1"/>
  <c r="BA162" i="1"/>
  <c r="BA187" i="1"/>
  <c r="BA204" i="1"/>
  <c r="BA228" i="1"/>
  <c r="BA261" i="1"/>
  <c r="BA284" i="1"/>
  <c r="BA304" i="1"/>
  <c r="BA321" i="1"/>
  <c r="BA325" i="1"/>
  <c r="BA328" i="1"/>
  <c r="BA334" i="1"/>
  <c r="BC35" i="1"/>
  <c r="BC142" i="1"/>
  <c r="BC162" i="1"/>
  <c r="BC187" i="1"/>
  <c r="BC204" i="1"/>
  <c r="BC261" i="1"/>
  <c r="BC300" i="1"/>
  <c r="BC304" i="1"/>
  <c r="BC321" i="1"/>
  <c r="BC325" i="1"/>
  <c r="BC328" i="1"/>
  <c r="BC334" i="1"/>
  <c r="BD35" i="1"/>
  <c r="BD71" i="1"/>
  <c r="BD122" i="1"/>
  <c r="BD142" i="1"/>
  <c r="BD158" i="1"/>
  <c r="BD162" i="1"/>
  <c r="BD187" i="1"/>
  <c r="BD204" i="1"/>
  <c r="BD228" i="1"/>
  <c r="BD252" i="1"/>
  <c r="BD261" i="1"/>
  <c r="BD284" i="1"/>
  <c r="BD300" i="1"/>
  <c r="BD304" i="1"/>
  <c r="BD321" i="1"/>
  <c r="BD325" i="1"/>
  <c r="BD328" i="1"/>
  <c r="BD334" i="1"/>
  <c r="BE35" i="1"/>
  <c r="BE71" i="1"/>
  <c r="BE122" i="1"/>
  <c r="BE142" i="1"/>
  <c r="BE158" i="1"/>
  <c r="BE162" i="1"/>
  <c r="BE187" i="1"/>
  <c r="BE204" i="1"/>
  <c r="BE228" i="1"/>
  <c r="BE252" i="1"/>
  <c r="BE261" i="1"/>
  <c r="BE284" i="1"/>
  <c r="BE300" i="1"/>
  <c r="BE304" i="1"/>
  <c r="BE321" i="1"/>
  <c r="BE325" i="1"/>
  <c r="BE328" i="1"/>
  <c r="BE334" i="1"/>
  <c r="BF35" i="1"/>
  <c r="BF71" i="1"/>
  <c r="BF122" i="1"/>
  <c r="BF142" i="1"/>
  <c r="BF158" i="1"/>
  <c r="BF162" i="1"/>
  <c r="BF187" i="1"/>
  <c r="BF204" i="1"/>
  <c r="BF228" i="1"/>
  <c r="BF252" i="1"/>
  <c r="BF261" i="1"/>
  <c r="BF284" i="1"/>
  <c r="BF300" i="1"/>
  <c r="BF304" i="1"/>
  <c r="BF321" i="1"/>
  <c r="BF325" i="1"/>
  <c r="BF328" i="1"/>
  <c r="BF334" i="1"/>
  <c r="BG35" i="1"/>
  <c r="BG71" i="1"/>
  <c r="BG122" i="1"/>
  <c r="BG142" i="1"/>
  <c r="BG158" i="1"/>
  <c r="BG162" i="1"/>
  <c r="BG187" i="1"/>
  <c r="BG204" i="1"/>
  <c r="BG228" i="1"/>
  <c r="BG252" i="1"/>
  <c r="BG261" i="1"/>
  <c r="BG284" i="1"/>
  <c r="BG300" i="1"/>
  <c r="BG304" i="1"/>
  <c r="BG321" i="1"/>
  <c r="BG325" i="1"/>
  <c r="BG328" i="1"/>
  <c r="BG334" i="1"/>
  <c r="BH35" i="1"/>
  <c r="BH71" i="1"/>
  <c r="BH122" i="1"/>
  <c r="BH142" i="1"/>
  <c r="BH158" i="1"/>
  <c r="BH162" i="1"/>
  <c r="BH187" i="1"/>
  <c r="BH204" i="1"/>
  <c r="BH228" i="1"/>
  <c r="BH252" i="1"/>
  <c r="BH261" i="1"/>
  <c r="BH284" i="1"/>
  <c r="BH300" i="1"/>
  <c r="BH304" i="1"/>
  <c r="BH321" i="1"/>
  <c r="BH325" i="1"/>
  <c r="BH328" i="1"/>
  <c r="BH334" i="1"/>
  <c r="BI35" i="1"/>
  <c r="BI71" i="1"/>
  <c r="BI122" i="1"/>
  <c r="BI142" i="1"/>
  <c r="BI158" i="1"/>
  <c r="BI162" i="1"/>
  <c r="BI187" i="1"/>
  <c r="BI204" i="1"/>
  <c r="BI228" i="1"/>
  <c r="BI252" i="1"/>
  <c r="BI261" i="1"/>
  <c r="BI284" i="1"/>
  <c r="BI300" i="1"/>
  <c r="BI304" i="1"/>
  <c r="BI321" i="1"/>
  <c r="BI325" i="1"/>
  <c r="BI328" i="1"/>
  <c r="BI334" i="1"/>
  <c r="BJ35" i="1"/>
  <c r="BJ71" i="1"/>
  <c r="BJ122" i="1"/>
  <c r="BJ142" i="1"/>
  <c r="BJ158" i="1"/>
  <c r="BJ162" i="1"/>
  <c r="BJ187" i="1"/>
  <c r="BJ204" i="1"/>
  <c r="BJ228" i="1"/>
  <c r="BJ252" i="1"/>
  <c r="BJ261" i="1"/>
  <c r="BJ284" i="1"/>
  <c r="BJ300" i="1"/>
  <c r="BJ304" i="1"/>
  <c r="BJ321" i="1"/>
  <c r="BJ325" i="1"/>
  <c r="BJ328" i="1"/>
  <c r="BJ334" i="1"/>
  <c r="BK35" i="1"/>
  <c r="BK71" i="1"/>
  <c r="BK122" i="1"/>
  <c r="BK142" i="1"/>
  <c r="BK158" i="1"/>
  <c r="BK162" i="1"/>
  <c r="BK187" i="1"/>
  <c r="BK204" i="1"/>
  <c r="BK228" i="1"/>
  <c r="BK252" i="1"/>
  <c r="BK261" i="1"/>
  <c r="BK284" i="1"/>
  <c r="BK300" i="1"/>
  <c r="BK304" i="1"/>
  <c r="BK321" i="1"/>
  <c r="BK325" i="1"/>
  <c r="BK328" i="1"/>
  <c r="BK334" i="1"/>
  <c r="BL35" i="1"/>
  <c r="BL71" i="1"/>
  <c r="BL122" i="1"/>
  <c r="BL142" i="1"/>
  <c r="BL158" i="1"/>
  <c r="BL162" i="1"/>
  <c r="BL187" i="1"/>
  <c r="BL204" i="1"/>
  <c r="BL228" i="1"/>
  <c r="BL252" i="1"/>
  <c r="BL261" i="1"/>
  <c r="BL284" i="1"/>
  <c r="BL300" i="1"/>
  <c r="BL304" i="1"/>
  <c r="BL321" i="1"/>
  <c r="BL325" i="1"/>
  <c r="BL328" i="1"/>
  <c r="BL334" i="1"/>
  <c r="BM35" i="1"/>
  <c r="BM71" i="1"/>
  <c r="BM122" i="1"/>
  <c r="BM142" i="1"/>
  <c r="BM158" i="1"/>
  <c r="BM162" i="1"/>
  <c r="BM187" i="1"/>
  <c r="BM204" i="1"/>
  <c r="BM228" i="1"/>
  <c r="BM252" i="1"/>
  <c r="BM261" i="1"/>
  <c r="BM284" i="1"/>
  <c r="BM300" i="1"/>
  <c r="BM304" i="1"/>
  <c r="BM321" i="1"/>
  <c r="BM325" i="1"/>
  <c r="BM328" i="1"/>
  <c r="BM334" i="1"/>
  <c r="BN35" i="1"/>
  <c r="BN71" i="1"/>
  <c r="BN122" i="1"/>
  <c r="BN142" i="1"/>
  <c r="BN158" i="1"/>
  <c r="BN162" i="1"/>
  <c r="BN187" i="1"/>
  <c r="BN204" i="1"/>
  <c r="BN228" i="1"/>
  <c r="BN252" i="1"/>
  <c r="BN261" i="1"/>
  <c r="BN284" i="1"/>
  <c r="BN300" i="1"/>
  <c r="BN304" i="1"/>
  <c r="BN321" i="1"/>
  <c r="BN325" i="1"/>
  <c r="BN328" i="1"/>
  <c r="BN334" i="1"/>
  <c r="BO35" i="1"/>
  <c r="BO71" i="1"/>
  <c r="BO122" i="1"/>
  <c r="BO142" i="1"/>
  <c r="BO158" i="1"/>
  <c r="BO162" i="1"/>
  <c r="BO187" i="1"/>
  <c r="BO204" i="1"/>
  <c r="BO228" i="1"/>
  <c r="BO252" i="1"/>
  <c r="BO261" i="1"/>
  <c r="BO284" i="1"/>
  <c r="BO300" i="1"/>
  <c r="BO304" i="1"/>
  <c r="BO321" i="1"/>
  <c r="BO325" i="1"/>
  <c r="BO328" i="1"/>
  <c r="BO334" i="1"/>
  <c r="BP35" i="1"/>
  <c r="BP71" i="1"/>
  <c r="BP122" i="1"/>
  <c r="BP142" i="1"/>
  <c r="BP158" i="1"/>
  <c r="BP162" i="1"/>
  <c r="BP187" i="1"/>
  <c r="BP204" i="1"/>
  <c r="BP228" i="1"/>
  <c r="BP252" i="1"/>
  <c r="BP261" i="1"/>
  <c r="BP284" i="1"/>
  <c r="BP300" i="1"/>
  <c r="BP304" i="1"/>
  <c r="BP321" i="1"/>
  <c r="BP325" i="1"/>
  <c r="BP328" i="1"/>
  <c r="BP334" i="1"/>
  <c r="BQ35" i="1"/>
  <c r="BQ71" i="1"/>
  <c r="BQ122" i="1"/>
  <c r="BQ142" i="1"/>
  <c r="BQ158" i="1"/>
  <c r="BQ162" i="1"/>
  <c r="BQ187" i="1"/>
  <c r="BQ204" i="1"/>
  <c r="BQ228" i="1"/>
  <c r="BQ252" i="1"/>
  <c r="BQ261" i="1"/>
  <c r="BQ284" i="1"/>
  <c r="BQ300" i="1"/>
  <c r="BQ304" i="1"/>
  <c r="BQ321" i="1"/>
  <c r="BQ325" i="1"/>
  <c r="BQ328" i="1"/>
  <c r="BQ334" i="1"/>
  <c r="BR35" i="1"/>
  <c r="BR71" i="1"/>
  <c r="BR122" i="1"/>
  <c r="BR142" i="1"/>
  <c r="BR158" i="1"/>
  <c r="BR162" i="1"/>
  <c r="BR187" i="1"/>
  <c r="BR204" i="1"/>
  <c r="BR228" i="1"/>
  <c r="BR252" i="1"/>
  <c r="BR261" i="1"/>
  <c r="BR284" i="1"/>
  <c r="BR300" i="1"/>
  <c r="BR304" i="1"/>
  <c r="BR321" i="1"/>
  <c r="BR325" i="1"/>
  <c r="BR328" i="1"/>
  <c r="BR334" i="1"/>
  <c r="BS35" i="1"/>
  <c r="BS71" i="1"/>
  <c r="BS122" i="1"/>
  <c r="BS142" i="1"/>
  <c r="BS158" i="1"/>
  <c r="BS162" i="1"/>
  <c r="BS187" i="1"/>
  <c r="BS204" i="1"/>
  <c r="BS228" i="1"/>
  <c r="BS252" i="1"/>
  <c r="BS261" i="1"/>
  <c r="BS300" i="1"/>
  <c r="BS304" i="1"/>
  <c r="BS321" i="1"/>
  <c r="BS325" i="1"/>
  <c r="BS328" i="1"/>
  <c r="BS334" i="1"/>
  <c r="BT35" i="1"/>
  <c r="BT71" i="1"/>
  <c r="BT122" i="1"/>
  <c r="BT142" i="1"/>
  <c r="BT158" i="1"/>
  <c r="BT162" i="1"/>
  <c r="BT187" i="1"/>
  <c r="BT204" i="1"/>
  <c r="BT228" i="1"/>
  <c r="BT252" i="1"/>
  <c r="BT261" i="1"/>
  <c r="BT284" i="1"/>
  <c r="BT300" i="1"/>
  <c r="BT304" i="1"/>
  <c r="BT321" i="1"/>
  <c r="BT325" i="1"/>
  <c r="BT328" i="1"/>
  <c r="BT334" i="1"/>
  <c r="BU35" i="1"/>
  <c r="BU71" i="1"/>
  <c r="BU122" i="1"/>
  <c r="BU142" i="1"/>
  <c r="BU158" i="1"/>
  <c r="BU162" i="1"/>
  <c r="BU187" i="1"/>
  <c r="BU204" i="1"/>
  <c r="BU228" i="1"/>
  <c r="BU261" i="1"/>
  <c r="BU284" i="1"/>
  <c r="BU300" i="1"/>
  <c r="BU304" i="1"/>
  <c r="BU321" i="1"/>
  <c r="BU325" i="1"/>
  <c r="BU328" i="1"/>
  <c r="BU334" i="1"/>
  <c r="BW242" i="1"/>
  <c r="BX35" i="1"/>
  <c r="BX142" i="1"/>
  <c r="BX158" i="1"/>
  <c r="BX162" i="1"/>
  <c r="BX261" i="1"/>
  <c r="BX300" i="1"/>
  <c r="BX304" i="1"/>
  <c r="BX321" i="1"/>
  <c r="BX325" i="1"/>
  <c r="BX328" i="1"/>
  <c r="BX334" i="1"/>
  <c r="BY35" i="1"/>
  <c r="BY71" i="1"/>
  <c r="BY122" i="1"/>
  <c r="BY142" i="1"/>
  <c r="BY158" i="1"/>
  <c r="BY162" i="1"/>
  <c r="BY187" i="1"/>
  <c r="BY204" i="1"/>
  <c r="BY228" i="1"/>
  <c r="BY261" i="1"/>
  <c r="BY284" i="1"/>
  <c r="BY300" i="1"/>
  <c r="BY304" i="1"/>
  <c r="BY321" i="1"/>
  <c r="BY325" i="1"/>
  <c r="BY328" i="1"/>
  <c r="BY334" i="1"/>
  <c r="CA35" i="1"/>
  <c r="CA71" i="1"/>
  <c r="CA122" i="1"/>
  <c r="CA142" i="1"/>
  <c r="CA158" i="1"/>
  <c r="CA162" i="1"/>
  <c r="CA187" i="1"/>
  <c r="CA228" i="1"/>
  <c r="CA261" i="1"/>
  <c r="CA300" i="1"/>
  <c r="CA304" i="1"/>
  <c r="CA321" i="1"/>
  <c r="CA325" i="1"/>
  <c r="CA334" i="1"/>
  <c r="CB35" i="1"/>
  <c r="CB71" i="1"/>
  <c r="CB122" i="1"/>
  <c r="CB142" i="1"/>
  <c r="CB158" i="1"/>
  <c r="CB162" i="1"/>
  <c r="CB187" i="1"/>
  <c r="CB204" i="1"/>
  <c r="CB228" i="1"/>
  <c r="CB252" i="1"/>
  <c r="CB261" i="1"/>
  <c r="CB284" i="1"/>
  <c r="CB300" i="1"/>
  <c r="CB304" i="1"/>
  <c r="CB321" i="1"/>
  <c r="CB325" i="1"/>
  <c r="CB328" i="1"/>
  <c r="CB334" i="1"/>
  <c r="CC35" i="1"/>
  <c r="CC71" i="1"/>
  <c r="CC122" i="1"/>
  <c r="CC142" i="1"/>
  <c r="CC158" i="1"/>
  <c r="CC162" i="1"/>
  <c r="CC187" i="1"/>
  <c r="CC204" i="1"/>
  <c r="CC228" i="1"/>
  <c r="CC252" i="1"/>
  <c r="CC261" i="1"/>
  <c r="CC284" i="1"/>
  <c r="CC300" i="1"/>
  <c r="CC304" i="1"/>
  <c r="CC321" i="1"/>
  <c r="CC325" i="1"/>
  <c r="CC328" i="1"/>
  <c r="CC334" i="1"/>
  <c r="CD35" i="1"/>
  <c r="CD71" i="1"/>
  <c r="CD122" i="1"/>
  <c r="CD142" i="1"/>
  <c r="CD158" i="1"/>
  <c r="CD162" i="1"/>
  <c r="CD187" i="1"/>
  <c r="CD204" i="1"/>
  <c r="CD228" i="1"/>
  <c r="CD252" i="1"/>
  <c r="CD261" i="1"/>
  <c r="CD284" i="1"/>
  <c r="CD300" i="1"/>
  <c r="CD304" i="1"/>
  <c r="CD321" i="1"/>
  <c r="CD325" i="1"/>
  <c r="CD328" i="1"/>
  <c r="CD334" i="1"/>
  <c r="CE35" i="1"/>
  <c r="CE71" i="1"/>
  <c r="CE122" i="1"/>
  <c r="CE142" i="1"/>
  <c r="CE158" i="1"/>
  <c r="CE162" i="1"/>
  <c r="CE187" i="1"/>
  <c r="CE204" i="1"/>
  <c r="CE228" i="1"/>
  <c r="CE252" i="1"/>
  <c r="CE261" i="1"/>
  <c r="CE284" i="1"/>
  <c r="CE300" i="1"/>
  <c r="CE304" i="1"/>
  <c r="CE321" i="1"/>
  <c r="CE325" i="1"/>
  <c r="CE328" i="1"/>
  <c r="CE334" i="1"/>
  <c r="CF35" i="1"/>
  <c r="CF71" i="1"/>
  <c r="CF122" i="1"/>
  <c r="CF142" i="1"/>
  <c r="CF158" i="1"/>
  <c r="CF162" i="1"/>
  <c r="CF187" i="1"/>
  <c r="CF204" i="1"/>
  <c r="CF228" i="1"/>
  <c r="CF252" i="1"/>
  <c r="CF261" i="1"/>
  <c r="CF284" i="1"/>
  <c r="CF300" i="1"/>
  <c r="CF304" i="1"/>
  <c r="CF321" i="1"/>
  <c r="CF325" i="1"/>
  <c r="CF328" i="1"/>
  <c r="CF334" i="1"/>
  <c r="CG35" i="1"/>
  <c r="CG71" i="1"/>
  <c r="CG122" i="1"/>
  <c r="CG142" i="1"/>
  <c r="CG158" i="1"/>
  <c r="CG162" i="1"/>
  <c r="CG187" i="1"/>
  <c r="CG204" i="1"/>
  <c r="CG228" i="1"/>
  <c r="CG252" i="1"/>
  <c r="CG261" i="1"/>
  <c r="CG284" i="1"/>
  <c r="CG300" i="1"/>
  <c r="CG304" i="1"/>
  <c r="CG321" i="1"/>
  <c r="CG325" i="1"/>
  <c r="CG328" i="1"/>
  <c r="CG334" i="1"/>
  <c r="CH35" i="1"/>
  <c r="CH71" i="1"/>
  <c r="CH122" i="1"/>
  <c r="CH142" i="1"/>
  <c r="CH158" i="1"/>
  <c r="CH162" i="1"/>
  <c r="CH187" i="1"/>
  <c r="CH204" i="1"/>
  <c r="CH228" i="1"/>
  <c r="CH252" i="1"/>
  <c r="CH261" i="1"/>
  <c r="CH284" i="1"/>
  <c r="CH300" i="1"/>
  <c r="CH304" i="1"/>
  <c r="CH321" i="1"/>
  <c r="CH325" i="1"/>
  <c r="CH328" i="1"/>
  <c r="CH334" i="1"/>
  <c r="CI35" i="1"/>
  <c r="CI71" i="1"/>
  <c r="CI122" i="1"/>
  <c r="CI142" i="1"/>
  <c r="CI158" i="1"/>
  <c r="CI162" i="1"/>
  <c r="CI187" i="1"/>
  <c r="CI204" i="1"/>
  <c r="CI228" i="1"/>
  <c r="CI252" i="1"/>
  <c r="CI261" i="1"/>
  <c r="CI284" i="1"/>
  <c r="CI300" i="1"/>
  <c r="CI304" i="1"/>
  <c r="CI321" i="1"/>
  <c r="CI325" i="1"/>
  <c r="CI328" i="1"/>
  <c r="CI334" i="1"/>
  <c r="CJ35" i="1"/>
  <c r="CJ71" i="1"/>
  <c r="CJ122" i="1"/>
  <c r="CJ142" i="1"/>
  <c r="CJ158" i="1"/>
  <c r="CJ162" i="1"/>
  <c r="CJ187" i="1"/>
  <c r="CJ204" i="1"/>
  <c r="CJ228" i="1"/>
  <c r="CJ252" i="1"/>
  <c r="CJ261" i="1"/>
  <c r="CJ284" i="1"/>
  <c r="CJ300" i="1"/>
  <c r="CJ304" i="1"/>
  <c r="CJ321" i="1"/>
  <c r="CJ325" i="1"/>
  <c r="CJ328" i="1"/>
  <c r="CJ334" i="1"/>
  <c r="CK35" i="1"/>
  <c r="CK71" i="1"/>
  <c r="CK122" i="1"/>
  <c r="CK142" i="1"/>
  <c r="CK158" i="1"/>
  <c r="CK162" i="1"/>
  <c r="CK187" i="1"/>
  <c r="CK204" i="1"/>
  <c r="CK228" i="1"/>
  <c r="CK252" i="1"/>
  <c r="CK261" i="1"/>
  <c r="CK284" i="1"/>
  <c r="CK300" i="1"/>
  <c r="CK304" i="1"/>
  <c r="CK321" i="1"/>
  <c r="CK325" i="1"/>
  <c r="CK328" i="1"/>
  <c r="CK334" i="1"/>
  <c r="CL35" i="1"/>
  <c r="CL71" i="1"/>
  <c r="CL122" i="1"/>
  <c r="CL142" i="1"/>
  <c r="CL158" i="1"/>
  <c r="CL162" i="1"/>
  <c r="CL187" i="1"/>
  <c r="CL204" i="1"/>
  <c r="CL228" i="1"/>
  <c r="CL252" i="1"/>
  <c r="CL261" i="1"/>
  <c r="CL284" i="1"/>
  <c r="CL300" i="1"/>
  <c r="CL304" i="1"/>
  <c r="CL321" i="1"/>
  <c r="CL325" i="1"/>
  <c r="CL328" i="1"/>
  <c r="CL334" i="1"/>
  <c r="CM35" i="1"/>
  <c r="CM71" i="1"/>
  <c r="CM122" i="1"/>
  <c r="CM142" i="1"/>
  <c r="CM158" i="1"/>
  <c r="CM162" i="1"/>
  <c r="CM187" i="1"/>
  <c r="CM204" i="1"/>
  <c r="CM228" i="1"/>
  <c r="CM252" i="1"/>
  <c r="CM261" i="1"/>
  <c r="CM284" i="1"/>
  <c r="CM300" i="1"/>
  <c r="CM304" i="1"/>
  <c r="CM321" i="1"/>
  <c r="CM325" i="1"/>
  <c r="CM328" i="1"/>
  <c r="CM334" i="1"/>
  <c r="CN35" i="1"/>
  <c r="CN71" i="1"/>
  <c r="CN122" i="1"/>
  <c r="CN142" i="1"/>
  <c r="CN158" i="1"/>
  <c r="CN162" i="1"/>
  <c r="CN187" i="1"/>
  <c r="CN204" i="1"/>
  <c r="CN228" i="1"/>
  <c r="CN252" i="1"/>
  <c r="CN261" i="1"/>
  <c r="CN284" i="1"/>
  <c r="CN300" i="1"/>
  <c r="CN304" i="1"/>
  <c r="CN321" i="1"/>
  <c r="CN325" i="1"/>
  <c r="CN328" i="1"/>
  <c r="CN334" i="1"/>
  <c r="CO35" i="1"/>
  <c r="CO71" i="1"/>
  <c r="CO122" i="1"/>
  <c r="CO142" i="1"/>
  <c r="CO158" i="1"/>
  <c r="CO162" i="1"/>
  <c r="CO187" i="1"/>
  <c r="CO204" i="1"/>
  <c r="CO228" i="1"/>
  <c r="CO252" i="1"/>
  <c r="CO261" i="1"/>
  <c r="CO284" i="1"/>
  <c r="CO300" i="1"/>
  <c r="CO304" i="1"/>
  <c r="CO321" i="1"/>
  <c r="CO325" i="1"/>
  <c r="CO328" i="1"/>
  <c r="CO334" i="1"/>
  <c r="CP35" i="1"/>
  <c r="CP71" i="1"/>
  <c r="CP122" i="1"/>
  <c r="CP142" i="1"/>
  <c r="CP158" i="1"/>
  <c r="CP162" i="1"/>
  <c r="CP187" i="1"/>
  <c r="CP204" i="1"/>
  <c r="CP228" i="1"/>
  <c r="CP252" i="1"/>
  <c r="CP261" i="1"/>
  <c r="CP284" i="1"/>
  <c r="CP300" i="1"/>
  <c r="CP304" i="1"/>
  <c r="CP321" i="1"/>
  <c r="CP325" i="1"/>
  <c r="CP328" i="1"/>
  <c r="CP334" i="1"/>
  <c r="CQ35" i="1"/>
  <c r="CQ71" i="1"/>
  <c r="CQ122" i="1"/>
  <c r="CQ142" i="1"/>
  <c r="CQ158" i="1"/>
  <c r="CQ162" i="1"/>
  <c r="CQ187" i="1"/>
  <c r="CQ204" i="1"/>
  <c r="CQ228" i="1"/>
  <c r="CQ252" i="1"/>
  <c r="CQ261" i="1"/>
  <c r="CQ284" i="1"/>
  <c r="CQ300" i="1"/>
  <c r="CQ304" i="1"/>
  <c r="CQ321" i="1"/>
  <c r="CQ325" i="1"/>
  <c r="CQ328" i="1"/>
  <c r="CQ334" i="1"/>
  <c r="CR35" i="1"/>
  <c r="CR71" i="1"/>
  <c r="CR122" i="1"/>
  <c r="CR142" i="1"/>
  <c r="CR158" i="1"/>
  <c r="CR162" i="1"/>
  <c r="CR187" i="1"/>
  <c r="CR204" i="1"/>
  <c r="CR228" i="1"/>
  <c r="CR252" i="1"/>
  <c r="CR261" i="1"/>
  <c r="CR300" i="1"/>
  <c r="CR304" i="1"/>
  <c r="CR321" i="1"/>
  <c r="CR325" i="1"/>
  <c r="CR328" i="1"/>
  <c r="CR334" i="1"/>
  <c r="CS35" i="1"/>
  <c r="CS71" i="1"/>
  <c r="CS122" i="1"/>
  <c r="CS142" i="1"/>
  <c r="CS158" i="1"/>
  <c r="CS162" i="1"/>
  <c r="CS187" i="1"/>
  <c r="CS204" i="1"/>
  <c r="CS228" i="1"/>
  <c r="CS252" i="1"/>
  <c r="CS261" i="1"/>
  <c r="CS284" i="1"/>
  <c r="CS300" i="1"/>
  <c r="CS304" i="1"/>
  <c r="CS321" i="1"/>
  <c r="CS325" i="1"/>
  <c r="CS328" i="1"/>
  <c r="CS334" i="1"/>
  <c r="CV35" i="1"/>
  <c r="CV142" i="1"/>
  <c r="CV158" i="1"/>
  <c r="CV162" i="1"/>
  <c r="CV187" i="1"/>
  <c r="CV261" i="1"/>
  <c r="CV300" i="1"/>
  <c r="CV304" i="1"/>
  <c r="CV321" i="1"/>
  <c r="CV325" i="1"/>
  <c r="CV328" i="1"/>
  <c r="CV334" i="1"/>
  <c r="CW35" i="1"/>
  <c r="CW71" i="1"/>
  <c r="CW122" i="1"/>
  <c r="CW142" i="1"/>
  <c r="CW158" i="1"/>
  <c r="CW162" i="1"/>
  <c r="CW187" i="1"/>
  <c r="CW204" i="1"/>
  <c r="CW228" i="1"/>
  <c r="CW261" i="1"/>
  <c r="CW284" i="1"/>
  <c r="CW300" i="1"/>
  <c r="CW304" i="1"/>
  <c r="CW321" i="1"/>
  <c r="CW325" i="1"/>
  <c r="CW328" i="1"/>
  <c r="CW334" i="1"/>
  <c r="CY35" i="1"/>
  <c r="CY71" i="1"/>
  <c r="CY122" i="1"/>
  <c r="CY142" i="1"/>
  <c r="CY158" i="1"/>
  <c r="CY162" i="1"/>
  <c r="CY187" i="1"/>
  <c r="CY204" i="1"/>
  <c r="CY228" i="1"/>
  <c r="CY252" i="1"/>
  <c r="CY261" i="1"/>
  <c r="CY284" i="1"/>
  <c r="CY300" i="1"/>
  <c r="CY304" i="1"/>
  <c r="CY321" i="1"/>
  <c r="CY325" i="1"/>
  <c r="CY328" i="1"/>
  <c r="CY334" i="1"/>
  <c r="CZ35" i="1"/>
  <c r="CZ71" i="1"/>
  <c r="CZ122" i="1"/>
  <c r="CZ142" i="1"/>
  <c r="CZ158" i="1"/>
  <c r="CZ162" i="1"/>
  <c r="CZ187" i="1"/>
  <c r="CZ204" i="1"/>
  <c r="CZ228" i="1"/>
  <c r="CZ252" i="1"/>
  <c r="CZ261" i="1"/>
  <c r="CZ284" i="1"/>
  <c r="CZ300" i="1"/>
  <c r="CZ304" i="1"/>
  <c r="CZ321" i="1"/>
  <c r="CZ325" i="1"/>
  <c r="CZ328" i="1"/>
  <c r="CZ334" i="1"/>
  <c r="DA35" i="1"/>
  <c r="DA71" i="1"/>
  <c r="DA122" i="1"/>
  <c r="DA142" i="1"/>
  <c r="DA158" i="1"/>
  <c r="DA162" i="1"/>
  <c r="DA187" i="1"/>
  <c r="DA204" i="1"/>
  <c r="DA228" i="1"/>
  <c r="DA252" i="1"/>
  <c r="DA261" i="1"/>
  <c r="DA284" i="1"/>
  <c r="DA300" i="1"/>
  <c r="DA304" i="1"/>
  <c r="DA321" i="1"/>
  <c r="DA325" i="1"/>
  <c r="DA328" i="1"/>
  <c r="DA334" i="1"/>
  <c r="DB35" i="1"/>
  <c r="DB71" i="1"/>
  <c r="DB122" i="1"/>
  <c r="DB142" i="1"/>
  <c r="DB158" i="1"/>
  <c r="DB162" i="1"/>
  <c r="DB187" i="1"/>
  <c r="DB204" i="1"/>
  <c r="DB228" i="1"/>
  <c r="DB252" i="1"/>
  <c r="DB261" i="1"/>
  <c r="DB284" i="1"/>
  <c r="DB300" i="1"/>
  <c r="DB304" i="1"/>
  <c r="DB321" i="1"/>
  <c r="DB325" i="1"/>
  <c r="DB328" i="1"/>
  <c r="DB334" i="1"/>
  <c r="DC35" i="1"/>
  <c r="DC71" i="1"/>
  <c r="DC122" i="1"/>
  <c r="DC142" i="1"/>
  <c r="DC158" i="1"/>
  <c r="DC162" i="1"/>
  <c r="DC187" i="1"/>
  <c r="DC204" i="1"/>
  <c r="DC228" i="1"/>
  <c r="DC252" i="1"/>
  <c r="DC261" i="1"/>
  <c r="DC284" i="1"/>
  <c r="DC300" i="1"/>
  <c r="DC304" i="1"/>
  <c r="DC321" i="1"/>
  <c r="DC325" i="1"/>
  <c r="DC328" i="1"/>
  <c r="DC334" i="1"/>
  <c r="DD35" i="1"/>
  <c r="DD71" i="1"/>
  <c r="DD122" i="1"/>
  <c r="DD142" i="1"/>
  <c r="DD158" i="1"/>
  <c r="DD162" i="1"/>
  <c r="DD187" i="1"/>
  <c r="DD204" i="1"/>
  <c r="DD228" i="1"/>
  <c r="DD252" i="1"/>
  <c r="DD261" i="1"/>
  <c r="DD284" i="1"/>
  <c r="DD300" i="1"/>
  <c r="DD304" i="1"/>
  <c r="DD321" i="1"/>
  <c r="DD325" i="1"/>
  <c r="DD328" i="1"/>
  <c r="DD334" i="1"/>
  <c r="DE35" i="1"/>
  <c r="DE71" i="1"/>
  <c r="DE122" i="1"/>
  <c r="DE142" i="1"/>
  <c r="DE158" i="1"/>
  <c r="DE162" i="1"/>
  <c r="DE187" i="1"/>
  <c r="DE204" i="1"/>
  <c r="DE228" i="1"/>
  <c r="DE252" i="1"/>
  <c r="DE261" i="1"/>
  <c r="DE284" i="1"/>
  <c r="DE300" i="1"/>
  <c r="DE304" i="1"/>
  <c r="DE321" i="1"/>
  <c r="DE325" i="1"/>
  <c r="DE328" i="1"/>
  <c r="DE334" i="1"/>
  <c r="DF35" i="1"/>
  <c r="DF71" i="1"/>
  <c r="DF122" i="1"/>
  <c r="DF142" i="1"/>
  <c r="DF158" i="1"/>
  <c r="DF162" i="1"/>
  <c r="DF187" i="1"/>
  <c r="DF204" i="1"/>
  <c r="DF228" i="1"/>
  <c r="DF252" i="1"/>
  <c r="DF261" i="1"/>
  <c r="DF284" i="1"/>
  <c r="DF300" i="1"/>
  <c r="DF304" i="1"/>
  <c r="DF321" i="1"/>
  <c r="DF325" i="1"/>
  <c r="DF328" i="1"/>
  <c r="DF334" i="1"/>
  <c r="DG35" i="1"/>
  <c r="DG71" i="1"/>
  <c r="DG122" i="1"/>
  <c r="DG142" i="1"/>
  <c r="DG158" i="1"/>
  <c r="DG162" i="1"/>
  <c r="DG187" i="1"/>
  <c r="DG204" i="1"/>
  <c r="DG228" i="1"/>
  <c r="DG252" i="1"/>
  <c r="DG261" i="1"/>
  <c r="DG284" i="1"/>
  <c r="DG300" i="1"/>
  <c r="DG304" i="1"/>
  <c r="DG321" i="1"/>
  <c r="DG325" i="1"/>
  <c r="DG328" i="1"/>
  <c r="DG334" i="1"/>
  <c r="DH35" i="1"/>
  <c r="DH71" i="1"/>
  <c r="DH122" i="1"/>
  <c r="DH142" i="1"/>
  <c r="DH158" i="1"/>
  <c r="DH162" i="1"/>
  <c r="DH187" i="1"/>
  <c r="DH204" i="1"/>
  <c r="DH228" i="1"/>
  <c r="DH252" i="1"/>
  <c r="DH261" i="1"/>
  <c r="DH284" i="1"/>
  <c r="DH300" i="1"/>
  <c r="DH304" i="1"/>
  <c r="DH321" i="1"/>
  <c r="DH325" i="1"/>
  <c r="DH328" i="1"/>
  <c r="DH334" i="1"/>
  <c r="DI35" i="1"/>
  <c r="DI71" i="1"/>
  <c r="DI122" i="1"/>
  <c r="DI142" i="1"/>
  <c r="DI158" i="1"/>
  <c r="DI162" i="1"/>
  <c r="DI187" i="1"/>
  <c r="DI204" i="1"/>
  <c r="DI228" i="1"/>
  <c r="DI252" i="1"/>
  <c r="DI261" i="1"/>
  <c r="DI284" i="1"/>
  <c r="DI300" i="1"/>
  <c r="DI304" i="1"/>
  <c r="DI321" i="1"/>
  <c r="DI325" i="1"/>
  <c r="DI328" i="1"/>
  <c r="DI334" i="1"/>
  <c r="DJ35" i="1"/>
  <c r="DJ71" i="1"/>
  <c r="DJ122" i="1"/>
  <c r="DJ142" i="1"/>
  <c r="DJ158" i="1"/>
  <c r="DJ162" i="1"/>
  <c r="DJ187" i="1"/>
  <c r="DJ204" i="1"/>
  <c r="DJ228" i="1"/>
  <c r="DJ252" i="1"/>
  <c r="DJ261" i="1"/>
  <c r="DJ284" i="1"/>
  <c r="DJ300" i="1"/>
  <c r="DJ304" i="1"/>
  <c r="DJ321" i="1"/>
  <c r="DJ325" i="1"/>
  <c r="DJ328" i="1"/>
  <c r="DJ334" i="1"/>
  <c r="DK35" i="1"/>
  <c r="DK71" i="1"/>
  <c r="DK122" i="1"/>
  <c r="DK142" i="1"/>
  <c r="DK158" i="1"/>
  <c r="DK162" i="1"/>
  <c r="DK187" i="1"/>
  <c r="DK204" i="1"/>
  <c r="DK228" i="1"/>
  <c r="DK252" i="1"/>
  <c r="DK261" i="1"/>
  <c r="DK284" i="1"/>
  <c r="DK300" i="1"/>
  <c r="DK304" i="1"/>
  <c r="DK321" i="1"/>
  <c r="DK325" i="1"/>
  <c r="DK328" i="1"/>
  <c r="DK334" i="1"/>
  <c r="DL35" i="1"/>
  <c r="DL71" i="1"/>
  <c r="DL122" i="1"/>
  <c r="DL142" i="1"/>
  <c r="DL158" i="1"/>
  <c r="DL162" i="1"/>
  <c r="DL187" i="1"/>
  <c r="DL204" i="1"/>
  <c r="DL228" i="1"/>
  <c r="DL252" i="1"/>
  <c r="DL261" i="1"/>
  <c r="DL284" i="1"/>
  <c r="DL300" i="1"/>
  <c r="DL304" i="1"/>
  <c r="DL321" i="1"/>
  <c r="DL325" i="1"/>
  <c r="DL328" i="1"/>
  <c r="DL334" i="1"/>
  <c r="DM35" i="1"/>
  <c r="DM71" i="1"/>
  <c r="DM122" i="1"/>
  <c r="DM142" i="1"/>
  <c r="DM158" i="1"/>
  <c r="DM162" i="1"/>
  <c r="DM187" i="1"/>
  <c r="DM204" i="1"/>
  <c r="DM228" i="1"/>
  <c r="DM252" i="1"/>
  <c r="DM261" i="1"/>
  <c r="DM284" i="1"/>
  <c r="DM300" i="1"/>
  <c r="DM304" i="1"/>
  <c r="DM321" i="1"/>
  <c r="DM325" i="1"/>
  <c r="DM328" i="1"/>
  <c r="DM334" i="1"/>
  <c r="DN35" i="1"/>
  <c r="DN71" i="1"/>
  <c r="DN122" i="1"/>
  <c r="DN142" i="1"/>
  <c r="DN158" i="1"/>
  <c r="DN162" i="1"/>
  <c r="DN187" i="1"/>
  <c r="DN204" i="1"/>
  <c r="DN228" i="1"/>
  <c r="DN252" i="1"/>
  <c r="DN261" i="1"/>
  <c r="DN284" i="1"/>
  <c r="DN300" i="1"/>
  <c r="DN304" i="1"/>
  <c r="DN321" i="1"/>
  <c r="DN325" i="1"/>
  <c r="DN328" i="1"/>
  <c r="DN334" i="1"/>
  <c r="DO35" i="1"/>
  <c r="DO71" i="1"/>
  <c r="DO122" i="1"/>
  <c r="DO142" i="1"/>
  <c r="DO158" i="1"/>
  <c r="DO162" i="1"/>
  <c r="DO187" i="1"/>
  <c r="DO204" i="1"/>
  <c r="DO228" i="1"/>
  <c r="DO252" i="1"/>
  <c r="DO261" i="1"/>
  <c r="DO300" i="1"/>
  <c r="DO304" i="1"/>
  <c r="DO321" i="1"/>
  <c r="DO325" i="1"/>
  <c r="DO328" i="1"/>
  <c r="DO334" i="1"/>
  <c r="DP35" i="1"/>
  <c r="DP71" i="1"/>
  <c r="DP122" i="1"/>
  <c r="DP142" i="1"/>
  <c r="DP158" i="1"/>
  <c r="DP162" i="1"/>
  <c r="DP187" i="1"/>
  <c r="DP204" i="1"/>
  <c r="DP228" i="1"/>
  <c r="DP252" i="1"/>
  <c r="DP261" i="1"/>
  <c r="DP284" i="1"/>
  <c r="DP300" i="1"/>
  <c r="DP304" i="1"/>
  <c r="DP321" i="1"/>
  <c r="DP325" i="1"/>
  <c r="DP328" i="1"/>
  <c r="DP334" i="1"/>
  <c r="DQ35" i="1"/>
  <c r="DQ71" i="1"/>
  <c r="DQ122" i="1"/>
  <c r="DQ142" i="1"/>
  <c r="DQ158" i="1"/>
  <c r="DQ162" i="1"/>
  <c r="DQ187" i="1"/>
  <c r="DQ204" i="1"/>
  <c r="DQ228" i="1"/>
  <c r="DQ261" i="1"/>
  <c r="DQ284" i="1"/>
  <c r="DQ300" i="1"/>
  <c r="DQ304" i="1"/>
  <c r="DQ321" i="1"/>
  <c r="DQ325" i="1"/>
  <c r="DQ328" i="1"/>
  <c r="DQ334" i="1"/>
  <c r="DS242" i="1"/>
  <c r="AA122" i="1"/>
  <c r="AA158" i="1"/>
  <c r="AA162" i="1"/>
  <c r="AA187" i="1"/>
  <c r="AA261" i="1"/>
  <c r="AA321" i="1"/>
  <c r="AA325" i="1"/>
  <c r="AA328" i="1"/>
  <c r="AA334" i="1"/>
  <c r="DO276" i="1"/>
  <c r="DS276" i="1" s="1"/>
  <c r="CR276" i="1"/>
  <c r="CR284" i="1" s="1"/>
  <c r="CV278" i="1"/>
  <c r="DS278" i="1" s="1"/>
  <c r="BX278" i="1"/>
  <c r="DP10" i="14"/>
  <c r="CS12" i="14"/>
  <c r="CS11" i="14"/>
  <c r="CS10" i="14"/>
  <c r="CS9" i="14"/>
  <c r="CS13" i="14" s="1"/>
  <c r="CS8" i="14"/>
  <c r="CS7" i="14"/>
  <c r="CS6" i="14"/>
  <c r="CS5" i="14"/>
  <c r="CS4" i="14"/>
  <c r="BX13" i="14"/>
  <c r="BY13" i="14"/>
  <c r="BZ13" i="14"/>
  <c r="CA13" i="14"/>
  <c r="CB13" i="14"/>
  <c r="CC13" i="14"/>
  <c r="CD13" i="14"/>
  <c r="CE13" i="14"/>
  <c r="CF13" i="14"/>
  <c r="CG13" i="14"/>
  <c r="CH13" i="14"/>
  <c r="CI13" i="14"/>
  <c r="CJ13" i="14"/>
  <c r="CK13" i="14"/>
  <c r="CL13" i="14"/>
  <c r="CM13" i="14"/>
  <c r="CN13" i="14"/>
  <c r="CO13" i="14"/>
  <c r="CP13" i="14"/>
  <c r="CQ13" i="14"/>
  <c r="CR13" i="14"/>
  <c r="BW13" i="14"/>
  <c r="AY10" i="14"/>
  <c r="DQ10" i="14" s="1"/>
  <c r="BV9" i="14"/>
  <c r="DN13" i="8"/>
  <c r="AX8" i="8"/>
  <c r="BT8" i="8"/>
  <c r="BT13" i="8" s="1"/>
  <c r="BT9" i="8"/>
  <c r="BT10" i="8"/>
  <c r="BT11" i="8"/>
  <c r="BT12" i="8"/>
  <c r="CP8" i="8"/>
  <c r="DL8" i="8"/>
  <c r="AX9" i="8"/>
  <c r="CP9" i="8"/>
  <c r="CP13" i="8" s="1"/>
  <c r="DL9" i="8"/>
  <c r="AX10" i="8"/>
  <c r="AX11" i="8"/>
  <c r="AX12" i="8"/>
  <c r="DM12" i="8" s="1"/>
  <c r="CP10" i="8"/>
  <c r="DL10" i="8"/>
  <c r="CP11" i="8"/>
  <c r="DL11" i="8"/>
  <c r="CP12" i="8"/>
  <c r="DL12" i="8"/>
  <c r="DK13" i="8"/>
  <c r="DJ13" i="8"/>
  <c r="DI13" i="8"/>
  <c r="DH13" i="8"/>
  <c r="DG13" i="8"/>
  <c r="DF13" i="8"/>
  <c r="DE13" i="8"/>
  <c r="DD13" i="8"/>
  <c r="DC13" i="8"/>
  <c r="DB13" i="8"/>
  <c r="DA13" i="8"/>
  <c r="CZ13" i="8"/>
  <c r="CY13" i="8"/>
  <c r="CX13" i="8"/>
  <c r="CW13" i="8"/>
  <c r="CV13" i="8"/>
  <c r="CU13" i="8"/>
  <c r="CT13" i="8"/>
  <c r="CS13" i="8"/>
  <c r="CR13" i="8"/>
  <c r="CQ13" i="8"/>
  <c r="CO13" i="8"/>
  <c r="CN13" i="8"/>
  <c r="CM13" i="8"/>
  <c r="CL13" i="8"/>
  <c r="CK13" i="8"/>
  <c r="CJ13" i="8"/>
  <c r="CI13" i="8"/>
  <c r="CH13" i="8"/>
  <c r="CG13" i="8"/>
  <c r="CF13" i="8"/>
  <c r="CE13" i="8"/>
  <c r="CD13" i="8"/>
  <c r="CC13" i="8"/>
  <c r="CB13" i="8"/>
  <c r="CA13" i="8"/>
  <c r="BZ13" i="8"/>
  <c r="BY13" i="8"/>
  <c r="BX13" i="8"/>
  <c r="BW13" i="8"/>
  <c r="BV13" i="8"/>
  <c r="BU13" i="8"/>
  <c r="BS13" i="8"/>
  <c r="BR13" i="8"/>
  <c r="BQ13" i="8"/>
  <c r="BP13" i="8"/>
  <c r="BO13" i="8"/>
  <c r="BN13" i="8"/>
  <c r="BM13" i="8"/>
  <c r="BL13" i="8"/>
  <c r="BK13" i="8"/>
  <c r="BJ13" i="8"/>
  <c r="BI13" i="8"/>
  <c r="BH13" i="8"/>
  <c r="BG13" i="8"/>
  <c r="BF13" i="8"/>
  <c r="BE13" i="8"/>
  <c r="BD13" i="8"/>
  <c r="BC13" i="8"/>
  <c r="BB13" i="8"/>
  <c r="BA13" i="8"/>
  <c r="AZ13" i="8"/>
  <c r="AY13" i="8"/>
  <c r="AW13" i="8"/>
  <c r="AV13" i="8"/>
  <c r="AU13" i="8"/>
  <c r="AT13" i="8"/>
  <c r="AS13" i="8"/>
  <c r="AR13" i="8"/>
  <c r="AQ13" i="8"/>
  <c r="AP13" i="8"/>
  <c r="AO13" i="8"/>
  <c r="AN13" i="8"/>
  <c r="AM13" i="8"/>
  <c r="AL13" i="8"/>
  <c r="AK13" i="8"/>
  <c r="AJ13" i="8"/>
  <c r="AI13" i="8"/>
  <c r="AH13" i="8"/>
  <c r="AG13" i="8"/>
  <c r="AF13" i="8"/>
  <c r="AE13" i="8"/>
  <c r="AD13" i="8"/>
  <c r="AC13" i="8"/>
  <c r="AB13" i="8"/>
  <c r="V10" i="8"/>
  <c r="W10" i="8" s="1"/>
  <c r="M10" i="8"/>
  <c r="W9" i="8"/>
  <c r="M9" i="8"/>
  <c r="V8" i="8"/>
  <c r="W8" i="8" s="1"/>
  <c r="AX4" i="8"/>
  <c r="BT4" i="8"/>
  <c r="CP4" i="8"/>
  <c r="DL4" i="8"/>
  <c r="BT5" i="8"/>
  <c r="BT7" i="8" s="1"/>
  <c r="BT6" i="8"/>
  <c r="CP5" i="8"/>
  <c r="CP6" i="8"/>
  <c r="AX5" i="8"/>
  <c r="DL5" i="8"/>
  <c r="AX6" i="8"/>
  <c r="DL6" i="8"/>
  <c r="DI7" i="8"/>
  <c r="DH7" i="8"/>
  <c r="DG7" i="8"/>
  <c r="DF7" i="8"/>
  <c r="DE7" i="8"/>
  <c r="DD7" i="8"/>
  <c r="DC7" i="8"/>
  <c r="DB7" i="8"/>
  <c r="DA7" i="8"/>
  <c r="CZ7" i="8"/>
  <c r="CY7" i="8"/>
  <c r="CX7" i="8"/>
  <c r="CW7" i="8"/>
  <c r="CV7" i="8"/>
  <c r="CU7" i="8"/>
  <c r="CT7" i="8"/>
  <c r="CS7" i="8"/>
  <c r="CQ7" i="8"/>
  <c r="CM7" i="8"/>
  <c r="CL7" i="8"/>
  <c r="CK7" i="8"/>
  <c r="CJ7" i="8"/>
  <c r="CI7" i="8"/>
  <c r="CH7" i="8"/>
  <c r="CG7" i="8"/>
  <c r="CF7" i="8"/>
  <c r="CE7" i="8"/>
  <c r="CD7" i="8"/>
  <c r="CC7" i="8"/>
  <c r="CB7" i="8"/>
  <c r="CA7" i="8"/>
  <c r="BZ7" i="8"/>
  <c r="BY7" i="8"/>
  <c r="BX7" i="8"/>
  <c r="BW7" i="8"/>
  <c r="BU7" i="8"/>
  <c r="BQ7" i="8"/>
  <c r="BP7" i="8"/>
  <c r="BO7" i="8"/>
  <c r="BN7" i="8"/>
  <c r="BM7" i="8"/>
  <c r="BL7" i="8"/>
  <c r="BK7" i="8"/>
  <c r="BJ7" i="8"/>
  <c r="BI7" i="8"/>
  <c r="BH7" i="8"/>
  <c r="BG7" i="8"/>
  <c r="BF7" i="8"/>
  <c r="BE7" i="8"/>
  <c r="BD7" i="8"/>
  <c r="BC7" i="8"/>
  <c r="BB7" i="8"/>
  <c r="BA7" i="8"/>
  <c r="AY7" i="8"/>
  <c r="AU7" i="8"/>
  <c r="AT7" i="8"/>
  <c r="AS7" i="8"/>
  <c r="AR7" i="8"/>
  <c r="AQ7" i="8"/>
  <c r="AP7" i="8"/>
  <c r="AO7" i="8"/>
  <c r="AN7" i="8"/>
  <c r="AM7" i="8"/>
  <c r="AL7" i="8"/>
  <c r="AK7" i="8"/>
  <c r="AJ7" i="8"/>
  <c r="AI7" i="8"/>
  <c r="AH7" i="8"/>
  <c r="AG7" i="8"/>
  <c r="AF7" i="8"/>
  <c r="AE7" i="8"/>
  <c r="AD7" i="8"/>
  <c r="AB7" i="8"/>
  <c r="AB172" i="1"/>
  <c r="AD172" i="1"/>
  <c r="AE172" i="1"/>
  <c r="AF172" i="1"/>
  <c r="AG172" i="1"/>
  <c r="AH172" i="1"/>
  <c r="AI172" i="1"/>
  <c r="AJ172" i="1"/>
  <c r="AK172" i="1"/>
  <c r="AL172" i="1"/>
  <c r="AM172" i="1"/>
  <c r="AN172" i="1"/>
  <c r="AO172" i="1"/>
  <c r="AP172" i="1"/>
  <c r="AQ172" i="1"/>
  <c r="AR172" i="1"/>
  <c r="AS172" i="1"/>
  <c r="AT172" i="1"/>
  <c r="AU172" i="1"/>
  <c r="AV172" i="1"/>
  <c r="AW172" i="1"/>
  <c r="AZ172" i="1"/>
  <c r="BA172" i="1"/>
  <c r="BC172" i="1"/>
  <c r="BD172" i="1"/>
  <c r="BE172" i="1"/>
  <c r="BF172" i="1"/>
  <c r="BG172" i="1"/>
  <c r="BH172" i="1"/>
  <c r="BI172" i="1"/>
  <c r="BJ172" i="1"/>
  <c r="BK172" i="1"/>
  <c r="BL172" i="1"/>
  <c r="BM172" i="1"/>
  <c r="BN172" i="1"/>
  <c r="BO172" i="1"/>
  <c r="BP172" i="1"/>
  <c r="BQ172" i="1"/>
  <c r="BR172" i="1"/>
  <c r="BS172" i="1"/>
  <c r="BT172" i="1"/>
  <c r="BU172" i="1"/>
  <c r="BX172" i="1"/>
  <c r="BY172" i="1"/>
  <c r="CA172" i="1"/>
  <c r="CB172" i="1"/>
  <c r="CC172" i="1"/>
  <c r="CD172" i="1"/>
  <c r="CE172" i="1"/>
  <c r="CF172" i="1"/>
  <c r="CG172" i="1"/>
  <c r="CH172" i="1"/>
  <c r="CI172" i="1"/>
  <c r="CJ172" i="1"/>
  <c r="CK172" i="1"/>
  <c r="CL172" i="1"/>
  <c r="CM172" i="1"/>
  <c r="CN172" i="1"/>
  <c r="CO172" i="1"/>
  <c r="CP172" i="1"/>
  <c r="CQ172" i="1"/>
  <c r="CR172" i="1"/>
  <c r="CS172" i="1"/>
  <c r="CV172" i="1"/>
  <c r="CW172" i="1"/>
  <c r="CY172" i="1"/>
  <c r="CZ172" i="1"/>
  <c r="DA172" i="1"/>
  <c r="DB172" i="1"/>
  <c r="DC172" i="1"/>
  <c r="DD172" i="1"/>
  <c r="DE172" i="1"/>
  <c r="DF172" i="1"/>
  <c r="DG172" i="1"/>
  <c r="DH172" i="1"/>
  <c r="DI172" i="1"/>
  <c r="DJ172" i="1"/>
  <c r="DK172" i="1"/>
  <c r="DL172" i="1"/>
  <c r="DM172" i="1"/>
  <c r="DN172" i="1"/>
  <c r="DO172" i="1"/>
  <c r="DP172" i="1"/>
  <c r="DQ172" i="1"/>
  <c r="DU172" i="1"/>
  <c r="DN9" i="18"/>
  <c r="AX4" i="18"/>
  <c r="BT4" i="18"/>
  <c r="BT9" i="18" s="1"/>
  <c r="CP4" i="18"/>
  <c r="DL4" i="18"/>
  <c r="AX5" i="18"/>
  <c r="BT5" i="18"/>
  <c r="CP5" i="18"/>
  <c r="DL5" i="18"/>
  <c r="AX6" i="18"/>
  <c r="BT6" i="18"/>
  <c r="CP6" i="18"/>
  <c r="DL6" i="18"/>
  <c r="AX7" i="18"/>
  <c r="DM7" i="18" s="1"/>
  <c r="BT7" i="18"/>
  <c r="CP7" i="18"/>
  <c r="DL7" i="18"/>
  <c r="AX8" i="18"/>
  <c r="BT8" i="18"/>
  <c r="CP8" i="18"/>
  <c r="DL8" i="18"/>
  <c r="DK9" i="18"/>
  <c r="DJ9" i="18"/>
  <c r="DI9" i="18"/>
  <c r="DH9" i="18"/>
  <c r="DG9" i="18"/>
  <c r="DF9" i="18"/>
  <c r="DE9" i="18"/>
  <c r="DD9" i="18"/>
  <c r="DC9" i="18"/>
  <c r="DB9" i="18"/>
  <c r="DA9" i="18"/>
  <c r="CZ9" i="18"/>
  <c r="CY9" i="18"/>
  <c r="CX9" i="18"/>
  <c r="CW9" i="18"/>
  <c r="CV9" i="18"/>
  <c r="CU9" i="18"/>
  <c r="CT9" i="18"/>
  <c r="CS9" i="18"/>
  <c r="CR9" i="18"/>
  <c r="CQ9" i="18"/>
  <c r="CO9" i="18"/>
  <c r="CN9" i="18"/>
  <c r="CM9" i="18"/>
  <c r="CL9" i="18"/>
  <c r="CK9" i="18"/>
  <c r="CJ9" i="18"/>
  <c r="CI9" i="18"/>
  <c r="CH9" i="18"/>
  <c r="CG9" i="18"/>
  <c r="CF9" i="18"/>
  <c r="CE9" i="18"/>
  <c r="CD9" i="18"/>
  <c r="CC9" i="18"/>
  <c r="CB9" i="18"/>
  <c r="CA9" i="18"/>
  <c r="BZ9" i="18"/>
  <c r="BY9" i="18"/>
  <c r="BX9" i="18"/>
  <c r="BW9" i="18"/>
  <c r="BV9" i="18"/>
  <c r="BU9" i="18"/>
  <c r="BS9" i="18"/>
  <c r="BR9" i="18"/>
  <c r="BQ9" i="18"/>
  <c r="BP9" i="18"/>
  <c r="BO9" i="18"/>
  <c r="BN9" i="18"/>
  <c r="BM9" i="18"/>
  <c r="BL9" i="18"/>
  <c r="BK9" i="18"/>
  <c r="BJ9" i="18"/>
  <c r="BI9" i="18"/>
  <c r="BH9" i="18"/>
  <c r="BG9" i="18"/>
  <c r="BF9" i="18"/>
  <c r="BE9" i="18"/>
  <c r="BD9" i="18"/>
  <c r="BC9" i="18"/>
  <c r="BB9" i="18"/>
  <c r="BA9" i="18"/>
  <c r="AZ9" i="18"/>
  <c r="AY9" i="18"/>
  <c r="AW9" i="18"/>
  <c r="AV9" i="18"/>
  <c r="AU9" i="18"/>
  <c r="AT9" i="18"/>
  <c r="AS9" i="18"/>
  <c r="AR9" i="18"/>
  <c r="AQ9" i="18"/>
  <c r="AP9" i="18"/>
  <c r="AO9" i="18"/>
  <c r="AN9" i="18"/>
  <c r="AM9" i="18"/>
  <c r="AL9" i="18"/>
  <c r="AK9" i="18"/>
  <c r="AJ9" i="18"/>
  <c r="AI9" i="18"/>
  <c r="AH9" i="18"/>
  <c r="AG9" i="18"/>
  <c r="AF9" i="18"/>
  <c r="AE9" i="18"/>
  <c r="AD9" i="18"/>
  <c r="AC9" i="18"/>
  <c r="AB9" i="18"/>
  <c r="DN6" i="17"/>
  <c r="AX4" i="17"/>
  <c r="BT4" i="17"/>
  <c r="BW4" i="17"/>
  <c r="BW6" i="17" s="1"/>
  <c r="DL4" i="17"/>
  <c r="AX5" i="17"/>
  <c r="BT5" i="17"/>
  <c r="CP5" i="17"/>
  <c r="DL5" i="17"/>
  <c r="DK6" i="17"/>
  <c r="DJ6" i="17"/>
  <c r="DI6" i="17"/>
  <c r="DH6" i="17"/>
  <c r="DG6" i="17"/>
  <c r="DF6" i="17"/>
  <c r="DE6" i="17"/>
  <c r="DD6" i="17"/>
  <c r="DC6" i="17"/>
  <c r="DB6" i="17"/>
  <c r="DA6" i="17"/>
  <c r="CZ6" i="17"/>
  <c r="CY6" i="17"/>
  <c r="CX6" i="17"/>
  <c r="CW6" i="17"/>
  <c r="CV6" i="17"/>
  <c r="CU6" i="17"/>
  <c r="CT6" i="17"/>
  <c r="CS6" i="17"/>
  <c r="CR6" i="17"/>
  <c r="CQ6" i="17"/>
  <c r="CO6" i="17"/>
  <c r="CN6" i="17"/>
  <c r="CM6" i="17"/>
  <c r="CL6" i="17"/>
  <c r="CK6" i="17"/>
  <c r="CJ6" i="17"/>
  <c r="CI6" i="17"/>
  <c r="CH6" i="17"/>
  <c r="CG6" i="17"/>
  <c r="CF6" i="17"/>
  <c r="CE6" i="17"/>
  <c r="CD6" i="17"/>
  <c r="CC6" i="17"/>
  <c r="CB6" i="17"/>
  <c r="CA6" i="17"/>
  <c r="BZ6" i="17"/>
  <c r="BY6" i="17"/>
  <c r="BX6" i="17"/>
  <c r="BV6" i="17"/>
  <c r="BU6" i="17"/>
  <c r="BS6" i="17"/>
  <c r="BR6" i="17"/>
  <c r="BQ6" i="17"/>
  <c r="BP6" i="17"/>
  <c r="BO6" i="17"/>
  <c r="BN6" i="17"/>
  <c r="BM6" i="17"/>
  <c r="BL6" i="17"/>
  <c r="BK6" i="17"/>
  <c r="BJ6" i="17"/>
  <c r="BI6" i="17"/>
  <c r="BH6" i="17"/>
  <c r="BG6" i="17"/>
  <c r="BF6" i="17"/>
  <c r="BE6" i="17"/>
  <c r="BD6" i="17"/>
  <c r="BC6" i="17"/>
  <c r="BB6" i="17"/>
  <c r="BA6" i="17"/>
  <c r="AZ6" i="17"/>
  <c r="AY6" i="17"/>
  <c r="AX6" i="17"/>
  <c r="AW6" i="17"/>
  <c r="AV6" i="17"/>
  <c r="AU6" i="17"/>
  <c r="AT6" i="17"/>
  <c r="AS6" i="17"/>
  <c r="AR6" i="17"/>
  <c r="AQ6" i="17"/>
  <c r="AP6" i="17"/>
  <c r="AO6" i="17"/>
  <c r="AN6" i="17"/>
  <c r="AM6" i="17"/>
  <c r="AL6" i="17"/>
  <c r="AK6" i="17"/>
  <c r="AJ6" i="17"/>
  <c r="AI6" i="17"/>
  <c r="AH6" i="17"/>
  <c r="AG6" i="17"/>
  <c r="AF6" i="17"/>
  <c r="AE6" i="17"/>
  <c r="AD6" i="17"/>
  <c r="AC6" i="17"/>
  <c r="AB6" i="17"/>
  <c r="DL2" i="20"/>
  <c r="BT2" i="20"/>
  <c r="DL2" i="19"/>
  <c r="BT2" i="19"/>
  <c r="DL2" i="18"/>
  <c r="BT2" i="18"/>
  <c r="DL2" i="17"/>
  <c r="BT2" i="17"/>
  <c r="DL2" i="16"/>
  <c r="BT2" i="16"/>
  <c r="DN7" i="16"/>
  <c r="AX4" i="16"/>
  <c r="BT4" i="16"/>
  <c r="CP4" i="16"/>
  <c r="DL4" i="16"/>
  <c r="AX5" i="16"/>
  <c r="BT5" i="16"/>
  <c r="CP5" i="16"/>
  <c r="DL5" i="16"/>
  <c r="AX6" i="16"/>
  <c r="BT6" i="16"/>
  <c r="CP6" i="16"/>
  <c r="DL6" i="16"/>
  <c r="DM6" i="16"/>
  <c r="DK7" i="16"/>
  <c r="DJ7" i="16"/>
  <c r="DI7" i="16"/>
  <c r="DH7" i="16"/>
  <c r="DG7" i="16"/>
  <c r="DF7" i="16"/>
  <c r="DE7" i="16"/>
  <c r="DD7" i="16"/>
  <c r="DC7" i="16"/>
  <c r="DB7" i="16"/>
  <c r="DA7" i="16"/>
  <c r="CZ7" i="16"/>
  <c r="CY7" i="16"/>
  <c r="CX7" i="16"/>
  <c r="CW7" i="16"/>
  <c r="CV7" i="16"/>
  <c r="CU7" i="16"/>
  <c r="CT7" i="16"/>
  <c r="CS7" i="16"/>
  <c r="CR7" i="16"/>
  <c r="CQ7" i="16"/>
  <c r="CO7" i="16"/>
  <c r="CN7" i="16"/>
  <c r="CM7" i="16"/>
  <c r="CL7" i="16"/>
  <c r="CK7" i="16"/>
  <c r="CJ7" i="16"/>
  <c r="CI7" i="16"/>
  <c r="CH7" i="16"/>
  <c r="CG7" i="16"/>
  <c r="CF7" i="16"/>
  <c r="CE7" i="16"/>
  <c r="CD7" i="16"/>
  <c r="CC7" i="16"/>
  <c r="CB7" i="16"/>
  <c r="CA7" i="16"/>
  <c r="BZ7" i="16"/>
  <c r="BY7" i="16"/>
  <c r="BX7" i="16"/>
  <c r="BW7" i="16"/>
  <c r="BV7" i="16"/>
  <c r="BU7" i="16"/>
  <c r="BS7" i="16"/>
  <c r="BR7" i="16"/>
  <c r="BQ7" i="16"/>
  <c r="BP7" i="16"/>
  <c r="BO7" i="16"/>
  <c r="BN7" i="16"/>
  <c r="BM7" i="16"/>
  <c r="BL7" i="16"/>
  <c r="BK7" i="16"/>
  <c r="BJ7" i="16"/>
  <c r="BI7" i="16"/>
  <c r="BH7" i="16"/>
  <c r="BG7" i="16"/>
  <c r="BF7" i="16"/>
  <c r="BE7" i="16"/>
  <c r="BD7" i="16"/>
  <c r="BC7" i="16"/>
  <c r="BB7" i="16"/>
  <c r="BA7" i="16"/>
  <c r="AZ7" i="16"/>
  <c r="AY7" i="16"/>
  <c r="AX7" i="16"/>
  <c r="AW7" i="16"/>
  <c r="AV7" i="16"/>
  <c r="AU7" i="16"/>
  <c r="AT7" i="16"/>
  <c r="AS7" i="16"/>
  <c r="AR7" i="16"/>
  <c r="AQ7" i="16"/>
  <c r="AP7" i="16"/>
  <c r="AO7" i="16"/>
  <c r="AN7" i="16"/>
  <c r="AM7" i="16"/>
  <c r="AL7" i="16"/>
  <c r="AK7" i="16"/>
  <c r="AJ7" i="16"/>
  <c r="AI7" i="16"/>
  <c r="AH7" i="16"/>
  <c r="AG7" i="16"/>
  <c r="AF7" i="16"/>
  <c r="AE7" i="16"/>
  <c r="AD7" i="16"/>
  <c r="AC7" i="16"/>
  <c r="AB7" i="16"/>
  <c r="DL2" i="15"/>
  <c r="BT2" i="15"/>
  <c r="DN20" i="15"/>
  <c r="AX4" i="15"/>
  <c r="AX5" i="15"/>
  <c r="AX6" i="15"/>
  <c r="AX7" i="15"/>
  <c r="AX8" i="15"/>
  <c r="AX9" i="15"/>
  <c r="AX10" i="15"/>
  <c r="AX11" i="15"/>
  <c r="AX12" i="15"/>
  <c r="DM12" i="15" s="1"/>
  <c r="AX13" i="15"/>
  <c r="AX14" i="15"/>
  <c r="DM14" i="15" s="1"/>
  <c r="AX15" i="15"/>
  <c r="AX16" i="15"/>
  <c r="DM16" i="15" s="1"/>
  <c r="AX17" i="15"/>
  <c r="AX18" i="15"/>
  <c r="AX19" i="15"/>
  <c r="BT4" i="15"/>
  <c r="CP4" i="15"/>
  <c r="CP5" i="15"/>
  <c r="CP6" i="15"/>
  <c r="CP7" i="15"/>
  <c r="CP8" i="15"/>
  <c r="CP9" i="15"/>
  <c r="CP10" i="15"/>
  <c r="CP11" i="15"/>
  <c r="CP12" i="15"/>
  <c r="CP13" i="15"/>
  <c r="CP14" i="15"/>
  <c r="CP15" i="15"/>
  <c r="CP16" i="15"/>
  <c r="CP17" i="15"/>
  <c r="CP18" i="15"/>
  <c r="CP19" i="15"/>
  <c r="DL4" i="15"/>
  <c r="DL5" i="15"/>
  <c r="DL6" i="15"/>
  <c r="DL7" i="15"/>
  <c r="DL8" i="15"/>
  <c r="DL9" i="15"/>
  <c r="DL10" i="15"/>
  <c r="DL11" i="15"/>
  <c r="DL12" i="15"/>
  <c r="DL13" i="15"/>
  <c r="DL14" i="15"/>
  <c r="DL15" i="15"/>
  <c r="DL16" i="15"/>
  <c r="DL17" i="15"/>
  <c r="DL18" i="15"/>
  <c r="DL19" i="15"/>
  <c r="BT5" i="15"/>
  <c r="BT6" i="15"/>
  <c r="DM6" i="15" s="1"/>
  <c r="BT7" i="15"/>
  <c r="BT8" i="15"/>
  <c r="BT9" i="15"/>
  <c r="BT10" i="15"/>
  <c r="BT11" i="15"/>
  <c r="BT12" i="15"/>
  <c r="BT13" i="15"/>
  <c r="BT14" i="15"/>
  <c r="BT15" i="15"/>
  <c r="BT16" i="15"/>
  <c r="BT17" i="15"/>
  <c r="BT18" i="15"/>
  <c r="BT19" i="15"/>
  <c r="DM7" i="15"/>
  <c r="DK20" i="15"/>
  <c r="DJ20" i="15"/>
  <c r="DI20" i="15"/>
  <c r="DH20" i="15"/>
  <c r="DG20" i="15"/>
  <c r="DF20" i="15"/>
  <c r="DE20" i="15"/>
  <c r="DD20" i="15"/>
  <c r="DC20" i="15"/>
  <c r="DB20" i="15"/>
  <c r="DA20" i="15"/>
  <c r="CZ20" i="15"/>
  <c r="CY20" i="15"/>
  <c r="CX20" i="15"/>
  <c r="CW20" i="15"/>
  <c r="CV20" i="15"/>
  <c r="CU20" i="15"/>
  <c r="CT20" i="15"/>
  <c r="CS20" i="15"/>
  <c r="CR20" i="15"/>
  <c r="CQ20" i="15"/>
  <c r="CO20" i="15"/>
  <c r="CN20" i="15"/>
  <c r="CM20" i="15"/>
  <c r="CL20" i="15"/>
  <c r="CK20" i="15"/>
  <c r="CJ20" i="15"/>
  <c r="CI20" i="15"/>
  <c r="CH20" i="15"/>
  <c r="CG20" i="15"/>
  <c r="CF20" i="15"/>
  <c r="CE20" i="15"/>
  <c r="CD20" i="15"/>
  <c r="CC20" i="15"/>
  <c r="CB20" i="15"/>
  <c r="CA20" i="15"/>
  <c r="BZ20" i="15"/>
  <c r="BY20" i="15"/>
  <c r="BX20" i="15"/>
  <c r="BW20" i="15"/>
  <c r="BV20" i="15"/>
  <c r="BU20" i="15"/>
  <c r="BS20" i="15"/>
  <c r="BR20" i="15"/>
  <c r="BQ20" i="15"/>
  <c r="BP20" i="15"/>
  <c r="BO20" i="15"/>
  <c r="BN20" i="15"/>
  <c r="BM20" i="15"/>
  <c r="BL20" i="15"/>
  <c r="BK20" i="15"/>
  <c r="BJ20" i="15"/>
  <c r="BI20" i="15"/>
  <c r="BH20" i="15"/>
  <c r="BG20" i="15"/>
  <c r="BF20" i="15"/>
  <c r="BE20" i="15"/>
  <c r="BD20" i="15"/>
  <c r="BC20" i="15"/>
  <c r="BB20" i="15"/>
  <c r="BA20" i="15"/>
  <c r="AZ20" i="15"/>
  <c r="AY20" i="15"/>
  <c r="AW20" i="15"/>
  <c r="AV20" i="15"/>
  <c r="AU20" i="15"/>
  <c r="AT20" i="15"/>
  <c r="AS20" i="15"/>
  <c r="AR20" i="15"/>
  <c r="AQ20" i="15"/>
  <c r="AP20" i="15"/>
  <c r="AO20" i="15"/>
  <c r="AN20" i="15"/>
  <c r="AM20" i="15"/>
  <c r="AL20" i="15"/>
  <c r="AK20" i="15"/>
  <c r="AJ20" i="15"/>
  <c r="AI20" i="15"/>
  <c r="AH20" i="15"/>
  <c r="AG20" i="15"/>
  <c r="AF20" i="15"/>
  <c r="AE20" i="15"/>
  <c r="AD20" i="15"/>
  <c r="AC20" i="15"/>
  <c r="AB20" i="15"/>
  <c r="DN7" i="3"/>
  <c r="AX4" i="3"/>
  <c r="AX7" i="3" s="1"/>
  <c r="BA4" i="3"/>
  <c r="BA5" i="3"/>
  <c r="BW5" i="3" s="1"/>
  <c r="CP5" i="3" s="1"/>
  <c r="BA6" i="3"/>
  <c r="BU4" i="3"/>
  <c r="BU7" i="3" s="1"/>
  <c r="DL4" i="3"/>
  <c r="AX5" i="3"/>
  <c r="DL5" i="3"/>
  <c r="AX6" i="3"/>
  <c r="BW6" i="3"/>
  <c r="CP6" i="3" s="1"/>
  <c r="BT6" i="3"/>
  <c r="DL6" i="3"/>
  <c r="DK7" i="3"/>
  <c r="DJ7" i="3"/>
  <c r="DI7" i="3"/>
  <c r="DH7" i="3"/>
  <c r="DG7" i="3"/>
  <c r="DF7" i="3"/>
  <c r="DE7" i="3"/>
  <c r="DD7" i="3"/>
  <c r="DC7" i="3"/>
  <c r="DB7" i="3"/>
  <c r="DA7" i="3"/>
  <c r="CZ7" i="3"/>
  <c r="CY7" i="3"/>
  <c r="CX7" i="3"/>
  <c r="CW7" i="3"/>
  <c r="CV7" i="3"/>
  <c r="CU7" i="3"/>
  <c r="CT7" i="3"/>
  <c r="CS7" i="3"/>
  <c r="CR7" i="3"/>
  <c r="CQ7" i="3"/>
  <c r="CO7" i="3"/>
  <c r="CN7" i="3"/>
  <c r="CM7" i="3"/>
  <c r="CL7" i="3"/>
  <c r="CK7" i="3"/>
  <c r="CJ7" i="3"/>
  <c r="CI7" i="3"/>
  <c r="CH7" i="3"/>
  <c r="CG7" i="3"/>
  <c r="CF7" i="3"/>
  <c r="CE7" i="3"/>
  <c r="CD7" i="3"/>
  <c r="CC7" i="3"/>
  <c r="CB7" i="3"/>
  <c r="CA7" i="3"/>
  <c r="BZ7" i="3"/>
  <c r="BY7" i="3"/>
  <c r="BX7" i="3"/>
  <c r="BV7" i="3"/>
  <c r="BS7" i="3"/>
  <c r="BR7" i="3"/>
  <c r="BQ7" i="3"/>
  <c r="BP7" i="3"/>
  <c r="BO7" i="3"/>
  <c r="BN7" i="3"/>
  <c r="BM7" i="3"/>
  <c r="BL7" i="3"/>
  <c r="BK7" i="3"/>
  <c r="BJ7" i="3"/>
  <c r="BI7" i="3"/>
  <c r="BH7" i="3"/>
  <c r="BG7" i="3"/>
  <c r="BF7" i="3"/>
  <c r="BE7" i="3"/>
  <c r="BD7" i="3"/>
  <c r="BC7" i="3"/>
  <c r="BB7" i="3"/>
  <c r="AZ7" i="3"/>
  <c r="AY7" i="3"/>
  <c r="AW7" i="3"/>
  <c r="AV7" i="3"/>
  <c r="AU7" i="3"/>
  <c r="AT7" i="3"/>
  <c r="AS7" i="3"/>
  <c r="AR7" i="3"/>
  <c r="AQ7" i="3"/>
  <c r="AP7" i="3"/>
  <c r="AO7" i="3"/>
  <c r="AN7" i="3"/>
  <c r="AM7" i="3"/>
  <c r="AL7" i="3"/>
  <c r="AK7" i="3"/>
  <c r="AJ7" i="3"/>
  <c r="AI7" i="3"/>
  <c r="AH7" i="3"/>
  <c r="AG7" i="3"/>
  <c r="AF7" i="3"/>
  <c r="AE7" i="3"/>
  <c r="AD7" i="3"/>
  <c r="AC7" i="3"/>
  <c r="AB7" i="3"/>
  <c r="AX4" i="9"/>
  <c r="BA4" i="9"/>
  <c r="BW4" i="9" s="1"/>
  <c r="BT4" i="9"/>
  <c r="BA5" i="9"/>
  <c r="BA6" i="9"/>
  <c r="BA7" i="9"/>
  <c r="BW7" i="9" s="1"/>
  <c r="CP7" i="9" s="1"/>
  <c r="BA8" i="9"/>
  <c r="BW8" i="9" s="1"/>
  <c r="BA9" i="9"/>
  <c r="BW9" i="9" s="1"/>
  <c r="CP9" i="9" s="1"/>
  <c r="BA10" i="9"/>
  <c r="BW10" i="9"/>
  <c r="BA11" i="9"/>
  <c r="BW11" i="9" s="1"/>
  <c r="CP11" i="9" s="1"/>
  <c r="BA12" i="9"/>
  <c r="BW12" i="9" s="1"/>
  <c r="CP12" i="9" s="1"/>
  <c r="BA13" i="9"/>
  <c r="BW13" i="9" s="1"/>
  <c r="CP13" i="9" s="1"/>
  <c r="BA14" i="9"/>
  <c r="BT14" i="9" s="1"/>
  <c r="BA15" i="9"/>
  <c r="DL4" i="9"/>
  <c r="AX5" i="9"/>
  <c r="DL5" i="9"/>
  <c r="AX6" i="9"/>
  <c r="DL6" i="9"/>
  <c r="AX7" i="9"/>
  <c r="BT7" i="9"/>
  <c r="DL7" i="9"/>
  <c r="AB8" i="9"/>
  <c r="AU8" i="9"/>
  <c r="BQ8" i="9"/>
  <c r="BQ16" i="9" s="1"/>
  <c r="BU8" i="9"/>
  <c r="BU16" i="9" s="1"/>
  <c r="CN8" i="9"/>
  <c r="CN16" i="9" s="1"/>
  <c r="DI8" i="9"/>
  <c r="DL8" i="9" s="1"/>
  <c r="AX9" i="9"/>
  <c r="BT9" i="9"/>
  <c r="DM9" i="9" s="1"/>
  <c r="DL9" i="9"/>
  <c r="AX10" i="9"/>
  <c r="AY10" i="9"/>
  <c r="AY16" i="9" s="1"/>
  <c r="BU10" i="9"/>
  <c r="CP10" i="9" s="1"/>
  <c r="CQ10" i="9"/>
  <c r="DL10" i="9"/>
  <c r="AX11" i="9"/>
  <c r="DL11" i="9"/>
  <c r="AX12" i="9"/>
  <c r="BT12" i="9"/>
  <c r="DM12" i="9" s="1"/>
  <c r="DL12" i="9"/>
  <c r="AX13" i="9"/>
  <c r="DL13" i="9"/>
  <c r="AX14" i="9"/>
  <c r="DL14" i="9"/>
  <c r="AX15" i="9"/>
  <c r="DL15" i="9"/>
  <c r="DK16" i="9"/>
  <c r="DJ16" i="9"/>
  <c r="DH16" i="9"/>
  <c r="DG16" i="9"/>
  <c r="DF16" i="9"/>
  <c r="DE16" i="9"/>
  <c r="DD16" i="9"/>
  <c r="DC16" i="9"/>
  <c r="DB16" i="9"/>
  <c r="DA16" i="9"/>
  <c r="CZ16" i="9"/>
  <c r="CY16" i="9"/>
  <c r="CX16" i="9"/>
  <c r="CW16" i="9"/>
  <c r="CV16" i="9"/>
  <c r="CU16" i="9"/>
  <c r="CT16" i="9"/>
  <c r="CS16" i="9"/>
  <c r="CR16" i="9"/>
  <c r="CO16" i="9"/>
  <c r="CM16" i="9"/>
  <c r="CL16" i="9"/>
  <c r="CK16" i="9"/>
  <c r="CJ16" i="9"/>
  <c r="CI16" i="9"/>
  <c r="CH16" i="9"/>
  <c r="CG16" i="9"/>
  <c r="CF16" i="9"/>
  <c r="CE16" i="9"/>
  <c r="CD16" i="9"/>
  <c r="CC16" i="9"/>
  <c r="CB16" i="9"/>
  <c r="CA16" i="9"/>
  <c r="BZ16" i="9"/>
  <c r="BY16" i="9"/>
  <c r="BX16" i="9"/>
  <c r="BV16" i="9"/>
  <c r="BS16" i="9"/>
  <c r="BR16" i="9"/>
  <c r="BP16" i="9"/>
  <c r="BO16" i="9"/>
  <c r="BN16" i="9"/>
  <c r="BM16" i="9"/>
  <c r="BL16" i="9"/>
  <c r="BK16" i="9"/>
  <c r="BJ16" i="9"/>
  <c r="BI16" i="9"/>
  <c r="BH16" i="9"/>
  <c r="BG16" i="9"/>
  <c r="BF16" i="9"/>
  <c r="BE16" i="9"/>
  <c r="BD16" i="9"/>
  <c r="BC16" i="9"/>
  <c r="BB16" i="9"/>
  <c r="AZ16" i="9"/>
  <c r="AW16" i="9"/>
  <c r="AV16" i="9"/>
  <c r="AT16" i="9"/>
  <c r="AS16" i="9"/>
  <c r="AR16" i="9"/>
  <c r="AQ16" i="9"/>
  <c r="AP16" i="9"/>
  <c r="AO16" i="9"/>
  <c r="AN16" i="9"/>
  <c r="AM16" i="9"/>
  <c r="AL16" i="9"/>
  <c r="AK16" i="9"/>
  <c r="AJ16" i="9"/>
  <c r="AI16" i="9"/>
  <c r="AH16" i="9"/>
  <c r="AG16" i="9"/>
  <c r="AF16" i="9"/>
  <c r="AE16" i="9"/>
  <c r="AD16" i="9"/>
  <c r="AC16" i="9"/>
  <c r="AB16" i="9"/>
  <c r="AY4" i="14"/>
  <c r="BB4" i="14"/>
  <c r="BV4" i="14" s="1"/>
  <c r="BV5" i="14"/>
  <c r="BV6" i="14"/>
  <c r="BV7" i="14"/>
  <c r="BV8" i="14"/>
  <c r="BV10" i="14"/>
  <c r="BV11" i="14"/>
  <c r="BV12" i="14"/>
  <c r="DP4" i="14"/>
  <c r="DP5" i="14"/>
  <c r="DP6" i="14"/>
  <c r="DP7" i="14"/>
  <c r="DP8" i="14"/>
  <c r="DP9" i="14"/>
  <c r="DP11" i="14"/>
  <c r="AY5" i="14"/>
  <c r="AY6" i="14"/>
  <c r="DQ6" i="14" s="1"/>
  <c r="AY7" i="14"/>
  <c r="DQ7" i="14" s="1"/>
  <c r="AY8" i="14"/>
  <c r="AY9" i="14"/>
  <c r="AY11" i="14"/>
  <c r="DQ11" i="14"/>
  <c r="AY12" i="14"/>
  <c r="DQ12" i="14"/>
  <c r="DN13" i="14"/>
  <c r="DM13" i="14"/>
  <c r="DL13" i="14"/>
  <c r="DK13" i="14"/>
  <c r="DJ13" i="14"/>
  <c r="DI13" i="14"/>
  <c r="DH13" i="14"/>
  <c r="DG13" i="14"/>
  <c r="DF13" i="14"/>
  <c r="DE13" i="14"/>
  <c r="DD13" i="14"/>
  <c r="DC13" i="14"/>
  <c r="DB13" i="14"/>
  <c r="DA13" i="14"/>
  <c r="CZ13" i="14"/>
  <c r="CY13" i="14"/>
  <c r="CX13" i="14"/>
  <c r="CW13" i="14"/>
  <c r="CV13" i="14"/>
  <c r="CU13" i="14"/>
  <c r="CT13" i="14"/>
  <c r="BT13" i="14"/>
  <c r="BS13" i="14"/>
  <c r="BR13" i="14"/>
  <c r="BQ13" i="14"/>
  <c r="BP13" i="14"/>
  <c r="BO13" i="14"/>
  <c r="BN13" i="14"/>
  <c r="BM13" i="14"/>
  <c r="BL13" i="14"/>
  <c r="BK13" i="14"/>
  <c r="BJ13" i="14"/>
  <c r="BI13" i="14"/>
  <c r="BH13" i="14"/>
  <c r="BG13" i="14"/>
  <c r="BF13" i="14"/>
  <c r="BE13" i="14"/>
  <c r="BD13" i="14"/>
  <c r="BC13" i="14"/>
  <c r="BA13" i="14"/>
  <c r="AZ13" i="14"/>
  <c r="AW13" i="14"/>
  <c r="AV13" i="14"/>
  <c r="AU13" i="14"/>
  <c r="AT13" i="14"/>
  <c r="AS13" i="14"/>
  <c r="AR13" i="14"/>
  <c r="AQ13" i="14"/>
  <c r="AP13" i="14"/>
  <c r="AO13" i="14"/>
  <c r="AN13" i="14"/>
  <c r="AM13" i="14"/>
  <c r="AL13" i="14"/>
  <c r="AK13" i="14"/>
  <c r="AJ13" i="14"/>
  <c r="AI13" i="14"/>
  <c r="AH13" i="14"/>
  <c r="AG13" i="14"/>
  <c r="AF13" i="14"/>
  <c r="AE13" i="14"/>
  <c r="AD13" i="14"/>
  <c r="AC13" i="14"/>
  <c r="AB13" i="14"/>
  <c r="X10" i="14"/>
  <c r="AX4" i="13"/>
  <c r="BT4" i="13"/>
  <c r="CQ4" i="13" s="1"/>
  <c r="DL4" i="13" s="1"/>
  <c r="CP4" i="13"/>
  <c r="AB5" i="13"/>
  <c r="AX5" i="13" s="1"/>
  <c r="BA5" i="13"/>
  <c r="CP5" i="13"/>
  <c r="AB6" i="13"/>
  <c r="AX6" i="13" s="1"/>
  <c r="BA6" i="13"/>
  <c r="BT6" i="13"/>
  <c r="CQ6" i="13" s="1"/>
  <c r="DL6" i="13" s="1"/>
  <c r="CP6" i="13"/>
  <c r="AX7" i="13"/>
  <c r="BA7" i="13"/>
  <c r="BT7" i="13"/>
  <c r="CQ7" i="13" s="1"/>
  <c r="DL7" i="13" s="1"/>
  <c r="CP7" i="13"/>
  <c r="AX8" i="13"/>
  <c r="BA8" i="13"/>
  <c r="BT8" i="13" s="1"/>
  <c r="CP8" i="13"/>
  <c r="AX9" i="13"/>
  <c r="BA9" i="13"/>
  <c r="BT9" i="13" s="1"/>
  <c r="CQ9" i="13" s="1"/>
  <c r="CP9" i="13"/>
  <c r="DL9" i="13"/>
  <c r="AX10" i="13"/>
  <c r="BA10" i="13"/>
  <c r="BT10" i="13" s="1"/>
  <c r="CP10" i="13"/>
  <c r="DL10" i="13"/>
  <c r="AX11" i="13"/>
  <c r="BT11" i="13"/>
  <c r="CP11" i="13"/>
  <c r="AX12" i="13"/>
  <c r="BA12" i="13"/>
  <c r="BT12" i="13" s="1"/>
  <c r="CP12" i="13"/>
  <c r="DL12" i="13"/>
  <c r="AX13" i="13"/>
  <c r="BT13" i="13"/>
  <c r="CP13" i="13"/>
  <c r="DL13" i="13"/>
  <c r="AX14" i="13"/>
  <c r="BT14" i="13"/>
  <c r="BU14" i="13"/>
  <c r="CQ14" i="13"/>
  <c r="DL14" i="13" s="1"/>
  <c r="AX15" i="13"/>
  <c r="BT15" i="13"/>
  <c r="CQ15" i="13" s="1"/>
  <c r="DL15" i="13" s="1"/>
  <c r="CP15" i="13"/>
  <c r="AX16" i="13"/>
  <c r="BT16" i="13"/>
  <c r="CP16" i="13"/>
  <c r="DL16" i="13"/>
  <c r="AX18" i="13"/>
  <c r="BA18" i="13"/>
  <c r="BT18" i="13" s="1"/>
  <c r="DM18" i="13" s="1"/>
  <c r="CP18" i="13"/>
  <c r="DL18" i="13"/>
  <c r="AX19" i="13"/>
  <c r="BA19" i="13"/>
  <c r="BT19" i="13" s="1"/>
  <c r="CP19" i="13"/>
  <c r="DM19" i="13" s="1"/>
  <c r="DL19" i="13"/>
  <c r="AX20" i="13"/>
  <c r="BA20" i="13"/>
  <c r="BT20" i="13" s="1"/>
  <c r="CP20" i="13"/>
  <c r="DL20" i="13"/>
  <c r="AX21" i="13"/>
  <c r="BT21" i="13"/>
  <c r="CP21" i="13"/>
  <c r="DL21" i="13"/>
  <c r="AX22" i="13"/>
  <c r="BT22" i="13"/>
  <c r="DM22" i="13" s="1"/>
  <c r="CP22" i="13"/>
  <c r="DL22" i="13"/>
  <c r="AX23" i="13"/>
  <c r="BA23" i="13"/>
  <c r="DL23" i="13"/>
  <c r="AB24" i="13"/>
  <c r="AX24" i="13" s="1"/>
  <c r="BA24" i="13"/>
  <c r="BT24" i="13" s="1"/>
  <c r="BU24" i="13"/>
  <c r="CP24" i="13" s="1"/>
  <c r="BW24" i="13"/>
  <c r="CQ24" i="13"/>
  <c r="DL24" i="13"/>
  <c r="AX25" i="13"/>
  <c r="BA25" i="13"/>
  <c r="BT25" i="13" s="1"/>
  <c r="BW25" i="13"/>
  <c r="CP25" i="13" s="1"/>
  <c r="DL25" i="13"/>
  <c r="AX26" i="13"/>
  <c r="BT26" i="13"/>
  <c r="DM26" i="13" s="1"/>
  <c r="CP26" i="13"/>
  <c r="DL26" i="13"/>
  <c r="DL17" i="13"/>
  <c r="DJ27" i="13"/>
  <c r="DI27" i="13"/>
  <c r="DH27" i="13"/>
  <c r="DG27" i="13"/>
  <c r="DF27" i="13"/>
  <c r="DE27" i="13"/>
  <c r="DD27" i="13"/>
  <c r="DC27" i="13"/>
  <c r="DB27" i="13"/>
  <c r="DA27" i="13"/>
  <c r="CZ27" i="13"/>
  <c r="CY27" i="13"/>
  <c r="CX27" i="13"/>
  <c r="CW27" i="13"/>
  <c r="CV27" i="13"/>
  <c r="CU27" i="13"/>
  <c r="CT27" i="13"/>
  <c r="CS27" i="13"/>
  <c r="CO27" i="13"/>
  <c r="CN27" i="13"/>
  <c r="CM27" i="13"/>
  <c r="CL27" i="13"/>
  <c r="CK27" i="13"/>
  <c r="CJ27" i="13"/>
  <c r="CI27" i="13"/>
  <c r="CH27" i="13"/>
  <c r="CG27" i="13"/>
  <c r="CF27" i="13"/>
  <c r="CE27" i="13"/>
  <c r="CD27" i="13"/>
  <c r="CC27" i="13"/>
  <c r="CB27" i="13"/>
  <c r="CA27" i="13"/>
  <c r="BZ27" i="13"/>
  <c r="BY27" i="13"/>
  <c r="BX27" i="13"/>
  <c r="BT17" i="13"/>
  <c r="BR27" i="13"/>
  <c r="BQ27" i="13"/>
  <c r="BP27" i="13"/>
  <c r="BO27" i="13"/>
  <c r="BN27" i="13"/>
  <c r="BM27" i="13"/>
  <c r="BL27" i="13"/>
  <c r="BK27" i="13"/>
  <c r="BJ27" i="13"/>
  <c r="BI27" i="13"/>
  <c r="BH27" i="13"/>
  <c r="BG27" i="13"/>
  <c r="BF27" i="13"/>
  <c r="BE27" i="13"/>
  <c r="BD27" i="13"/>
  <c r="BC27" i="13"/>
  <c r="BB27" i="13"/>
  <c r="AY27" i="13"/>
  <c r="AV27" i="13"/>
  <c r="AU27" i="13"/>
  <c r="AT27" i="13"/>
  <c r="AS27" i="13"/>
  <c r="AR27" i="13"/>
  <c r="AQ27" i="13"/>
  <c r="AP27" i="13"/>
  <c r="AO27" i="13"/>
  <c r="AN27" i="13"/>
  <c r="AM27" i="13"/>
  <c r="AL27" i="13"/>
  <c r="AK27" i="13"/>
  <c r="AJ27" i="13"/>
  <c r="AI27" i="13"/>
  <c r="AH27" i="13"/>
  <c r="AG27" i="13"/>
  <c r="AF27" i="13"/>
  <c r="AE27" i="13"/>
  <c r="AD27" i="13"/>
  <c r="Y14" i="13"/>
  <c r="Y6" i="13"/>
  <c r="Z6" i="13" s="1"/>
  <c r="AA6" i="13" s="1"/>
  <c r="AX4" i="12"/>
  <c r="BA4" i="12"/>
  <c r="BT4" i="12"/>
  <c r="DM4" i="12" s="1"/>
  <c r="CP4" i="12"/>
  <c r="DL4" i="12"/>
  <c r="AX5" i="12"/>
  <c r="BA5" i="12"/>
  <c r="BT5" i="12" s="1"/>
  <c r="DM5" i="12" s="1"/>
  <c r="CP5" i="12"/>
  <c r="DL5" i="12"/>
  <c r="AX6" i="12"/>
  <c r="BA6" i="12"/>
  <c r="BT6" i="12" s="1"/>
  <c r="DM6" i="12" s="1"/>
  <c r="CP6" i="12"/>
  <c r="DL6" i="12"/>
  <c r="AX7" i="12"/>
  <c r="BT7" i="12"/>
  <c r="CP7" i="12"/>
  <c r="DL7" i="12"/>
  <c r="AX8" i="12"/>
  <c r="BT8" i="12"/>
  <c r="CP8" i="12"/>
  <c r="DL8" i="12"/>
  <c r="AX9" i="12"/>
  <c r="BA9" i="12"/>
  <c r="BT9" i="12" s="1"/>
  <c r="DM9" i="12" s="1"/>
  <c r="CP9" i="12"/>
  <c r="DL9" i="12"/>
  <c r="AX10" i="12"/>
  <c r="BT10" i="12"/>
  <c r="CP10" i="12"/>
  <c r="DL10" i="12"/>
  <c r="AX11" i="12"/>
  <c r="BT11" i="12"/>
  <c r="CP11" i="12"/>
  <c r="DL11" i="12"/>
  <c r="AX12" i="12"/>
  <c r="BA12" i="12"/>
  <c r="BT12" i="12" s="1"/>
  <c r="CP12" i="12"/>
  <c r="DL12" i="12"/>
  <c r="AX13" i="12"/>
  <c r="BA13" i="12"/>
  <c r="BT13" i="12" s="1"/>
  <c r="CP13" i="12"/>
  <c r="CP27" i="12" s="1"/>
  <c r="DL13" i="12"/>
  <c r="AX14" i="12"/>
  <c r="BA14" i="12"/>
  <c r="BT14" i="12" s="1"/>
  <c r="CP14" i="12"/>
  <c r="DL14" i="12"/>
  <c r="AX15" i="12"/>
  <c r="BA15" i="12"/>
  <c r="BT15" i="12"/>
  <c r="CP15" i="12"/>
  <c r="DL15" i="12"/>
  <c r="AX16" i="12"/>
  <c r="BA16" i="12"/>
  <c r="CP16" i="12"/>
  <c r="DL16" i="12"/>
  <c r="AX17" i="12"/>
  <c r="DM17" i="12" s="1"/>
  <c r="BA17" i="12"/>
  <c r="BT17" i="12" s="1"/>
  <c r="CP17" i="12"/>
  <c r="CQ17" i="12"/>
  <c r="AX18" i="12"/>
  <c r="BA18" i="12"/>
  <c r="CP18" i="12"/>
  <c r="DL18" i="12"/>
  <c r="AB19" i="12"/>
  <c r="BT19" i="12"/>
  <c r="BU19" i="12"/>
  <c r="DL19" i="12"/>
  <c r="AX20" i="12"/>
  <c r="AY20" i="12"/>
  <c r="CP20" i="12"/>
  <c r="DL20" i="12"/>
  <c r="AX21" i="12"/>
  <c r="DM21" i="12" s="1"/>
  <c r="BA21" i="12"/>
  <c r="BT21" i="12" s="1"/>
  <c r="CP21" i="12"/>
  <c r="DL21" i="12"/>
  <c r="AX22" i="12"/>
  <c r="DM22" i="12" s="1"/>
  <c r="BT22" i="12"/>
  <c r="CP22" i="12"/>
  <c r="DL22" i="12"/>
  <c r="AX23" i="12"/>
  <c r="BA23" i="12"/>
  <c r="BT23" i="12" s="1"/>
  <c r="CP23" i="12"/>
  <c r="CQ23" i="12"/>
  <c r="DL23" i="12"/>
  <c r="AB24" i="12"/>
  <c r="AX24" i="12" s="1"/>
  <c r="AY24" i="12"/>
  <c r="BT24" i="12" s="1"/>
  <c r="BA24" i="12"/>
  <c r="BU24" i="12"/>
  <c r="CP24" i="12" s="1"/>
  <c r="CQ24" i="12"/>
  <c r="AX25" i="12"/>
  <c r="BA25" i="12"/>
  <c r="BT25" i="12" s="1"/>
  <c r="CP25" i="12"/>
  <c r="DL25" i="12"/>
  <c r="AX26" i="12"/>
  <c r="BT26" i="12"/>
  <c r="CP26" i="12"/>
  <c r="DL26" i="12"/>
  <c r="DK27" i="12"/>
  <c r="DJ27" i="12"/>
  <c r="DI27" i="12"/>
  <c r="DH27" i="12"/>
  <c r="DG27" i="12"/>
  <c r="DF27" i="12"/>
  <c r="DE27" i="12"/>
  <c r="DD27" i="12"/>
  <c r="DC27" i="12"/>
  <c r="DB27" i="12"/>
  <c r="DA27" i="12"/>
  <c r="CZ27" i="12"/>
  <c r="CY27" i="12"/>
  <c r="CX27" i="12"/>
  <c r="CW27" i="12"/>
  <c r="CV27" i="12"/>
  <c r="CU27" i="12"/>
  <c r="CT27" i="12"/>
  <c r="CS27" i="12"/>
  <c r="CR27" i="12"/>
  <c r="CO27" i="12"/>
  <c r="CN27" i="12"/>
  <c r="CM27" i="12"/>
  <c r="CL27" i="12"/>
  <c r="CK27" i="12"/>
  <c r="CJ27" i="12"/>
  <c r="CI27" i="12"/>
  <c r="CH27" i="12"/>
  <c r="CG27" i="12"/>
  <c r="CF27" i="12"/>
  <c r="CE27" i="12"/>
  <c r="CD27" i="12"/>
  <c r="CC27" i="12"/>
  <c r="CB27" i="12"/>
  <c r="CA27" i="12"/>
  <c r="BZ27" i="12"/>
  <c r="BY27" i="12"/>
  <c r="BX27" i="12"/>
  <c r="BW27" i="12"/>
  <c r="BV27" i="12"/>
  <c r="BS27" i="12"/>
  <c r="BR27" i="12"/>
  <c r="BQ27" i="12"/>
  <c r="BP27" i="12"/>
  <c r="BO27" i="12"/>
  <c r="BN27" i="12"/>
  <c r="BM27" i="12"/>
  <c r="BL27" i="12"/>
  <c r="BK27" i="12"/>
  <c r="BJ27" i="12"/>
  <c r="BI27" i="12"/>
  <c r="BH27" i="12"/>
  <c r="BG27" i="12"/>
  <c r="BF27" i="12"/>
  <c r="BE27" i="12"/>
  <c r="BD27" i="12"/>
  <c r="BC27" i="12"/>
  <c r="BB27" i="12"/>
  <c r="AZ27" i="12"/>
  <c r="AW27" i="12"/>
  <c r="AV27" i="12"/>
  <c r="AU27" i="12"/>
  <c r="AT27" i="12"/>
  <c r="AS27" i="12"/>
  <c r="AR27" i="12"/>
  <c r="AQ27" i="12"/>
  <c r="AP27" i="12"/>
  <c r="AO27" i="12"/>
  <c r="AN27" i="12"/>
  <c r="AM27" i="12"/>
  <c r="AL27" i="12"/>
  <c r="AK27" i="12"/>
  <c r="AJ27" i="12"/>
  <c r="AI27" i="12"/>
  <c r="AH27" i="12"/>
  <c r="AG27" i="12"/>
  <c r="AF27" i="12"/>
  <c r="AE27" i="12"/>
  <c r="AD27" i="12"/>
  <c r="AC27" i="12"/>
  <c r="AX4" i="11"/>
  <c r="BT4" i="11"/>
  <c r="CP4" i="11"/>
  <c r="DL4" i="11"/>
  <c r="AX5" i="11"/>
  <c r="BT5" i="11"/>
  <c r="CP5" i="11"/>
  <c r="CQ5" i="11"/>
  <c r="DL5" i="11"/>
  <c r="AX6" i="11"/>
  <c r="BT6" i="11"/>
  <c r="CP6" i="11"/>
  <c r="DL6" i="11"/>
  <c r="AX7" i="11"/>
  <c r="BT7" i="11"/>
  <c r="CP7" i="11"/>
  <c r="DL7" i="11"/>
  <c r="AX8" i="11"/>
  <c r="BT8" i="11"/>
  <c r="CP8" i="11"/>
  <c r="CQ8" i="11"/>
  <c r="DL8" i="11" s="1"/>
  <c r="AX9" i="11"/>
  <c r="BT9" i="11"/>
  <c r="CP9" i="11"/>
  <c r="DL9" i="11"/>
  <c r="AX10" i="11"/>
  <c r="BT10" i="11"/>
  <c r="BU10" i="11"/>
  <c r="CP10" i="11"/>
  <c r="DL10" i="11"/>
  <c r="AX11" i="11"/>
  <c r="BT11" i="11"/>
  <c r="CP11" i="11"/>
  <c r="DL11" i="11"/>
  <c r="AB12" i="11"/>
  <c r="AX12" i="11" s="1"/>
  <c r="DM12" i="11" s="1"/>
  <c r="BT12" i="11"/>
  <c r="CP12" i="11"/>
  <c r="CQ12" i="11"/>
  <c r="AB13" i="11"/>
  <c r="BT13" i="11"/>
  <c r="CP13" i="11"/>
  <c r="DL13" i="11"/>
  <c r="AX14" i="11"/>
  <c r="BT14" i="11"/>
  <c r="CP14" i="11"/>
  <c r="DL14" i="11"/>
  <c r="AX15" i="11"/>
  <c r="AB16" i="11"/>
  <c r="AX16" i="11" s="1"/>
  <c r="AX17" i="11"/>
  <c r="AX18" i="11"/>
  <c r="AX19" i="11"/>
  <c r="BT15" i="11"/>
  <c r="CP15" i="11"/>
  <c r="DL15" i="11"/>
  <c r="BT16" i="11"/>
  <c r="CP16" i="11"/>
  <c r="DL16" i="11"/>
  <c r="BT17" i="11"/>
  <c r="CP17" i="11"/>
  <c r="DL17" i="11"/>
  <c r="BT18" i="11"/>
  <c r="CP18" i="11"/>
  <c r="DL18" i="11"/>
  <c r="BT19" i="11"/>
  <c r="BU19" i="11"/>
  <c r="BU20" i="11" s="1"/>
  <c r="BW19" i="11"/>
  <c r="CQ19" i="11"/>
  <c r="DL19" i="11" s="1"/>
  <c r="DK20" i="11"/>
  <c r="DJ20" i="11"/>
  <c r="DI20" i="11"/>
  <c r="DH20" i="11"/>
  <c r="DG20" i="11"/>
  <c r="DF20" i="11"/>
  <c r="DE20" i="11"/>
  <c r="DD20" i="11"/>
  <c r="DC20" i="11"/>
  <c r="DB20" i="11"/>
  <c r="DA20" i="11"/>
  <c r="CZ20" i="11"/>
  <c r="CY20" i="11"/>
  <c r="CX20" i="11"/>
  <c r="CW20" i="11"/>
  <c r="CV20" i="11"/>
  <c r="CU20" i="11"/>
  <c r="CT20" i="11"/>
  <c r="CS20" i="11"/>
  <c r="CR20" i="11"/>
  <c r="CO20" i="11"/>
  <c r="CN20" i="11"/>
  <c r="CM20" i="11"/>
  <c r="CL20" i="11"/>
  <c r="CK20" i="11"/>
  <c r="CJ20" i="11"/>
  <c r="CI20" i="11"/>
  <c r="CH20" i="11"/>
  <c r="CG20" i="11"/>
  <c r="CF20" i="11"/>
  <c r="CE20" i="11"/>
  <c r="CD20" i="11"/>
  <c r="CC20" i="11"/>
  <c r="CB20" i="11"/>
  <c r="CA20" i="11"/>
  <c r="BZ20" i="11"/>
  <c r="BY20" i="11"/>
  <c r="BX20" i="11"/>
  <c r="BV20" i="11"/>
  <c r="BS20" i="11"/>
  <c r="BR20" i="11"/>
  <c r="BQ20" i="11"/>
  <c r="BP20" i="11"/>
  <c r="BO20" i="11"/>
  <c r="BN20" i="11"/>
  <c r="BM20" i="11"/>
  <c r="BL20" i="11"/>
  <c r="BK20" i="11"/>
  <c r="BJ20" i="11"/>
  <c r="BI20" i="11"/>
  <c r="BH20" i="11"/>
  <c r="BG20" i="11"/>
  <c r="BF20" i="11"/>
  <c r="BE20" i="11"/>
  <c r="BD20" i="11"/>
  <c r="BC20" i="11"/>
  <c r="BB20" i="11"/>
  <c r="BA20" i="11"/>
  <c r="AZ20" i="11"/>
  <c r="AY20" i="11"/>
  <c r="AW20" i="11"/>
  <c r="AV20" i="11"/>
  <c r="AU20" i="11"/>
  <c r="AT20" i="11"/>
  <c r="AS20" i="11"/>
  <c r="AR20" i="11"/>
  <c r="AQ20" i="11"/>
  <c r="AP20" i="11"/>
  <c r="AO20" i="11"/>
  <c r="AN20" i="11"/>
  <c r="AM20" i="11"/>
  <c r="AL20" i="11"/>
  <c r="AK20" i="11"/>
  <c r="AJ20" i="11"/>
  <c r="AI20" i="11"/>
  <c r="AH20" i="11"/>
  <c r="AG20" i="11"/>
  <c r="AF20" i="11"/>
  <c r="AE20" i="11"/>
  <c r="AD20" i="11"/>
  <c r="AC20" i="11"/>
  <c r="Y14" i="11"/>
  <c r="DP2" i="14"/>
  <c r="BV2" i="14"/>
  <c r="DL2" i="13"/>
  <c r="BT2" i="13"/>
  <c r="DL2" i="12"/>
  <c r="BT2" i="12"/>
  <c r="DL2" i="11"/>
  <c r="BT2" i="11"/>
  <c r="DL2" i="10"/>
  <c r="BT2" i="10"/>
  <c r="AX4" i="10"/>
  <c r="AY4" i="10"/>
  <c r="BT4" i="10" s="1"/>
  <c r="BU4" i="10"/>
  <c r="CP4" i="10" s="1"/>
  <c r="DL4" i="10"/>
  <c r="AX5" i="10"/>
  <c r="BT5" i="10"/>
  <c r="BU5" i="10"/>
  <c r="CP5" i="10" s="1"/>
  <c r="DL5" i="10"/>
  <c r="AX6" i="10"/>
  <c r="AY6" i="10"/>
  <c r="BU6" i="10" s="1"/>
  <c r="CP6" i="10" s="1"/>
  <c r="DL6" i="10"/>
  <c r="AX7" i="10"/>
  <c r="BT7" i="10"/>
  <c r="CP7" i="10"/>
  <c r="DL7" i="10"/>
  <c r="AX8" i="10"/>
  <c r="BT8" i="10"/>
  <c r="BU8" i="10"/>
  <c r="CP8" i="10" s="1"/>
  <c r="DL8" i="10"/>
  <c r="AX9" i="10"/>
  <c r="AY9" i="10"/>
  <c r="BT9" i="10" s="1"/>
  <c r="DL9" i="10"/>
  <c r="AX10" i="10"/>
  <c r="BT10" i="10"/>
  <c r="BU10" i="10"/>
  <c r="CP10" i="10" s="1"/>
  <c r="DL10" i="10"/>
  <c r="AX11" i="10"/>
  <c r="AY11" i="10"/>
  <c r="DL11" i="10"/>
  <c r="AX12" i="10"/>
  <c r="AY12" i="10"/>
  <c r="BT12" i="10" s="1"/>
  <c r="DL12" i="10"/>
  <c r="AX13" i="10"/>
  <c r="BT13" i="10"/>
  <c r="BU13" i="10"/>
  <c r="CP13" i="10" s="1"/>
  <c r="DM13" i="10" s="1"/>
  <c r="DL13" i="10"/>
  <c r="AX14" i="10"/>
  <c r="BT14" i="10"/>
  <c r="BU14" i="10"/>
  <c r="CP14" i="10" s="1"/>
  <c r="DL14" i="10"/>
  <c r="AX15" i="10"/>
  <c r="BT15" i="10"/>
  <c r="CP15" i="10"/>
  <c r="DL15" i="10"/>
  <c r="AX16" i="10"/>
  <c r="BT16" i="10"/>
  <c r="CP16" i="10"/>
  <c r="DL16" i="10"/>
  <c r="AX17" i="10"/>
  <c r="BT17" i="10"/>
  <c r="CP17" i="10"/>
  <c r="DL17" i="10"/>
  <c r="DK18" i="10"/>
  <c r="DJ18" i="10"/>
  <c r="DI18" i="10"/>
  <c r="DH18" i="10"/>
  <c r="DG18" i="10"/>
  <c r="DF18" i="10"/>
  <c r="DE18" i="10"/>
  <c r="DD18" i="10"/>
  <c r="DC18" i="10"/>
  <c r="DB18" i="10"/>
  <c r="DA18" i="10"/>
  <c r="CZ18" i="10"/>
  <c r="CY18" i="10"/>
  <c r="CX18" i="10"/>
  <c r="CW18" i="10"/>
  <c r="CV18" i="10"/>
  <c r="CU18" i="10"/>
  <c r="CT18" i="10"/>
  <c r="CS18" i="10"/>
  <c r="CR18" i="10"/>
  <c r="CQ18" i="10"/>
  <c r="CO18" i="10"/>
  <c r="CN18" i="10"/>
  <c r="CM18" i="10"/>
  <c r="CL18" i="10"/>
  <c r="CK18" i="10"/>
  <c r="CJ18" i="10"/>
  <c r="CI18" i="10"/>
  <c r="CH18" i="10"/>
  <c r="CG18" i="10"/>
  <c r="CF18" i="10"/>
  <c r="CE18" i="10"/>
  <c r="CD18" i="10"/>
  <c r="CC18" i="10"/>
  <c r="CB18" i="10"/>
  <c r="CA18" i="10"/>
  <c r="BZ18" i="10"/>
  <c r="BY18" i="10"/>
  <c r="BX18" i="10"/>
  <c r="BW18" i="10"/>
  <c r="BV18" i="10"/>
  <c r="BS18" i="10"/>
  <c r="BR18" i="10"/>
  <c r="BQ18" i="10"/>
  <c r="BP18" i="10"/>
  <c r="BO18" i="10"/>
  <c r="BN18" i="10"/>
  <c r="BM18" i="10"/>
  <c r="BL18" i="10"/>
  <c r="BK18" i="10"/>
  <c r="BJ18" i="10"/>
  <c r="BI18" i="10"/>
  <c r="BH18" i="10"/>
  <c r="BG18" i="10"/>
  <c r="BF18" i="10"/>
  <c r="BE18" i="10"/>
  <c r="BD18" i="10"/>
  <c r="BC18" i="10"/>
  <c r="BB18" i="10"/>
  <c r="BA18" i="10"/>
  <c r="AZ18" i="10"/>
  <c r="AW18" i="10"/>
  <c r="AV18" i="10"/>
  <c r="AU18" i="10"/>
  <c r="AT18" i="10"/>
  <c r="AS18" i="10"/>
  <c r="AR18" i="10"/>
  <c r="AQ18" i="10"/>
  <c r="AP18" i="10"/>
  <c r="AO18" i="10"/>
  <c r="AN18" i="10"/>
  <c r="AM18" i="10"/>
  <c r="AL18" i="10"/>
  <c r="AK18" i="10"/>
  <c r="AJ18" i="10"/>
  <c r="AI18" i="10"/>
  <c r="AH18" i="10"/>
  <c r="AG18" i="10"/>
  <c r="AF18" i="10"/>
  <c r="AE18" i="10"/>
  <c r="AD18" i="10"/>
  <c r="AC18" i="10"/>
  <c r="AB18" i="10"/>
  <c r="W17" i="10"/>
  <c r="W16" i="10"/>
  <c r="W15" i="10"/>
  <c r="W14" i="10"/>
  <c r="W12" i="10"/>
  <c r="W11" i="10"/>
  <c r="W10" i="10"/>
  <c r="W9" i="10"/>
  <c r="W8" i="10"/>
  <c r="W7" i="10"/>
  <c r="W6" i="10"/>
  <c r="W5" i="10"/>
  <c r="W4" i="10"/>
  <c r="AX4" i="7"/>
  <c r="BA4" i="7"/>
  <c r="BT4" i="7" s="1"/>
  <c r="DM4" i="7" s="1"/>
  <c r="CP4" i="7"/>
  <c r="DL4" i="7"/>
  <c r="AX5" i="7"/>
  <c r="BA5" i="7"/>
  <c r="BT5" i="7" s="1"/>
  <c r="CP5" i="7"/>
  <c r="DL5" i="7"/>
  <c r="AX6" i="7"/>
  <c r="BA6" i="7"/>
  <c r="BT6" i="7" s="1"/>
  <c r="CP6" i="7"/>
  <c r="DL6" i="7"/>
  <c r="AX7" i="7"/>
  <c r="BA7" i="7"/>
  <c r="BT7" i="7" s="1"/>
  <c r="CP7" i="7"/>
  <c r="DL7" i="7"/>
  <c r="AX8" i="7"/>
  <c r="AY8" i="7"/>
  <c r="BA8" i="7"/>
  <c r="CP8" i="7"/>
  <c r="DL8" i="7"/>
  <c r="AX9" i="7"/>
  <c r="AY9" i="7"/>
  <c r="AY10" i="7"/>
  <c r="BT10" i="7" s="1"/>
  <c r="BA9" i="7"/>
  <c r="CP9" i="7"/>
  <c r="DL9" i="7"/>
  <c r="AX10" i="7"/>
  <c r="BA10" i="7"/>
  <c r="CP10" i="7"/>
  <c r="DL10" i="7"/>
  <c r="AX11" i="7"/>
  <c r="DM11" i="7" s="1"/>
  <c r="BT11" i="7"/>
  <c r="CP11" i="7"/>
  <c r="DL11" i="7"/>
  <c r="AX12" i="7"/>
  <c r="DM12" i="7" s="1"/>
  <c r="BA12" i="7"/>
  <c r="BT12" i="7" s="1"/>
  <c r="CP12" i="7"/>
  <c r="DL12" i="7"/>
  <c r="AX13" i="7"/>
  <c r="BA13" i="7"/>
  <c r="BT13" i="7" s="1"/>
  <c r="CP13" i="7"/>
  <c r="DL13" i="7"/>
  <c r="DM13" i="7" s="1"/>
  <c r="AX14" i="7"/>
  <c r="BA14" i="7"/>
  <c r="BT14" i="7" s="1"/>
  <c r="CP14" i="7"/>
  <c r="DL14" i="7"/>
  <c r="AX15" i="7"/>
  <c r="BA15" i="7"/>
  <c r="BT15" i="7"/>
  <c r="CP15" i="7"/>
  <c r="DL15" i="7"/>
  <c r="AX16" i="7"/>
  <c r="BT16" i="7"/>
  <c r="CP16" i="7"/>
  <c r="DL16" i="7"/>
  <c r="AX17" i="7"/>
  <c r="BT17" i="7"/>
  <c r="DM17" i="7" s="1"/>
  <c r="CP17" i="7"/>
  <c r="DL17" i="7"/>
  <c r="AX18" i="7"/>
  <c r="BT18" i="7"/>
  <c r="CP18" i="7"/>
  <c r="DL18" i="7"/>
  <c r="DK19" i="7"/>
  <c r="DJ19" i="7"/>
  <c r="DI19" i="7"/>
  <c r="DH19" i="7"/>
  <c r="DG19" i="7"/>
  <c r="DF19" i="7"/>
  <c r="DE19" i="7"/>
  <c r="DD19" i="7"/>
  <c r="DC19" i="7"/>
  <c r="DB19" i="7"/>
  <c r="DA19" i="7"/>
  <c r="CZ19" i="7"/>
  <c r="CY19" i="7"/>
  <c r="CX19" i="7"/>
  <c r="CW19" i="7"/>
  <c r="CV19" i="7"/>
  <c r="CU19" i="7"/>
  <c r="CT19" i="7"/>
  <c r="CS19" i="7"/>
  <c r="CR19" i="7"/>
  <c r="CQ19" i="7"/>
  <c r="CO19" i="7"/>
  <c r="CN19" i="7"/>
  <c r="CM19" i="7"/>
  <c r="CL19" i="7"/>
  <c r="CK19" i="7"/>
  <c r="CJ19" i="7"/>
  <c r="CI19" i="7"/>
  <c r="CH19" i="7"/>
  <c r="CG19" i="7"/>
  <c r="CF19" i="7"/>
  <c r="CE19" i="7"/>
  <c r="CD19" i="7"/>
  <c r="CC19" i="7"/>
  <c r="CB19" i="7"/>
  <c r="CA19" i="7"/>
  <c r="BZ19" i="7"/>
  <c r="BY19" i="7"/>
  <c r="BX19" i="7"/>
  <c r="BW19" i="7"/>
  <c r="BV19" i="7"/>
  <c r="BU19" i="7"/>
  <c r="BS19" i="7"/>
  <c r="BR19" i="7"/>
  <c r="BQ19" i="7"/>
  <c r="BP19" i="7"/>
  <c r="BO19" i="7"/>
  <c r="BN19" i="7"/>
  <c r="BM19" i="7"/>
  <c r="BL19" i="7"/>
  <c r="BK19" i="7"/>
  <c r="BJ19" i="7"/>
  <c r="BI19" i="7"/>
  <c r="BH19" i="7"/>
  <c r="BG19" i="7"/>
  <c r="BF19" i="7"/>
  <c r="BE19" i="7"/>
  <c r="BD19" i="7"/>
  <c r="BC19" i="7"/>
  <c r="BB19" i="7"/>
  <c r="AZ19" i="7"/>
  <c r="AW19" i="7"/>
  <c r="AV19" i="7"/>
  <c r="AU19" i="7"/>
  <c r="AT19" i="7"/>
  <c r="AS19" i="7"/>
  <c r="AR19" i="7"/>
  <c r="AQ19" i="7"/>
  <c r="AP19" i="7"/>
  <c r="AO19" i="7"/>
  <c r="AN19" i="7"/>
  <c r="AM19" i="7"/>
  <c r="AL19" i="7"/>
  <c r="AK19" i="7"/>
  <c r="AJ19" i="7"/>
  <c r="AI19" i="7"/>
  <c r="AH19" i="7"/>
  <c r="AG19" i="7"/>
  <c r="AF19" i="7"/>
  <c r="AE19" i="7"/>
  <c r="AD19" i="7"/>
  <c r="AC19" i="7"/>
  <c r="AB19" i="7"/>
  <c r="AX4" i="6"/>
  <c r="BT4" i="6"/>
  <c r="CP4" i="6"/>
  <c r="DL4" i="6"/>
  <c r="AX5" i="6"/>
  <c r="BT5" i="6"/>
  <c r="CP5" i="6"/>
  <c r="DL5" i="6"/>
  <c r="AX6" i="6"/>
  <c r="BT6" i="6"/>
  <c r="CP6" i="6"/>
  <c r="DL6" i="6"/>
  <c r="AX7" i="6"/>
  <c r="DM7" i="6" s="1"/>
  <c r="BT7" i="6"/>
  <c r="CP7" i="6"/>
  <c r="DL7" i="6"/>
  <c r="AM8" i="6"/>
  <c r="AX8" i="6" s="1"/>
  <c r="BT8" i="6"/>
  <c r="CP8" i="6"/>
  <c r="DL8" i="6"/>
  <c r="AX9" i="6"/>
  <c r="BT9" i="6"/>
  <c r="BT10" i="6"/>
  <c r="BT11" i="6"/>
  <c r="BT12" i="6"/>
  <c r="BT13" i="6"/>
  <c r="BT14" i="6"/>
  <c r="BT15" i="6"/>
  <c r="BT16" i="6"/>
  <c r="BT17" i="6"/>
  <c r="BT18" i="6"/>
  <c r="DM18" i="6" s="1"/>
  <c r="BT19" i="6"/>
  <c r="BT20" i="6"/>
  <c r="BT21" i="6"/>
  <c r="BT22" i="6"/>
  <c r="DM22" i="6" s="1"/>
  <c r="CP9" i="6"/>
  <c r="DL9" i="6"/>
  <c r="AX10" i="6"/>
  <c r="CP10" i="6"/>
  <c r="DM10" i="6" s="1"/>
  <c r="DL10" i="6"/>
  <c r="AX11" i="6"/>
  <c r="CP11" i="6"/>
  <c r="DL11" i="6"/>
  <c r="AX12" i="6"/>
  <c r="CP12" i="6"/>
  <c r="DM12" i="6" s="1"/>
  <c r="DL12" i="6"/>
  <c r="AX13" i="6"/>
  <c r="CP13" i="6"/>
  <c r="DL13" i="6"/>
  <c r="AX14" i="6"/>
  <c r="CP14" i="6"/>
  <c r="DL14" i="6"/>
  <c r="AX15" i="6"/>
  <c r="CP15" i="6"/>
  <c r="DL15" i="6"/>
  <c r="AX16" i="6"/>
  <c r="CP16" i="6"/>
  <c r="DL16" i="6"/>
  <c r="CP17" i="6"/>
  <c r="CP18" i="6"/>
  <c r="CP19" i="6"/>
  <c r="CP20" i="6"/>
  <c r="CP21" i="6"/>
  <c r="CP22" i="6"/>
  <c r="AB17" i="6"/>
  <c r="AX17" i="6" s="1"/>
  <c r="DL17" i="6"/>
  <c r="AX18" i="6"/>
  <c r="DL18" i="6"/>
  <c r="AX19" i="6"/>
  <c r="DL19" i="6"/>
  <c r="AX20" i="6"/>
  <c r="DM20" i="6" s="1"/>
  <c r="DL20" i="6"/>
  <c r="AX21" i="6"/>
  <c r="DL21" i="6"/>
  <c r="AX22" i="6"/>
  <c r="DL22" i="6"/>
  <c r="DK23" i="6"/>
  <c r="DJ23" i="6"/>
  <c r="DI23" i="6"/>
  <c r="DH23" i="6"/>
  <c r="DG23" i="6"/>
  <c r="DF23" i="6"/>
  <c r="DE23" i="6"/>
  <c r="DD23" i="6"/>
  <c r="DC23" i="6"/>
  <c r="DB23" i="6"/>
  <c r="DA23" i="6"/>
  <c r="CZ23" i="6"/>
  <c r="CY23" i="6"/>
  <c r="CX23" i="6"/>
  <c r="CW23" i="6"/>
  <c r="CV23" i="6"/>
  <c r="CU23" i="6"/>
  <c r="CT23" i="6"/>
  <c r="CS23" i="6"/>
  <c r="CR23" i="6"/>
  <c r="CQ23" i="6"/>
  <c r="CO23" i="6"/>
  <c r="CN23" i="6"/>
  <c r="CM23" i="6"/>
  <c r="CL23" i="6"/>
  <c r="CK23" i="6"/>
  <c r="CJ23" i="6"/>
  <c r="CI23" i="6"/>
  <c r="CH23" i="6"/>
  <c r="CG23" i="6"/>
  <c r="CF23" i="6"/>
  <c r="CE23" i="6"/>
  <c r="CD23" i="6"/>
  <c r="CC23" i="6"/>
  <c r="CB23" i="6"/>
  <c r="CA23" i="6"/>
  <c r="BZ23" i="6"/>
  <c r="BY23" i="6"/>
  <c r="BX23" i="6"/>
  <c r="BW23" i="6"/>
  <c r="BV23" i="6"/>
  <c r="BU23" i="6"/>
  <c r="BS23" i="6"/>
  <c r="BR23" i="6"/>
  <c r="BQ23" i="6"/>
  <c r="BP23" i="6"/>
  <c r="BO23" i="6"/>
  <c r="BN23" i="6"/>
  <c r="BM23" i="6"/>
  <c r="BL23" i="6"/>
  <c r="BK23" i="6"/>
  <c r="BJ23" i="6"/>
  <c r="BI23" i="6"/>
  <c r="BH23" i="6"/>
  <c r="BG23" i="6"/>
  <c r="BF23" i="6"/>
  <c r="BE23" i="6"/>
  <c r="BD23" i="6"/>
  <c r="BC23" i="6"/>
  <c r="BB23" i="6"/>
  <c r="BA23" i="6"/>
  <c r="AZ23" i="6"/>
  <c r="AY23" i="6"/>
  <c r="AW23" i="6"/>
  <c r="AV23" i="6"/>
  <c r="AU23" i="6"/>
  <c r="AT23" i="6"/>
  <c r="AS23" i="6"/>
  <c r="AR23" i="6"/>
  <c r="AQ23" i="6"/>
  <c r="AP23" i="6"/>
  <c r="AO23" i="6"/>
  <c r="AN23" i="6"/>
  <c r="AM23" i="6"/>
  <c r="AL23" i="6"/>
  <c r="AK23" i="6"/>
  <c r="AJ23" i="6"/>
  <c r="AI23" i="6"/>
  <c r="AH23" i="6"/>
  <c r="AG23" i="6"/>
  <c r="AF23" i="6"/>
  <c r="AE23" i="6"/>
  <c r="AD23" i="6"/>
  <c r="AC23" i="6"/>
  <c r="AB23" i="6"/>
  <c r="Y4" i="6"/>
  <c r="Z4" i="6" s="1"/>
  <c r="AA4" i="6" s="1"/>
  <c r="AX4" i="5"/>
  <c r="BA4" i="5"/>
  <c r="BT4" i="5" s="1"/>
  <c r="CP4" i="5"/>
  <c r="DL4" i="5"/>
  <c r="AX5" i="5"/>
  <c r="BA5" i="5"/>
  <c r="BT5" i="5" s="1"/>
  <c r="DM5" i="5" s="1"/>
  <c r="CP5" i="5"/>
  <c r="DL5" i="5"/>
  <c r="AX6" i="5"/>
  <c r="DM6" i="5" s="1"/>
  <c r="BA6" i="5"/>
  <c r="BT6" i="5" s="1"/>
  <c r="CP6" i="5"/>
  <c r="DL6" i="5"/>
  <c r="AX7" i="5"/>
  <c r="DM7" i="5" s="1"/>
  <c r="BA7" i="5"/>
  <c r="BT7" i="5" s="1"/>
  <c r="CP7" i="5"/>
  <c r="DL7" i="5"/>
  <c r="DL8" i="5"/>
  <c r="DL9" i="5"/>
  <c r="DL10" i="5"/>
  <c r="DL11" i="5"/>
  <c r="DL12" i="5"/>
  <c r="DL13" i="5"/>
  <c r="DL14" i="5"/>
  <c r="DL15" i="5"/>
  <c r="DL16" i="5"/>
  <c r="DL17" i="5"/>
  <c r="DL18" i="5"/>
  <c r="DL19" i="5"/>
  <c r="DL20" i="5"/>
  <c r="DL21" i="5"/>
  <c r="DL22" i="5"/>
  <c r="DL23" i="5"/>
  <c r="DL24" i="5"/>
  <c r="DL25" i="5"/>
  <c r="DL26" i="5"/>
  <c r="DL27" i="5"/>
  <c r="DL28" i="5"/>
  <c r="DL29" i="5"/>
  <c r="DL30" i="5"/>
  <c r="CP31" i="5"/>
  <c r="CQ31" i="5" s="1"/>
  <c r="DL32" i="5"/>
  <c r="DL33" i="5"/>
  <c r="DL34" i="5"/>
  <c r="DL35" i="5"/>
  <c r="DL36" i="5"/>
  <c r="DL37" i="5"/>
  <c r="DL38" i="5"/>
  <c r="DL39" i="5"/>
  <c r="DL40" i="5"/>
  <c r="DL41" i="5"/>
  <c r="DL42" i="5"/>
  <c r="DL43" i="5"/>
  <c r="DL44" i="5"/>
  <c r="DL45" i="5"/>
  <c r="DL46" i="5"/>
  <c r="DL47" i="5"/>
  <c r="DL48" i="5"/>
  <c r="DL49" i="5"/>
  <c r="CP50" i="5"/>
  <c r="CQ50" i="5" s="1"/>
  <c r="DL50" i="5" s="1"/>
  <c r="DL51" i="5"/>
  <c r="DL52" i="5"/>
  <c r="DL53" i="5"/>
  <c r="AX8" i="5"/>
  <c r="BA8" i="5"/>
  <c r="BT8" i="5" s="1"/>
  <c r="CP8" i="5"/>
  <c r="AX9" i="5"/>
  <c r="AY9" i="5"/>
  <c r="CP9" i="5"/>
  <c r="AX10" i="5"/>
  <c r="BA10" i="5"/>
  <c r="BT10" i="5" s="1"/>
  <c r="DM10" i="5" s="1"/>
  <c r="CP10" i="5"/>
  <c r="AX11" i="5"/>
  <c r="BA11" i="5"/>
  <c r="BT11" i="5" s="1"/>
  <c r="CP11" i="5"/>
  <c r="AJ12" i="5"/>
  <c r="AX12" i="5" s="1"/>
  <c r="BA12" i="5"/>
  <c r="BT12" i="5" s="1"/>
  <c r="CP12" i="5"/>
  <c r="AX13" i="5"/>
  <c r="BA13" i="5"/>
  <c r="BT13" i="5" s="1"/>
  <c r="CP13" i="5"/>
  <c r="AX14" i="5"/>
  <c r="BT14" i="5"/>
  <c r="CP14" i="5"/>
  <c r="AX15" i="5"/>
  <c r="BT15" i="5"/>
  <c r="CP15" i="5"/>
  <c r="AX16" i="5"/>
  <c r="BA16" i="5"/>
  <c r="BT16" i="5" s="1"/>
  <c r="CP16" i="5"/>
  <c r="AX17" i="5"/>
  <c r="AY17" i="5"/>
  <c r="BU17" i="5"/>
  <c r="CP17" i="5" s="1"/>
  <c r="BA17" i="5"/>
  <c r="AX18" i="5"/>
  <c r="AY18" i="5"/>
  <c r="BA18" i="5"/>
  <c r="AX19" i="5"/>
  <c r="BA19" i="5"/>
  <c r="BT19" i="5" s="1"/>
  <c r="DM19" i="5" s="1"/>
  <c r="CP19" i="5"/>
  <c r="AX20" i="5"/>
  <c r="BT20" i="5"/>
  <c r="CP20" i="5"/>
  <c r="AX21" i="5"/>
  <c r="BA21" i="5"/>
  <c r="BT21" i="5" s="1"/>
  <c r="BU21" i="5"/>
  <c r="CP21" i="5" s="1"/>
  <c r="AX22" i="5"/>
  <c r="AY22" i="5"/>
  <c r="BU22" i="5" s="1"/>
  <c r="CP22" i="5" s="1"/>
  <c r="BA22" i="5"/>
  <c r="AX23" i="5"/>
  <c r="AY23" i="5"/>
  <c r="BU23" i="5" s="1"/>
  <c r="CP23" i="5" s="1"/>
  <c r="BA23" i="5"/>
  <c r="AX24" i="5"/>
  <c r="AY24" i="5"/>
  <c r="BA24" i="5"/>
  <c r="BT24" i="5" s="1"/>
  <c r="CP24" i="5"/>
  <c r="AX25" i="5"/>
  <c r="BA25" i="5"/>
  <c r="BT25" i="5" s="1"/>
  <c r="CP25" i="5"/>
  <c r="AX26" i="5"/>
  <c r="BA26" i="5"/>
  <c r="BT26" i="5" s="1"/>
  <c r="CP26" i="5"/>
  <c r="AX27" i="5"/>
  <c r="AY27" i="5"/>
  <c r="BT27" i="5" s="1"/>
  <c r="BA27" i="5"/>
  <c r="BU27" i="5"/>
  <c r="CP27" i="5" s="1"/>
  <c r="DM27" i="5" s="1"/>
  <c r="AX28" i="5"/>
  <c r="AY28" i="5"/>
  <c r="BA28" i="5"/>
  <c r="AX29" i="5"/>
  <c r="AY29" i="5"/>
  <c r="BU29" i="5" s="1"/>
  <c r="BA29" i="5"/>
  <c r="BT29" i="5"/>
  <c r="AX30" i="5"/>
  <c r="BT30" i="5"/>
  <c r="CP30" i="5"/>
  <c r="AX31" i="5"/>
  <c r="BT31" i="5"/>
  <c r="AX32" i="5"/>
  <c r="BT32" i="5"/>
  <c r="CP32" i="5"/>
  <c r="AX33" i="5"/>
  <c r="AY33" i="5"/>
  <c r="BT33" i="5" s="1"/>
  <c r="BA33" i="5"/>
  <c r="BU33" i="5"/>
  <c r="CP33" i="5" s="1"/>
  <c r="DM33" i="5" s="1"/>
  <c r="AX34" i="5"/>
  <c r="AY34" i="5"/>
  <c r="BA34" i="5"/>
  <c r="AX35" i="5"/>
  <c r="BA35" i="5"/>
  <c r="BT35" i="5"/>
  <c r="CP35" i="5"/>
  <c r="DM35" i="5"/>
  <c r="AX36" i="5"/>
  <c r="BA36" i="5"/>
  <c r="BT36" i="5" s="1"/>
  <c r="CP36" i="5"/>
  <c r="AX37" i="5"/>
  <c r="BT37" i="5"/>
  <c r="CP37" i="5"/>
  <c r="AX38" i="5"/>
  <c r="BA38" i="5"/>
  <c r="BT38" i="5" s="1"/>
  <c r="BU38" i="5"/>
  <c r="CP38" i="5" s="1"/>
  <c r="AX39" i="5"/>
  <c r="AY39" i="5"/>
  <c r="BU39" i="5" s="1"/>
  <c r="CP39" i="5" s="1"/>
  <c r="BA39" i="5"/>
  <c r="AX40" i="5"/>
  <c r="BA40" i="5"/>
  <c r="BT40" i="5" s="1"/>
  <c r="CP40" i="5"/>
  <c r="AX41" i="5"/>
  <c r="BT41" i="5"/>
  <c r="DM41" i="5" s="1"/>
  <c r="CP41" i="5"/>
  <c r="AX42" i="5"/>
  <c r="BA42" i="5"/>
  <c r="BT42" i="5" s="1"/>
  <c r="CP42" i="5"/>
  <c r="AX43" i="5"/>
  <c r="BA43" i="5"/>
  <c r="BT43" i="5" s="1"/>
  <c r="CP43" i="5"/>
  <c r="AX44" i="5"/>
  <c r="BA44" i="5"/>
  <c r="BT44" i="5" s="1"/>
  <c r="CP44" i="5"/>
  <c r="AX45" i="5"/>
  <c r="BA45" i="5"/>
  <c r="BT45" i="5" s="1"/>
  <c r="CP45" i="5"/>
  <c r="AX46" i="5"/>
  <c r="BT46" i="5"/>
  <c r="DM46" i="5" s="1"/>
  <c r="CP46" i="5"/>
  <c r="AX47" i="5"/>
  <c r="AY47" i="5"/>
  <c r="BU47" i="5" s="1"/>
  <c r="CP47" i="5" s="1"/>
  <c r="BA47" i="5"/>
  <c r="AX48" i="5"/>
  <c r="AY48" i="5"/>
  <c r="BA48" i="5"/>
  <c r="AX49" i="5"/>
  <c r="AY49" i="5"/>
  <c r="BT49" i="5" s="1"/>
  <c r="BA49" i="5"/>
  <c r="CP49" i="5"/>
  <c r="AX50" i="5"/>
  <c r="BT50" i="5"/>
  <c r="AX51" i="5"/>
  <c r="BT51" i="5"/>
  <c r="CP51" i="5"/>
  <c r="AX52" i="5"/>
  <c r="BT52" i="5"/>
  <c r="CP52" i="5"/>
  <c r="AX53" i="5"/>
  <c r="BT53" i="5"/>
  <c r="CP53" i="5"/>
  <c r="DK54" i="5"/>
  <c r="DJ54" i="5"/>
  <c r="DI54" i="5"/>
  <c r="DH54" i="5"/>
  <c r="DG54" i="5"/>
  <c r="DF54" i="5"/>
  <c r="DE54" i="5"/>
  <c r="DD54" i="5"/>
  <c r="DC54" i="5"/>
  <c r="DB54" i="5"/>
  <c r="DA54" i="5"/>
  <c r="CZ54" i="5"/>
  <c r="CY54" i="5"/>
  <c r="CX54" i="5"/>
  <c r="CW54" i="5"/>
  <c r="CV54" i="5"/>
  <c r="CU54" i="5"/>
  <c r="CT54" i="5"/>
  <c r="CS54" i="5"/>
  <c r="CR54" i="5"/>
  <c r="CO54" i="5"/>
  <c r="CN54" i="5"/>
  <c r="CM54" i="5"/>
  <c r="CL54" i="5"/>
  <c r="CK54" i="5"/>
  <c r="CJ54" i="5"/>
  <c r="CI54" i="5"/>
  <c r="CH54" i="5"/>
  <c r="CG54" i="5"/>
  <c r="CF54" i="5"/>
  <c r="CE54" i="5"/>
  <c r="CD54" i="5"/>
  <c r="CC54" i="5"/>
  <c r="CB54" i="5"/>
  <c r="CA54" i="5"/>
  <c r="BZ54" i="5"/>
  <c r="BY54" i="5"/>
  <c r="BX54" i="5"/>
  <c r="BW54" i="5"/>
  <c r="BV54" i="5"/>
  <c r="BS54" i="5"/>
  <c r="BR54" i="5"/>
  <c r="BQ54" i="5"/>
  <c r="BP54" i="5"/>
  <c r="BO54" i="5"/>
  <c r="BN54" i="5"/>
  <c r="BM54" i="5"/>
  <c r="BL54" i="5"/>
  <c r="BK54" i="5"/>
  <c r="BJ54" i="5"/>
  <c r="BI54" i="5"/>
  <c r="BH54" i="5"/>
  <c r="BG54" i="5"/>
  <c r="BF54" i="5"/>
  <c r="BE54" i="5"/>
  <c r="BD54" i="5"/>
  <c r="BC54" i="5"/>
  <c r="BB54" i="5"/>
  <c r="AZ54" i="5"/>
  <c r="AB54" i="5"/>
  <c r="DL2" i="3"/>
  <c r="BT2" i="3"/>
  <c r="DL2" i="9"/>
  <c r="BT2" i="9"/>
  <c r="DL2" i="8"/>
  <c r="BT2" i="8"/>
  <c r="DL2" i="7"/>
  <c r="BT2" i="7"/>
  <c r="DL2" i="6"/>
  <c r="BT2" i="6"/>
  <c r="DL2" i="5"/>
  <c r="BT2" i="5"/>
  <c r="AX5" i="4"/>
  <c r="AY5" i="4"/>
  <c r="BT5" i="4" s="1"/>
  <c r="CP5" i="4"/>
  <c r="DL5" i="4"/>
  <c r="AX6" i="4"/>
  <c r="AY6" i="4"/>
  <c r="BT6" i="4" s="1"/>
  <c r="CP6" i="4"/>
  <c r="DL6" i="4"/>
  <c r="AX7" i="4"/>
  <c r="AY7" i="4"/>
  <c r="BT7" i="4"/>
  <c r="CP7" i="4"/>
  <c r="DL7" i="4"/>
  <c r="AX8" i="4"/>
  <c r="BT8" i="4"/>
  <c r="CP8" i="4"/>
  <c r="DM8" i="4" s="1"/>
  <c r="DL8" i="4"/>
  <c r="AX9" i="4"/>
  <c r="AY9" i="4"/>
  <c r="CP9" i="4"/>
  <c r="DL9" i="4"/>
  <c r="AX10" i="4"/>
  <c r="AY10" i="4"/>
  <c r="BT10" i="4" s="1"/>
  <c r="DM10" i="4" s="1"/>
  <c r="CP10" i="4"/>
  <c r="DL10" i="4"/>
  <c r="AX11" i="4"/>
  <c r="AY11" i="4"/>
  <c r="BT11" i="4" s="1"/>
  <c r="DM11" i="4" s="1"/>
  <c r="CP11" i="4"/>
  <c r="DL11" i="4"/>
  <c r="AX12" i="4"/>
  <c r="BT12" i="4"/>
  <c r="CP12" i="4"/>
  <c r="DL12" i="4"/>
  <c r="AX13" i="4"/>
  <c r="AY13" i="4"/>
  <c r="BT13" i="4" s="1"/>
  <c r="CP13" i="4"/>
  <c r="DL13" i="4"/>
  <c r="AX14" i="4"/>
  <c r="AY14" i="4"/>
  <c r="BT14" i="4"/>
  <c r="CP14" i="4"/>
  <c r="DL14" i="4"/>
  <c r="AX15" i="4"/>
  <c r="AY15" i="4"/>
  <c r="BT15" i="4" s="1"/>
  <c r="CP15" i="4"/>
  <c r="DL15" i="4"/>
  <c r="AX16" i="4"/>
  <c r="AY16" i="4"/>
  <c r="BT16" i="4"/>
  <c r="CP16" i="4"/>
  <c r="DL16" i="4"/>
  <c r="AX17" i="4"/>
  <c r="BT17" i="4"/>
  <c r="CP17" i="4"/>
  <c r="DL17" i="4"/>
  <c r="AF18" i="4"/>
  <c r="AX18" i="4" s="1"/>
  <c r="BT18" i="4"/>
  <c r="CP18" i="4"/>
  <c r="DL18" i="4"/>
  <c r="AF19" i="4"/>
  <c r="AX19" i="4"/>
  <c r="BT19" i="4"/>
  <c r="DM19" i="4" s="1"/>
  <c r="CP19" i="4"/>
  <c r="DL19" i="4"/>
  <c r="AX20" i="4"/>
  <c r="BT20" i="4"/>
  <c r="CP20" i="4"/>
  <c r="DL20" i="4"/>
  <c r="DM20" i="4"/>
  <c r="AX21" i="4"/>
  <c r="BT21" i="4"/>
  <c r="CP21" i="4"/>
  <c r="DL21" i="4"/>
  <c r="AX22" i="4"/>
  <c r="AY22" i="4"/>
  <c r="BT22" i="4"/>
  <c r="DM22" i="4" s="1"/>
  <c r="CP22" i="4"/>
  <c r="DL22" i="4"/>
  <c r="AX23" i="4"/>
  <c r="AY23" i="4"/>
  <c r="BT23" i="4" s="1"/>
  <c r="DM23" i="4" s="1"/>
  <c r="CP23" i="4"/>
  <c r="DL23" i="4"/>
  <c r="AX24" i="4"/>
  <c r="AY24" i="4"/>
  <c r="BT24" i="4" s="1"/>
  <c r="CP24" i="4"/>
  <c r="DL24" i="4"/>
  <c r="AX25" i="4"/>
  <c r="AY25" i="4"/>
  <c r="BT25" i="4" s="1"/>
  <c r="CP25" i="4"/>
  <c r="DL25" i="4"/>
  <c r="AX26" i="4"/>
  <c r="AY26" i="4"/>
  <c r="BT26" i="4" s="1"/>
  <c r="CP26" i="4"/>
  <c r="DL26" i="4"/>
  <c r="AX27" i="4"/>
  <c r="AY27" i="4"/>
  <c r="BT27" i="4" s="1"/>
  <c r="CP27" i="4"/>
  <c r="DL27" i="4"/>
  <c r="AX28" i="4"/>
  <c r="AY28" i="4"/>
  <c r="BT28" i="4" s="1"/>
  <c r="CP28" i="4"/>
  <c r="DL28" i="4"/>
  <c r="AX29" i="4"/>
  <c r="AY29" i="4"/>
  <c r="BT29" i="4" s="1"/>
  <c r="CP29" i="4"/>
  <c r="DL29" i="4"/>
  <c r="AX30" i="4"/>
  <c r="AY30" i="4"/>
  <c r="BT30" i="4" s="1"/>
  <c r="CP30" i="4"/>
  <c r="DL30" i="4"/>
  <c r="AX31" i="4"/>
  <c r="BT31" i="4"/>
  <c r="CP31" i="4"/>
  <c r="DL31" i="4"/>
  <c r="AX32" i="4"/>
  <c r="DM32" i="4" s="1"/>
  <c r="BT32" i="4"/>
  <c r="CP32" i="4"/>
  <c r="DL32" i="4"/>
  <c r="AX33" i="4"/>
  <c r="BT33" i="4"/>
  <c r="CP33" i="4"/>
  <c r="DL33" i="4"/>
  <c r="AX34" i="4"/>
  <c r="AY34" i="4"/>
  <c r="BT34" i="4" s="1"/>
  <c r="BU34" i="4"/>
  <c r="CP34" i="4"/>
  <c r="CQ34" i="4"/>
  <c r="DL34" i="4" s="1"/>
  <c r="AX35" i="4"/>
  <c r="BT35" i="4"/>
  <c r="CP35" i="4"/>
  <c r="DL35" i="4"/>
  <c r="AX36" i="4"/>
  <c r="BA36" i="4"/>
  <c r="BA40" i="4" s="1"/>
  <c r="BT36" i="4"/>
  <c r="CP36" i="4"/>
  <c r="DL36" i="4"/>
  <c r="AX37" i="4"/>
  <c r="BA37" i="4"/>
  <c r="BT37" i="4" s="1"/>
  <c r="CP37" i="4"/>
  <c r="DL37" i="4"/>
  <c r="AX38" i="4"/>
  <c r="BA38" i="4"/>
  <c r="BT38" i="4" s="1"/>
  <c r="CP38" i="4"/>
  <c r="DL38" i="4"/>
  <c r="AB39" i="4"/>
  <c r="AX39" i="4" s="1"/>
  <c r="AY39" i="4"/>
  <c r="BT39" i="4" s="1"/>
  <c r="BA39" i="4"/>
  <c r="BU39" i="4"/>
  <c r="CQ39" i="4"/>
  <c r="DL39" i="4" s="1"/>
  <c r="DK40" i="4"/>
  <c r="DJ40" i="4"/>
  <c r="DI40" i="4"/>
  <c r="DH40" i="4"/>
  <c r="DG40" i="4"/>
  <c r="DF40" i="4"/>
  <c r="DE40" i="4"/>
  <c r="DD40" i="4"/>
  <c r="DC40" i="4"/>
  <c r="DB40" i="4"/>
  <c r="DA40" i="4"/>
  <c r="CZ40" i="4"/>
  <c r="CY40" i="4"/>
  <c r="CX40" i="4"/>
  <c r="CW40" i="4"/>
  <c r="CV40" i="4"/>
  <c r="CU40" i="4"/>
  <c r="CT40" i="4"/>
  <c r="CS40" i="4"/>
  <c r="CR40" i="4"/>
  <c r="CO40" i="4"/>
  <c r="CN40" i="4"/>
  <c r="CM40" i="4"/>
  <c r="CL40" i="4"/>
  <c r="CK40" i="4"/>
  <c r="CJ40" i="4"/>
  <c r="CI40" i="4"/>
  <c r="CH40" i="4"/>
  <c r="CG40" i="4"/>
  <c r="CF40" i="4"/>
  <c r="CE40" i="4"/>
  <c r="CD40" i="4"/>
  <c r="CC40" i="4"/>
  <c r="CB40" i="4"/>
  <c r="CA40" i="4"/>
  <c r="BZ40" i="4"/>
  <c r="BY40" i="4"/>
  <c r="BX40" i="4"/>
  <c r="BW40" i="4"/>
  <c r="BV40" i="4"/>
  <c r="BS40" i="4"/>
  <c r="BR40" i="4"/>
  <c r="BQ40" i="4"/>
  <c r="BP40" i="4"/>
  <c r="BO40" i="4"/>
  <c r="BN40" i="4"/>
  <c r="BM40" i="4"/>
  <c r="BL40" i="4"/>
  <c r="BK40" i="4"/>
  <c r="BJ40" i="4"/>
  <c r="BI40" i="4"/>
  <c r="BH40" i="4"/>
  <c r="BG40" i="4"/>
  <c r="BF40" i="4"/>
  <c r="BE40" i="4"/>
  <c r="BD40" i="4"/>
  <c r="BC40" i="4"/>
  <c r="BB40" i="4"/>
  <c r="AZ40" i="4"/>
  <c r="AW40" i="4"/>
  <c r="AV40" i="4"/>
  <c r="AU40" i="4"/>
  <c r="AT40" i="4"/>
  <c r="AS40" i="4"/>
  <c r="AR40" i="4"/>
  <c r="AQ40" i="4"/>
  <c r="AP40" i="4"/>
  <c r="AO40" i="4"/>
  <c r="AN40" i="4"/>
  <c r="AM40" i="4"/>
  <c r="AL40" i="4"/>
  <c r="AK40" i="4"/>
  <c r="AJ40" i="4"/>
  <c r="AI40" i="4"/>
  <c r="AH40" i="4"/>
  <c r="AG40" i="4"/>
  <c r="AE40" i="4"/>
  <c r="AD40" i="4"/>
  <c r="AC40" i="4"/>
  <c r="Y32" i="4"/>
  <c r="Z32" i="4" s="1"/>
  <c r="AA32" i="4" s="1"/>
  <c r="DL3" i="4"/>
  <c r="BT3" i="4"/>
  <c r="DK30" i="2"/>
  <c r="DJ30" i="2"/>
  <c r="DI30" i="2"/>
  <c r="DH30" i="2"/>
  <c r="DG30" i="2"/>
  <c r="DF30" i="2"/>
  <c r="DE30" i="2"/>
  <c r="DD30" i="2"/>
  <c r="DC30" i="2"/>
  <c r="DB30" i="2"/>
  <c r="DA30" i="2"/>
  <c r="CZ30" i="2"/>
  <c r="CY30" i="2"/>
  <c r="CX30" i="2"/>
  <c r="CW30" i="2"/>
  <c r="CV30" i="2"/>
  <c r="CU30" i="2"/>
  <c r="CT30" i="2"/>
  <c r="CS30" i="2"/>
  <c r="CR30" i="2"/>
  <c r="CQ30" i="2"/>
  <c r="CO30" i="2"/>
  <c r="CN30" i="2"/>
  <c r="CM30" i="2"/>
  <c r="CL30" i="2"/>
  <c r="CK30" i="2"/>
  <c r="CJ30" i="2"/>
  <c r="CI30" i="2"/>
  <c r="CH30" i="2"/>
  <c r="CG30" i="2"/>
  <c r="CF30" i="2"/>
  <c r="CE30" i="2"/>
  <c r="CD30" i="2"/>
  <c r="CC30" i="2"/>
  <c r="CB30" i="2"/>
  <c r="CA30" i="2"/>
  <c r="BZ30" i="2"/>
  <c r="BY30" i="2"/>
  <c r="BX30" i="2"/>
  <c r="BW30" i="2"/>
  <c r="BV30" i="2"/>
  <c r="BU30" i="2"/>
  <c r="BS30" i="2"/>
  <c r="BR30" i="2"/>
  <c r="BQ30" i="2"/>
  <c r="BP30" i="2"/>
  <c r="BO30" i="2"/>
  <c r="BN30" i="2"/>
  <c r="BM30" i="2"/>
  <c r="BL30" i="2"/>
  <c r="BK30" i="2"/>
  <c r="BJ30" i="2"/>
  <c r="BI30" i="2"/>
  <c r="BH30" i="2"/>
  <c r="BG30" i="2"/>
  <c r="BF30" i="2"/>
  <c r="BE30" i="2"/>
  <c r="BD30" i="2"/>
  <c r="BC30" i="2"/>
  <c r="BB30" i="2"/>
  <c r="BA30" i="2"/>
  <c r="AZ30" i="2"/>
  <c r="AY30" i="2"/>
  <c r="AW30" i="2"/>
  <c r="AV30" i="2"/>
  <c r="AU30" i="2"/>
  <c r="AT30" i="2"/>
  <c r="AS30" i="2"/>
  <c r="AR30" i="2"/>
  <c r="AQ30" i="2"/>
  <c r="AP30" i="2"/>
  <c r="AO30" i="2"/>
  <c r="AN30" i="2"/>
  <c r="AM30" i="2"/>
  <c r="AL30" i="2"/>
  <c r="AK30" i="2"/>
  <c r="AJ30" i="2"/>
  <c r="AI30" i="2"/>
  <c r="AH30" i="2"/>
  <c r="AG30" i="2"/>
  <c r="AF30" i="2"/>
  <c r="AE30" i="2"/>
  <c r="AC30" i="2"/>
  <c r="DL29" i="2"/>
  <c r="CP29" i="2"/>
  <c r="BT29" i="2"/>
  <c r="AX29" i="2"/>
  <c r="DL28" i="2"/>
  <c r="CP28" i="2"/>
  <c r="DM28" i="2" s="1"/>
  <c r="BT28" i="2"/>
  <c r="AX28" i="2"/>
  <c r="DL27" i="2"/>
  <c r="CP27" i="2"/>
  <c r="BT27" i="2"/>
  <c r="AX27" i="2"/>
  <c r="DL26" i="2"/>
  <c r="CP26" i="2"/>
  <c r="BT26" i="2"/>
  <c r="AX26" i="2"/>
  <c r="DL25" i="2"/>
  <c r="CP25" i="2"/>
  <c r="BT25" i="2"/>
  <c r="AX25" i="2"/>
  <c r="DM25" i="2"/>
  <c r="DL24" i="2"/>
  <c r="CP24" i="2"/>
  <c r="BT24" i="2"/>
  <c r="AX24" i="2"/>
  <c r="DL23" i="2"/>
  <c r="CP23" i="2"/>
  <c r="BT23" i="2"/>
  <c r="AX23" i="2"/>
  <c r="DL22" i="2"/>
  <c r="CP22" i="2"/>
  <c r="BT22" i="2"/>
  <c r="AX22" i="2"/>
  <c r="DM22" i="2" s="1"/>
  <c r="DL21" i="2"/>
  <c r="CP21" i="2"/>
  <c r="BT21" i="2"/>
  <c r="AX21" i="2"/>
  <c r="DL20" i="2"/>
  <c r="CP20" i="2"/>
  <c r="BT20" i="2"/>
  <c r="AX20" i="2"/>
  <c r="DM20" i="2" s="1"/>
  <c r="DL19" i="2"/>
  <c r="CP19" i="2"/>
  <c r="BT19" i="2"/>
  <c r="AX19" i="2"/>
  <c r="DM19" i="2" s="1"/>
  <c r="DL18" i="2"/>
  <c r="CP18" i="2"/>
  <c r="BT18" i="2"/>
  <c r="AX18" i="2"/>
  <c r="DL17" i="2"/>
  <c r="CP17" i="2"/>
  <c r="BT17" i="2"/>
  <c r="AX17" i="2"/>
  <c r="DM17" i="2" s="1"/>
  <c r="DL16" i="2"/>
  <c r="CP16" i="2"/>
  <c r="BT16" i="2"/>
  <c r="AX16" i="2"/>
  <c r="DL15" i="2"/>
  <c r="CP15" i="2"/>
  <c r="BT15" i="2"/>
  <c r="AD15" i="2"/>
  <c r="AB15" i="2"/>
  <c r="DL14" i="2"/>
  <c r="CP14" i="2"/>
  <c r="BT14" i="2"/>
  <c r="AX14" i="2"/>
  <c r="DL13" i="2"/>
  <c r="CP13" i="2"/>
  <c r="BT13" i="2"/>
  <c r="AD13" i="2"/>
  <c r="AB13" i="2"/>
  <c r="AX13" i="2" s="1"/>
  <c r="DM13" i="2"/>
  <c r="DL12" i="2"/>
  <c r="CP12" i="2"/>
  <c r="BT12" i="2"/>
  <c r="AD12" i="2"/>
  <c r="AB12" i="2"/>
  <c r="DL11" i="2"/>
  <c r="CP11" i="2"/>
  <c r="BT11" i="2"/>
  <c r="DM11" i="2" s="1"/>
  <c r="AX11" i="2"/>
  <c r="DL10" i="2"/>
  <c r="CP10" i="2"/>
  <c r="BT10" i="2"/>
  <c r="AX10" i="2"/>
  <c r="DM10" i="2" s="1"/>
  <c r="DL9" i="2"/>
  <c r="CP9" i="2"/>
  <c r="BT9" i="2"/>
  <c r="AB9" i="2"/>
  <c r="AX9" i="2" s="1"/>
  <c r="DL8" i="2"/>
  <c r="CP8" i="2"/>
  <c r="BT8" i="2"/>
  <c r="AD8" i="2"/>
  <c r="AX8" i="2"/>
  <c r="DL7" i="2"/>
  <c r="CP7" i="2"/>
  <c r="BT7" i="2"/>
  <c r="AX7" i="2"/>
  <c r="DM7" i="2"/>
  <c r="DL6" i="2"/>
  <c r="CP6" i="2"/>
  <c r="BT6" i="2"/>
  <c r="DM6" i="2" s="1"/>
  <c r="BT5" i="2"/>
  <c r="AX6" i="2"/>
  <c r="DL5" i="2"/>
  <c r="CP5" i="2"/>
  <c r="AD5" i="2"/>
  <c r="AX5" i="2" s="1"/>
  <c r="DL3" i="2"/>
  <c r="BT3" i="2"/>
  <c r="AB30" i="2"/>
  <c r="DU334" i="1"/>
  <c r="DU328" i="1"/>
  <c r="DU325" i="1"/>
  <c r="DU321" i="1"/>
  <c r="DU304" i="1"/>
  <c r="AZ278" i="1"/>
  <c r="AZ284" i="1" s="1"/>
  <c r="BS276" i="1"/>
  <c r="AB271" i="1"/>
  <c r="AD271" i="1"/>
  <c r="AE271" i="1"/>
  <c r="AF271" i="1"/>
  <c r="AG271" i="1"/>
  <c r="AH271" i="1"/>
  <c r="AI271" i="1"/>
  <c r="AJ271" i="1"/>
  <c r="AK271" i="1"/>
  <c r="AL271" i="1"/>
  <c r="AM271" i="1"/>
  <c r="AN271" i="1"/>
  <c r="AO271" i="1"/>
  <c r="AP271" i="1"/>
  <c r="AQ271" i="1"/>
  <c r="AR271" i="1"/>
  <c r="AS271" i="1"/>
  <c r="AT271" i="1"/>
  <c r="AU271" i="1"/>
  <c r="AV271" i="1"/>
  <c r="AW271" i="1"/>
  <c r="AZ271" i="1"/>
  <c r="BA271" i="1"/>
  <c r="BD271" i="1"/>
  <c r="BE271" i="1"/>
  <c r="BF271" i="1"/>
  <c r="BG271" i="1"/>
  <c r="BH271" i="1"/>
  <c r="BI271" i="1"/>
  <c r="BJ271" i="1"/>
  <c r="BK271" i="1"/>
  <c r="BL271" i="1"/>
  <c r="BM271" i="1"/>
  <c r="BN271" i="1"/>
  <c r="BO271" i="1"/>
  <c r="BP271" i="1"/>
  <c r="BQ271" i="1"/>
  <c r="BR271" i="1"/>
  <c r="BS271" i="1"/>
  <c r="BT271" i="1"/>
  <c r="BU271" i="1"/>
  <c r="BX271" i="1"/>
  <c r="BY271" i="1"/>
  <c r="CB271" i="1"/>
  <c r="CC271" i="1"/>
  <c r="CD271" i="1"/>
  <c r="CE271" i="1"/>
  <c r="CF271" i="1"/>
  <c r="CG271" i="1"/>
  <c r="CH271" i="1"/>
  <c r="CI271" i="1"/>
  <c r="CJ271" i="1"/>
  <c r="CK271" i="1"/>
  <c r="CL271" i="1"/>
  <c r="CM271" i="1"/>
  <c r="CN271" i="1"/>
  <c r="CO271" i="1"/>
  <c r="CP271" i="1"/>
  <c r="CQ271" i="1"/>
  <c r="CR271" i="1"/>
  <c r="CS271" i="1"/>
  <c r="CV271" i="1"/>
  <c r="CW271" i="1"/>
  <c r="CY271" i="1"/>
  <c r="CZ271" i="1"/>
  <c r="DA271" i="1"/>
  <c r="DB271" i="1"/>
  <c r="DC271" i="1"/>
  <c r="DD271" i="1"/>
  <c r="DE271" i="1"/>
  <c r="DF271" i="1"/>
  <c r="DG271" i="1"/>
  <c r="DH271" i="1"/>
  <c r="DI271" i="1"/>
  <c r="DJ271" i="1"/>
  <c r="DK271" i="1"/>
  <c r="DL271" i="1"/>
  <c r="DM271" i="1"/>
  <c r="DN271" i="1"/>
  <c r="DO271" i="1"/>
  <c r="DP271" i="1"/>
  <c r="DQ271" i="1"/>
  <c r="AY263" i="1"/>
  <c r="DT263" i="1" s="1"/>
  <c r="AY264" i="1"/>
  <c r="AY265" i="1"/>
  <c r="DT265" i="1" s="1"/>
  <c r="AY266" i="1"/>
  <c r="DT266" i="1" s="1"/>
  <c r="AY267" i="1"/>
  <c r="DT267" i="1" s="1"/>
  <c r="AY269" i="1"/>
  <c r="AY270" i="1"/>
  <c r="DT270" i="1" s="1"/>
  <c r="AY262" i="1"/>
  <c r="DU261" i="1"/>
  <c r="CV70" i="1"/>
  <c r="DS70" i="1" s="1"/>
  <c r="BX70" i="1"/>
  <c r="AZ70" i="1"/>
  <c r="AA70" i="1"/>
  <c r="AU276" i="1"/>
  <c r="AU284" i="1" s="1"/>
  <c r="AA276" i="1"/>
  <c r="AY276" i="1" s="1"/>
  <c r="CV249" i="1"/>
  <c r="DS249" i="1" s="1"/>
  <c r="BX249" i="1"/>
  <c r="AA249" i="1"/>
  <c r="AY249" i="1" s="1"/>
  <c r="BX239" i="1"/>
  <c r="X239" i="1"/>
  <c r="AA231" i="1"/>
  <c r="AY231" i="1" s="1"/>
  <c r="AA230" i="1"/>
  <c r="AY230" i="1" s="1"/>
  <c r="DT230" i="1" s="1"/>
  <c r="CV225" i="1"/>
  <c r="DS225" i="1" s="1"/>
  <c r="BX225" i="1"/>
  <c r="AZ225" i="1"/>
  <c r="AA225" i="1"/>
  <c r="AY225" i="1" s="1"/>
  <c r="CV224" i="1"/>
  <c r="DS224" i="1" s="1"/>
  <c r="AZ221" i="1"/>
  <c r="AA220" i="1"/>
  <c r="CV218" i="1"/>
  <c r="CV203" i="1"/>
  <c r="DS203" i="1" s="1"/>
  <c r="BX203" i="1"/>
  <c r="CU203" i="1" s="1"/>
  <c r="AA200" i="1"/>
  <c r="AY200" i="1" s="1"/>
  <c r="X198" i="1"/>
  <c r="AA197" i="1"/>
  <c r="AA204" i="1" s="1"/>
  <c r="CV196" i="1"/>
  <c r="DS196" i="1" s="1"/>
  <c r="AA196" i="1"/>
  <c r="BX194" i="1"/>
  <c r="CU194" i="1" s="1"/>
  <c r="CV192" i="1"/>
  <c r="DS192" i="1" s="1"/>
  <c r="DT192" i="1" s="1"/>
  <c r="CV189" i="1"/>
  <c r="DS189" i="1" s="1"/>
  <c r="AA136" i="1"/>
  <c r="AM127" i="1"/>
  <c r="AY127" i="1" s="1"/>
  <c r="CV65" i="1"/>
  <c r="BX65" i="1"/>
  <c r="CU65" i="1" s="1"/>
  <c r="AZ65" i="1"/>
  <c r="X63" i="1"/>
  <c r="Y63" i="1" s="1"/>
  <c r="Z63" i="1" s="1"/>
  <c r="AF50" i="1"/>
  <c r="AF49" i="1"/>
  <c r="AY49" i="1" s="1"/>
  <c r="AD166" i="1"/>
  <c r="AE166" i="1"/>
  <c r="AF166" i="1"/>
  <c r="AG166" i="1"/>
  <c r="AH166" i="1"/>
  <c r="AI166" i="1"/>
  <c r="AJ166" i="1"/>
  <c r="AK166" i="1"/>
  <c r="AL166" i="1"/>
  <c r="AM166" i="1"/>
  <c r="AN166" i="1"/>
  <c r="AO166" i="1"/>
  <c r="AP166" i="1"/>
  <c r="AQ166" i="1"/>
  <c r="AR166" i="1"/>
  <c r="AS166" i="1"/>
  <c r="AT166" i="1"/>
  <c r="AU166" i="1"/>
  <c r="AZ166" i="1"/>
  <c r="BC166" i="1"/>
  <c r="BD166" i="1"/>
  <c r="BE166" i="1"/>
  <c r="BF166" i="1"/>
  <c r="BG166" i="1"/>
  <c r="BH166" i="1"/>
  <c r="BI166" i="1"/>
  <c r="BJ166" i="1"/>
  <c r="BK166" i="1"/>
  <c r="BL166" i="1"/>
  <c r="BM166" i="1"/>
  <c r="BN166" i="1"/>
  <c r="BO166" i="1"/>
  <c r="BP166" i="1"/>
  <c r="BQ166" i="1"/>
  <c r="BR166" i="1"/>
  <c r="BS166" i="1"/>
  <c r="BX166" i="1"/>
  <c r="CA166" i="1"/>
  <c r="CB166" i="1"/>
  <c r="CC166" i="1"/>
  <c r="CD166" i="1"/>
  <c r="CE166" i="1"/>
  <c r="CF166" i="1"/>
  <c r="CG166" i="1"/>
  <c r="CH166" i="1"/>
  <c r="CI166" i="1"/>
  <c r="CJ166" i="1"/>
  <c r="CK166" i="1"/>
  <c r="CL166" i="1"/>
  <c r="CM166" i="1"/>
  <c r="CN166" i="1"/>
  <c r="CO166" i="1"/>
  <c r="CP166" i="1"/>
  <c r="CQ166" i="1"/>
  <c r="CV166" i="1"/>
  <c r="CY166" i="1"/>
  <c r="CZ166" i="1"/>
  <c r="DA166" i="1"/>
  <c r="DB166" i="1"/>
  <c r="DC166" i="1"/>
  <c r="DD166" i="1"/>
  <c r="DE166" i="1"/>
  <c r="DF166" i="1"/>
  <c r="DG166" i="1"/>
  <c r="DH166" i="1"/>
  <c r="DI166" i="1"/>
  <c r="DJ166" i="1"/>
  <c r="DK166" i="1"/>
  <c r="DL166" i="1"/>
  <c r="DM166" i="1"/>
  <c r="DN166" i="1"/>
  <c r="DO166" i="1"/>
  <c r="AA166" i="1"/>
  <c r="W268" i="1"/>
  <c r="AA271" i="1"/>
  <c r="AJ80" i="1"/>
  <c r="AY80" i="1" s="1"/>
  <c r="V186" i="1"/>
  <c r="V185" i="1"/>
  <c r="V184" i="1"/>
  <c r="AA18" i="1"/>
  <c r="AY18" i="1" s="1"/>
  <c r="AA17" i="1"/>
  <c r="AY17" i="1"/>
  <c r="AA14" i="1"/>
  <c r="AY14" i="1" s="1"/>
  <c r="V183" i="1"/>
  <c r="V181" i="1"/>
  <c r="V180" i="1"/>
  <c r="V179" i="1"/>
  <c r="V178" i="1"/>
  <c r="V177" i="1"/>
  <c r="V176" i="1"/>
  <c r="V175" i="1"/>
  <c r="V174" i="1"/>
  <c r="V173" i="1"/>
  <c r="U169" i="1"/>
  <c r="V169" i="1" s="1"/>
  <c r="L169" i="1"/>
  <c r="V168" i="1"/>
  <c r="L168" i="1"/>
  <c r="U167" i="1"/>
  <c r="V167" i="1" s="1"/>
  <c r="BC271" i="1"/>
  <c r="BW8" i="1"/>
  <c r="DS8" i="1"/>
  <c r="BW85" i="1"/>
  <c r="AY261" i="1"/>
  <c r="BW70" i="1"/>
  <c r="AY325" i="1"/>
  <c r="BW162" i="1"/>
  <c r="BW101" i="1"/>
  <c r="CU325" i="1"/>
  <c r="CA328" i="1"/>
  <c r="BW92" i="1"/>
  <c r="DT92" i="1" s="1"/>
  <c r="DT240" i="1"/>
  <c r="CU304" i="1"/>
  <c r="CA250" i="1"/>
  <c r="CU250" i="1" s="1"/>
  <c r="DT36" i="1"/>
  <c r="DT214" i="1"/>
  <c r="BW97" i="1"/>
  <c r="BW95" i="1"/>
  <c r="DT74" i="1"/>
  <c r="BW261" i="1"/>
  <c r="DT19" i="1"/>
  <c r="DT307" i="1"/>
  <c r="CA273" i="1"/>
  <c r="CU273" i="1" s="1"/>
  <c r="AY162" i="1"/>
  <c r="DT87" i="1"/>
  <c r="BW225" i="1"/>
  <c r="CV284" i="1"/>
  <c r="AY304" i="1"/>
  <c r="DT26" i="1"/>
  <c r="CV122" i="1"/>
  <c r="AY328" i="1"/>
  <c r="CA277" i="1"/>
  <c r="CU277" i="1" s="1"/>
  <c r="DT277" i="1" s="1"/>
  <c r="BW148" i="1"/>
  <c r="DT124" i="1"/>
  <c r="DT312" i="1"/>
  <c r="CU278" i="1"/>
  <c r="AY321" i="1"/>
  <c r="BW149" i="1"/>
  <c r="BW334" i="1"/>
  <c r="CA272" i="1"/>
  <c r="CU272" i="1" s="1"/>
  <c r="BX181" i="1"/>
  <c r="CU181" i="1" s="1"/>
  <c r="DT141" i="1"/>
  <c r="DT133" i="1"/>
  <c r="DT83" i="1"/>
  <c r="AY300" i="1"/>
  <c r="DT333" i="1"/>
  <c r="DT238" i="1"/>
  <c r="DT159" i="1"/>
  <c r="BW166" i="1"/>
  <c r="CA282" i="1"/>
  <c r="CU282" i="1" s="1"/>
  <c r="DT156" i="1"/>
  <c r="BX173" i="1"/>
  <c r="CU173" i="1" s="1"/>
  <c r="CP29" i="5"/>
  <c r="DM5" i="4"/>
  <c r="CU239" i="1"/>
  <c r="BW278" i="1"/>
  <c r="DM9" i="6"/>
  <c r="DM4" i="6"/>
  <c r="BW20" i="11"/>
  <c r="CP19" i="11"/>
  <c r="CP20" i="11"/>
  <c r="BT18" i="12"/>
  <c r="BT17" i="5"/>
  <c r="DM17" i="5" s="1"/>
  <c r="DM14" i="5"/>
  <c r="DM11" i="5"/>
  <c r="DM6" i="7"/>
  <c r="DM14" i="10"/>
  <c r="BU27" i="12"/>
  <c r="CP19" i="12"/>
  <c r="CP14" i="13"/>
  <c r="DM14" i="13" s="1"/>
  <c r="AB40" i="4"/>
  <c r="DM25" i="5"/>
  <c r="DM15" i="7"/>
  <c r="DM8" i="11"/>
  <c r="DM4" i="13"/>
  <c r="BW65" i="1"/>
  <c r="AY196" i="1"/>
  <c r="AY70" i="1"/>
  <c r="AA71" i="1"/>
  <c r="DM15" i="11"/>
  <c r="DM14" i="11"/>
  <c r="DL12" i="11"/>
  <c r="CQ20" i="11"/>
  <c r="DM25" i="12"/>
  <c r="DL17" i="12"/>
  <c r="DM11" i="12"/>
  <c r="DM20" i="13"/>
  <c r="BW221" i="1"/>
  <c r="AZ228" i="1"/>
  <c r="BT23" i="5"/>
  <c r="DM17" i="11"/>
  <c r="DM4" i="11"/>
  <c r="DQ4" i="14"/>
  <c r="DS65" i="1"/>
  <c r="DM13" i="6"/>
  <c r="BT8" i="7"/>
  <c r="DM8" i="7" s="1"/>
  <c r="CQ11" i="13"/>
  <c r="DL11" i="13"/>
  <c r="DM11" i="13"/>
  <c r="AF40" i="4"/>
  <c r="DM29" i="5"/>
  <c r="BT9" i="7"/>
  <c r="DM9" i="7" s="1"/>
  <c r="DM5" i="7"/>
  <c r="BT6" i="10"/>
  <c r="DM6" i="10" s="1"/>
  <c r="DM7" i="11"/>
  <c r="AB27" i="13"/>
  <c r="BT5" i="13"/>
  <c r="CQ5" i="13" s="1"/>
  <c r="DL5" i="13" s="1"/>
  <c r="BT11" i="9"/>
  <c r="DM11" i="9" s="1"/>
  <c r="CP4" i="9"/>
  <c r="BW4" i="3"/>
  <c r="BW7" i="3" s="1"/>
  <c r="CP4" i="17"/>
  <c r="CP6" i="17"/>
  <c r="AX7" i="8"/>
  <c r="BW298" i="1"/>
  <c r="CQ16" i="9"/>
  <c r="BT4" i="3"/>
  <c r="DM4" i="15"/>
  <c r="BT6" i="17"/>
  <c r="AX9" i="18"/>
  <c r="CV234" i="1"/>
  <c r="DS234" i="1"/>
  <c r="DT234" i="1" s="1"/>
  <c r="DM7" i="13"/>
  <c r="DM10" i="8"/>
  <c r="BX90" i="1"/>
  <c r="CU90" i="1" s="1"/>
  <c r="CA280" i="1"/>
  <c r="CU280" i="1" s="1"/>
  <c r="DT280" i="1" s="1"/>
  <c r="BX175" i="1"/>
  <c r="CA274" i="1"/>
  <c r="CU274" i="1" s="1"/>
  <c r="DT274" i="1" s="1"/>
  <c r="CA271" i="1"/>
  <c r="CU175" i="1"/>
  <c r="DM4" i="17"/>
  <c r="DT298" i="1"/>
  <c r="DT255" i="1" l="1"/>
  <c r="DT153" i="1"/>
  <c r="DT140" i="1"/>
  <c r="BW86" i="1"/>
  <c r="CA279" i="1"/>
  <c r="CU279" i="1" s="1"/>
  <c r="CA249" i="1"/>
  <c r="DT17" i="1"/>
  <c r="DT127" i="1"/>
  <c r="DT269" i="1"/>
  <c r="DT42" i="1"/>
  <c r="DT41" i="1"/>
  <c r="DT40" i="1"/>
  <c r="DT28" i="1"/>
  <c r="DT16" i="1"/>
  <c r="CU166" i="1"/>
  <c r="BW172" i="1"/>
  <c r="DT237" i="1"/>
  <c r="DT135" i="1"/>
  <c r="BC228" i="1"/>
  <c r="BW102" i="1"/>
  <c r="DT148" i="1"/>
  <c r="DT326" i="1"/>
  <c r="DT97" i="1"/>
  <c r="BW115" i="1"/>
  <c r="DT115" i="1" s="1"/>
  <c r="DT146" i="1"/>
  <c r="DT144" i="1"/>
  <c r="DT138" i="1"/>
  <c r="DT130" i="1"/>
  <c r="DT125" i="1"/>
  <c r="DT250" i="1"/>
  <c r="DT241" i="1"/>
  <c r="DT49" i="1"/>
  <c r="DT196" i="1"/>
  <c r="DT219" i="1"/>
  <c r="DT217" i="1"/>
  <c r="BW116" i="1"/>
  <c r="DT81" i="1"/>
  <c r="DT79" i="1"/>
  <c r="AX40" i="4"/>
  <c r="BA27" i="12"/>
  <c r="BT16" i="12"/>
  <c r="DM16" i="12" s="1"/>
  <c r="DL7" i="8"/>
  <c r="BA27" i="13"/>
  <c r="AA284" i="1"/>
  <c r="BX204" i="1"/>
  <c r="BX178" i="1"/>
  <c r="CU178" i="1" s="1"/>
  <c r="DT178" i="1" s="1"/>
  <c r="AZ187" i="1"/>
  <c r="DM27" i="2"/>
  <c r="DM35" i="4"/>
  <c r="DM31" i="4"/>
  <c r="BT11" i="10"/>
  <c r="BU11" i="10"/>
  <c r="CP11" i="10" s="1"/>
  <c r="DM18" i="12"/>
  <c r="DP13" i="14"/>
  <c r="AM142" i="1"/>
  <c r="DM6" i="13"/>
  <c r="BU27" i="13"/>
  <c r="DM19" i="11"/>
  <c r="DM9" i="2"/>
  <c r="DM14" i="2"/>
  <c r="DM16" i="2"/>
  <c r="DM29" i="2"/>
  <c r="DM6" i="4"/>
  <c r="DM8" i="5"/>
  <c r="AX8" i="9"/>
  <c r="AU16" i="9"/>
  <c r="BW6" i="9"/>
  <c r="CP6" i="9" s="1"/>
  <c r="BT6" i="9"/>
  <c r="DM6" i="9" s="1"/>
  <c r="DM10" i="7"/>
  <c r="DM6" i="8"/>
  <c r="DM6" i="17"/>
  <c r="BC252" i="1"/>
  <c r="CV228" i="1"/>
  <c r="DT264" i="1"/>
  <c r="DM26" i="2"/>
  <c r="DM37" i="4"/>
  <c r="DM13" i="4"/>
  <c r="AY18" i="10"/>
  <c r="BU9" i="10"/>
  <c r="CP9" i="10" s="1"/>
  <c r="CQ40" i="4"/>
  <c r="DT95" i="1"/>
  <c r="CV71" i="1"/>
  <c r="CV204" i="1"/>
  <c r="AX12" i="2"/>
  <c r="DM12" i="2" s="1"/>
  <c r="AX15" i="2"/>
  <c r="DM15" i="2" s="1"/>
  <c r="DM24" i="2"/>
  <c r="DM18" i="4"/>
  <c r="BU48" i="5"/>
  <c r="CP48" i="5" s="1"/>
  <c r="BT48" i="5"/>
  <c r="DM48" i="5" s="1"/>
  <c r="DM44" i="5"/>
  <c r="DM24" i="5"/>
  <c r="DM17" i="6"/>
  <c r="DM8" i="6"/>
  <c r="AX19" i="7"/>
  <c r="DM5" i="11"/>
  <c r="DM42" i="5"/>
  <c r="DM38" i="5"/>
  <c r="BT22" i="5"/>
  <c r="DM22" i="5" s="1"/>
  <c r="DM16" i="5"/>
  <c r="DM15" i="5"/>
  <c r="DL23" i="6"/>
  <c r="DM16" i="7"/>
  <c r="DM17" i="10"/>
  <c r="DM15" i="10"/>
  <c r="BU12" i="10"/>
  <c r="CP12" i="10" s="1"/>
  <c r="DM12" i="10" s="1"/>
  <c r="DM18" i="11"/>
  <c r="DM9" i="11"/>
  <c r="DM7" i="12"/>
  <c r="DM21" i="13"/>
  <c r="BT8" i="9"/>
  <c r="DM7" i="9"/>
  <c r="BW14" i="9"/>
  <c r="CP14" i="9" s="1"/>
  <c r="DM14" i="9" s="1"/>
  <c r="BT5" i="3"/>
  <c r="DM8" i="15"/>
  <c r="DM13" i="15"/>
  <c r="DM5" i="15"/>
  <c r="DL7" i="16"/>
  <c r="DL6" i="17"/>
  <c r="DM11" i="8"/>
  <c r="CU276" i="1"/>
  <c r="DS284" i="1"/>
  <c r="CU35" i="1"/>
  <c r="DM28" i="4"/>
  <c r="DM25" i="4"/>
  <c r="DM14" i="4"/>
  <c r="DM51" i="5"/>
  <c r="DM30" i="5"/>
  <c r="DM20" i="5"/>
  <c r="DM15" i="6"/>
  <c r="DM10" i="11"/>
  <c r="DM16" i="13"/>
  <c r="DQ8" i="14"/>
  <c r="DM4" i="9"/>
  <c r="DM5" i="17"/>
  <c r="DM6" i="18"/>
  <c r="DP335" i="1"/>
  <c r="CS335" i="1"/>
  <c r="BY335" i="1"/>
  <c r="BQ335" i="1"/>
  <c r="BO335" i="1"/>
  <c r="BM335" i="1"/>
  <c r="BK335" i="1"/>
  <c r="BI335" i="1"/>
  <c r="BG335" i="1"/>
  <c r="BE335" i="1"/>
  <c r="AV335" i="1"/>
  <c r="AS335" i="1"/>
  <c r="AO335" i="1"/>
  <c r="BW187" i="1"/>
  <c r="DT78" i="1"/>
  <c r="DM26" i="4"/>
  <c r="DM17" i="4"/>
  <c r="DM50" i="5"/>
  <c r="DM49" i="5"/>
  <c r="BT39" i="5"/>
  <c r="DM39" i="5" s="1"/>
  <c r="DM16" i="6"/>
  <c r="DM11" i="6"/>
  <c r="BT23" i="6"/>
  <c r="DM18" i="7"/>
  <c r="DL18" i="10"/>
  <c r="DM6" i="11"/>
  <c r="DM23" i="12"/>
  <c r="DM14" i="12"/>
  <c r="DM13" i="12"/>
  <c r="DM25" i="13"/>
  <c r="DM12" i="13"/>
  <c r="DM10" i="13"/>
  <c r="DL7" i="3"/>
  <c r="DM15" i="15"/>
  <c r="DL20" i="15"/>
  <c r="DM19" i="15"/>
  <c r="DM11" i="15"/>
  <c r="DM5" i="16"/>
  <c r="DM4" i="16"/>
  <c r="DM4" i="8"/>
  <c r="DO335" i="1"/>
  <c r="DM335" i="1"/>
  <c r="DK335" i="1"/>
  <c r="DI335" i="1"/>
  <c r="DG335" i="1"/>
  <c r="DE335" i="1"/>
  <c r="DC335" i="1"/>
  <c r="DA335" i="1"/>
  <c r="CY335" i="1"/>
  <c r="CR335" i="1"/>
  <c r="CP335" i="1"/>
  <c r="CN335" i="1"/>
  <c r="CL335" i="1"/>
  <c r="CJ335" i="1"/>
  <c r="CH335" i="1"/>
  <c r="CF335" i="1"/>
  <c r="CD335" i="1"/>
  <c r="CB335" i="1"/>
  <c r="BU335" i="1"/>
  <c r="AW335" i="1"/>
  <c r="AT335" i="1"/>
  <c r="AP335" i="1"/>
  <c r="AM335" i="1"/>
  <c r="AI335" i="1"/>
  <c r="AZ122" i="1"/>
  <c r="DM9" i="8"/>
  <c r="DM8" i="8"/>
  <c r="DM13" i="8" s="1"/>
  <c r="DQ335" i="1"/>
  <c r="CW335" i="1"/>
  <c r="BR335" i="1"/>
  <c r="BP335" i="1"/>
  <c r="BN335" i="1"/>
  <c r="BL335" i="1"/>
  <c r="BJ335" i="1"/>
  <c r="BH335" i="1"/>
  <c r="BF335" i="1"/>
  <c r="BD335" i="1"/>
  <c r="BA335" i="1"/>
  <c r="AU335" i="1"/>
  <c r="AQ335" i="1"/>
  <c r="AJ335" i="1"/>
  <c r="AB335" i="1"/>
  <c r="DT332" i="1"/>
  <c r="DT330" i="1"/>
  <c r="DT320" i="1"/>
  <c r="DT314" i="1"/>
  <c r="DT308" i="1"/>
  <c r="DS321" i="1"/>
  <c r="DT303" i="1"/>
  <c r="DT301" i="1"/>
  <c r="DT296" i="1"/>
  <c r="DT294" i="1"/>
  <c r="DT300" i="1" s="1"/>
  <c r="DS300" i="1"/>
  <c r="DT260" i="1"/>
  <c r="DT258" i="1"/>
  <c r="DT256" i="1"/>
  <c r="DT254" i="1"/>
  <c r="DT245" i="1"/>
  <c r="DT243" i="1"/>
  <c r="DT236" i="1"/>
  <c r="DT229" i="1"/>
  <c r="DT223" i="1"/>
  <c r="DT222" i="1"/>
  <c r="DT209" i="1"/>
  <c r="DT207" i="1"/>
  <c r="DT205" i="1"/>
  <c r="DT202" i="1"/>
  <c r="DT198" i="1"/>
  <c r="DT195" i="1"/>
  <c r="DT190" i="1"/>
  <c r="DT185" i="1"/>
  <c r="DT179" i="1"/>
  <c r="AY187" i="1"/>
  <c r="DT160" i="1"/>
  <c r="DT157" i="1"/>
  <c r="DT155" i="1"/>
  <c r="DT154" i="1"/>
  <c r="DT152" i="1"/>
  <c r="DS158" i="1"/>
  <c r="AZ158" i="1"/>
  <c r="DT137" i="1"/>
  <c r="BW142" i="1"/>
  <c r="DS142" i="1"/>
  <c r="DT120" i="1"/>
  <c r="DT116" i="1"/>
  <c r="DT110" i="1"/>
  <c r="DT108" i="1"/>
  <c r="DT105" i="1"/>
  <c r="DT102" i="1"/>
  <c r="DT84" i="1"/>
  <c r="DT75" i="1"/>
  <c r="DT73" i="1"/>
  <c r="DT69" i="1"/>
  <c r="DT67" i="1"/>
  <c r="DT64" i="1"/>
  <c r="DT56" i="1"/>
  <c r="DT55" i="1"/>
  <c r="DT39" i="1"/>
  <c r="DT37" i="1"/>
  <c r="DT34" i="1"/>
  <c r="DT32" i="1"/>
  <c r="DT30" i="1"/>
  <c r="DT24" i="1"/>
  <c r="DT22" i="1"/>
  <c r="DT15" i="1"/>
  <c r="DT35" i="1" s="1"/>
  <c r="DT11" i="1"/>
  <c r="CU172" i="1"/>
  <c r="DL9" i="18"/>
  <c r="DM4" i="18"/>
  <c r="DL13" i="8"/>
  <c r="DN335" i="1"/>
  <c r="DL335" i="1"/>
  <c r="DJ335" i="1"/>
  <c r="DH335" i="1"/>
  <c r="DF335" i="1"/>
  <c r="DD335" i="1"/>
  <c r="DB335" i="1"/>
  <c r="CZ335" i="1"/>
  <c r="CQ335" i="1"/>
  <c r="CO335" i="1"/>
  <c r="CM335" i="1"/>
  <c r="CK335" i="1"/>
  <c r="CI335" i="1"/>
  <c r="CG335" i="1"/>
  <c r="CE335" i="1"/>
  <c r="CC335" i="1"/>
  <c r="BT335" i="1"/>
  <c r="AR335" i="1"/>
  <c r="AN335" i="1"/>
  <c r="AK335" i="1"/>
  <c r="AG335" i="1"/>
  <c r="AD335" i="1"/>
  <c r="DS334" i="1"/>
  <c r="DT324" i="1"/>
  <c r="DT325" i="1" s="1"/>
  <c r="DT313" i="1"/>
  <c r="DT309" i="1"/>
  <c r="CU321" i="1"/>
  <c r="DT297" i="1"/>
  <c r="DT295" i="1"/>
  <c r="CU300" i="1"/>
  <c r="BW283" i="1"/>
  <c r="DT283" i="1" s="1"/>
  <c r="DS261" i="1"/>
  <c r="DT251" i="1"/>
  <c r="DT213" i="1"/>
  <c r="DT211" i="1"/>
  <c r="DT208" i="1"/>
  <c r="DT201" i="1"/>
  <c r="BW204" i="1"/>
  <c r="DT186" i="1"/>
  <c r="DT184" i="1"/>
  <c r="DT177" i="1"/>
  <c r="DS187" i="1"/>
  <c r="DS162" i="1"/>
  <c r="DT150" i="1"/>
  <c r="DT145" i="1"/>
  <c r="DT131" i="1"/>
  <c r="DT126" i="1"/>
  <c r="CU142" i="1"/>
  <c r="DT118" i="1"/>
  <c r="BW107" i="1"/>
  <c r="DT107" i="1" s="1"/>
  <c r="DT101" i="1"/>
  <c r="DT100" i="1"/>
  <c r="DT82" i="1"/>
  <c r="DT58" i="1"/>
  <c r="DT38" i="1"/>
  <c r="DT285" i="1"/>
  <c r="AL335" i="1"/>
  <c r="AH335" i="1"/>
  <c r="AE335" i="1"/>
  <c r="CU334" i="1"/>
  <c r="BW325" i="1"/>
  <c r="DT319" i="1"/>
  <c r="DT317" i="1"/>
  <c r="DT315" i="1"/>
  <c r="DT311" i="1"/>
  <c r="BW321" i="1"/>
  <c r="BW304" i="1"/>
  <c r="DT299" i="1"/>
  <c r="DT293" i="1"/>
  <c r="DT278" i="1"/>
  <c r="CU261" i="1"/>
  <c r="DT206" i="1"/>
  <c r="DT191" i="1"/>
  <c r="CU162" i="1"/>
  <c r="DT113" i="1"/>
  <c r="DT111" i="1"/>
  <c r="DT109" i="1"/>
  <c r="DT93" i="1"/>
  <c r="BW90" i="1"/>
  <c r="DT90" i="1" s="1"/>
  <c r="DT88" i="1"/>
  <c r="DS122" i="1"/>
  <c r="DT68" i="1"/>
  <c r="DT62" i="1"/>
  <c r="DT60" i="1"/>
  <c r="DT57" i="1"/>
  <c r="DT46" i="1"/>
  <c r="DT45" i="1"/>
  <c r="DT44" i="1"/>
  <c r="CU271" i="1"/>
  <c r="DS271" i="1"/>
  <c r="DT246" i="1"/>
  <c r="DT132" i="1"/>
  <c r="AY334" i="1"/>
  <c r="DT86" i="1"/>
  <c r="DT77" i="1"/>
  <c r="DT14" i="1"/>
  <c r="AY35" i="1"/>
  <c r="AY284" i="1"/>
  <c r="DT210" i="1"/>
  <c r="BW228" i="1"/>
  <c r="DS71" i="1"/>
  <c r="DT329" i="1"/>
  <c r="DT305" i="1"/>
  <c r="DT233" i="1"/>
  <c r="BW147" i="1"/>
  <c r="AA35" i="1"/>
  <c r="AY197" i="1"/>
  <c r="DT197" i="1" s="1"/>
  <c r="DT231" i="1"/>
  <c r="DT183" i="1"/>
  <c r="DT103" i="1"/>
  <c r="DT99" i="1"/>
  <c r="DT53" i="1"/>
  <c r="CU291" i="1"/>
  <c r="DT171" i="1"/>
  <c r="DT169" i="1"/>
  <c r="BW262" i="1"/>
  <c r="DT262" i="1" s="1"/>
  <c r="DT162" i="1"/>
  <c r="BX91" i="1"/>
  <c r="CU91" i="1" s="1"/>
  <c r="DT123" i="1"/>
  <c r="BC158" i="1"/>
  <c r="DT306" i="1"/>
  <c r="DT327" i="1"/>
  <c r="DT328" i="1" s="1"/>
  <c r="DT189" i="1"/>
  <c r="DT287" i="1"/>
  <c r="BC284" i="1"/>
  <c r="CA248" i="1"/>
  <c r="DT302" i="1"/>
  <c r="DT221" i="1"/>
  <c r="DT65" i="1"/>
  <c r="DT282" i="1"/>
  <c r="DT129" i="1"/>
  <c r="CA275" i="1"/>
  <c r="CU275" i="1" s="1"/>
  <c r="DT275" i="1" s="1"/>
  <c r="DT279" i="1"/>
  <c r="DT200" i="1"/>
  <c r="DT227" i="1"/>
  <c r="DT48" i="1"/>
  <c r="DT164" i="1"/>
  <c r="AY158" i="1"/>
  <c r="DT18" i="1"/>
  <c r="DS218" i="1"/>
  <c r="DS228" i="1" s="1"/>
  <c r="DT239" i="1"/>
  <c r="BC122" i="1"/>
  <c r="BW91" i="1"/>
  <c r="BC71" i="1"/>
  <c r="BX71" i="1"/>
  <c r="DS172" i="1"/>
  <c r="BW300" i="1"/>
  <c r="DT173" i="1"/>
  <c r="DT149" i="1"/>
  <c r="AY271" i="1"/>
  <c r="CA281" i="1"/>
  <c r="CU281" i="1" s="1"/>
  <c r="DT281" i="1" s="1"/>
  <c r="AZ71" i="1"/>
  <c r="DT203" i="1"/>
  <c r="DS325" i="1"/>
  <c r="DS304" i="1"/>
  <c r="DT168" i="1"/>
  <c r="DT289" i="1"/>
  <c r="DS291" i="1"/>
  <c r="DT290" i="1"/>
  <c r="DT167" i="1"/>
  <c r="AX54" i="5"/>
  <c r="DM12" i="5"/>
  <c r="AY122" i="1"/>
  <c r="DT80" i="1"/>
  <c r="DM4" i="5"/>
  <c r="DT175" i="1"/>
  <c r="DQ13" i="14"/>
  <c r="DT272" i="1"/>
  <c r="AY136" i="1"/>
  <c r="AA142" i="1"/>
  <c r="DM21" i="2"/>
  <c r="DM23" i="2"/>
  <c r="DM38" i="4"/>
  <c r="DM29" i="4"/>
  <c r="BU18" i="5"/>
  <c r="BT18" i="5"/>
  <c r="BT9" i="5"/>
  <c r="DM9" i="5" s="1"/>
  <c r="AY54" i="5"/>
  <c r="DL24" i="12"/>
  <c r="DM24" i="12" s="1"/>
  <c r="CQ27" i="12"/>
  <c r="CQ8" i="13"/>
  <c r="DT273" i="1"/>
  <c r="CV232" i="1"/>
  <c r="BW252" i="1"/>
  <c r="DT181" i="1"/>
  <c r="DT85" i="1"/>
  <c r="CU122" i="1"/>
  <c r="BS284" i="1"/>
  <c r="BS335" i="1" s="1"/>
  <c r="BW276" i="1"/>
  <c r="BT18" i="10"/>
  <c r="DS204" i="1"/>
  <c r="AY50" i="1"/>
  <c r="DT50" i="1" s="1"/>
  <c r="AF71" i="1"/>
  <c r="AF335" i="1" s="1"/>
  <c r="DM13" i="5"/>
  <c r="AX27" i="13"/>
  <c r="BW71" i="1"/>
  <c r="DT194" i="1"/>
  <c r="DT204" i="1" s="1"/>
  <c r="CU204" i="1"/>
  <c r="CU225" i="1"/>
  <c r="CU228" i="1" s="1"/>
  <c r="BX228" i="1"/>
  <c r="CU249" i="1"/>
  <c r="DT249" i="1" s="1"/>
  <c r="BX252" i="1"/>
  <c r="CU70" i="1"/>
  <c r="DM8" i="2"/>
  <c r="DM30" i="4"/>
  <c r="DM24" i="4"/>
  <c r="DM21" i="4"/>
  <c r="BU34" i="5"/>
  <c r="CP34" i="5" s="1"/>
  <c r="BT34" i="5"/>
  <c r="DM34" i="5" s="1"/>
  <c r="AX18" i="10"/>
  <c r="DL16" i="9"/>
  <c r="DM18" i="15"/>
  <c r="DM10" i="15"/>
  <c r="DM18" i="2"/>
  <c r="DM34" i="4"/>
  <c r="AY19" i="7"/>
  <c r="BT20" i="11"/>
  <c r="BW5" i="9"/>
  <c r="BT5" i="9"/>
  <c r="BA16" i="9"/>
  <c r="BT30" i="2"/>
  <c r="DM5" i="6"/>
  <c r="AX23" i="6"/>
  <c r="DM5" i="2"/>
  <c r="DM30" i="2" s="1"/>
  <c r="DL40" i="4"/>
  <c r="BT9" i="4"/>
  <c r="AY40" i="4"/>
  <c r="DM23" i="5"/>
  <c r="DM21" i="5"/>
  <c r="BT19" i="7"/>
  <c r="CP19" i="7"/>
  <c r="DM11" i="11"/>
  <c r="DM20" i="11" s="1"/>
  <c r="DL20" i="11"/>
  <c r="BT20" i="12"/>
  <c r="AY27" i="12"/>
  <c r="DM15" i="13"/>
  <c r="AX16" i="9"/>
  <c r="AY220" i="1"/>
  <c r="DT220" i="1" s="1"/>
  <c r="AA228" i="1"/>
  <c r="CP30" i="2"/>
  <c r="CP39" i="4"/>
  <c r="CP40" i="4" s="1"/>
  <c r="BU40" i="4"/>
  <c r="DL31" i="5"/>
  <c r="DL54" i="5" s="1"/>
  <c r="CQ54" i="5"/>
  <c r="BA54" i="5"/>
  <c r="DM7" i="7"/>
  <c r="DL19" i="7"/>
  <c r="DM19" i="7"/>
  <c r="DM5" i="13"/>
  <c r="DL30" i="2"/>
  <c r="DM39" i="4"/>
  <c r="DM27" i="4"/>
  <c r="DM12" i="4"/>
  <c r="BU28" i="5"/>
  <c r="CP28" i="5" s="1"/>
  <c r="BT28" i="5"/>
  <c r="DM28" i="5" s="1"/>
  <c r="DM26" i="5"/>
  <c r="BW23" i="13"/>
  <c r="BT23" i="13"/>
  <c r="BT27" i="13" s="1"/>
  <c r="BV13" i="14"/>
  <c r="BB13" i="14"/>
  <c r="BT47" i="5"/>
  <c r="DM47" i="5" s="1"/>
  <c r="DM45" i="5"/>
  <c r="DM32" i="5"/>
  <c r="DM14" i="7"/>
  <c r="DM8" i="10"/>
  <c r="DM4" i="10"/>
  <c r="AX13" i="11"/>
  <c r="DM13" i="11" s="1"/>
  <c r="AB20" i="11"/>
  <c r="DM26" i="12"/>
  <c r="DM13" i="13"/>
  <c r="DQ5" i="14"/>
  <c r="BA7" i="3"/>
  <c r="DM17" i="15"/>
  <c r="DM9" i="15"/>
  <c r="DM8" i="18"/>
  <c r="DM5" i="8"/>
  <c r="CP7" i="8"/>
  <c r="AY252" i="1"/>
  <c r="AD30" i="2"/>
  <c r="DM15" i="4"/>
  <c r="DM7" i="4"/>
  <c r="DM53" i="5"/>
  <c r="DM43" i="5"/>
  <c r="CP23" i="6"/>
  <c r="DM14" i="6"/>
  <c r="DM6" i="6"/>
  <c r="AX20" i="11"/>
  <c r="BT15" i="9"/>
  <c r="DM15" i="9" s="1"/>
  <c r="BW15" i="9"/>
  <c r="CP15" i="9" s="1"/>
  <c r="DM6" i="3"/>
  <c r="DM33" i="4"/>
  <c r="DM31" i="5"/>
  <c r="DM19" i="6"/>
  <c r="DM16" i="10"/>
  <c r="DM24" i="13"/>
  <c r="DM9" i="13"/>
  <c r="DM36" i="4"/>
  <c r="DM37" i="5"/>
  <c r="DM11" i="10"/>
  <c r="AX19" i="12"/>
  <c r="DM19" i="12" s="1"/>
  <c r="AB27" i="12"/>
  <c r="DM12" i="12"/>
  <c r="DM10" i="12"/>
  <c r="DM8" i="12"/>
  <c r="DQ9" i="14"/>
  <c r="BT10" i="9"/>
  <c r="DM10" i="9" s="1"/>
  <c r="CP20" i="15"/>
  <c r="CP7" i="16"/>
  <c r="CP9" i="18"/>
  <c r="DM5" i="18"/>
  <c r="DM9" i="18" s="1"/>
  <c r="DM10" i="10"/>
  <c r="AA252" i="1"/>
  <c r="DM16" i="4"/>
  <c r="DM52" i="5"/>
  <c r="DM7" i="10"/>
  <c r="AY13" i="14"/>
  <c r="AX20" i="15"/>
  <c r="BT7" i="16"/>
  <c r="CP4" i="3"/>
  <c r="BA19" i="7"/>
  <c r="DM40" i="5"/>
  <c r="DM36" i="5"/>
  <c r="DM21" i="6"/>
  <c r="DM5" i="10"/>
  <c r="DM16" i="11"/>
  <c r="DM15" i="12"/>
  <c r="BT13" i="9"/>
  <c r="DM13" i="9" s="1"/>
  <c r="CP8" i="9"/>
  <c r="DM8" i="9" s="1"/>
  <c r="BT20" i="15"/>
  <c r="AY166" i="1"/>
  <c r="AX13" i="8"/>
  <c r="DT165" i="1"/>
  <c r="BW291" i="1"/>
  <c r="DT215" i="1"/>
  <c r="DT224" i="1"/>
  <c r="DT218" i="1"/>
  <c r="BX180" i="1"/>
  <c r="DT170" i="1"/>
  <c r="AY291" i="1"/>
  <c r="AY228" i="1"/>
  <c r="DT288" i="1"/>
  <c r="DT163" i="1"/>
  <c r="DT261" i="1" l="1"/>
  <c r="DT304" i="1"/>
  <c r="DT321" i="1"/>
  <c r="AZ335" i="1"/>
  <c r="AY71" i="1"/>
  <c r="BC335" i="1"/>
  <c r="DM7" i="8"/>
  <c r="DT276" i="1"/>
  <c r="DM7" i="16"/>
  <c r="AX30" i="2"/>
  <c r="AA335" i="1"/>
  <c r="DT334" i="1"/>
  <c r="BU18" i="10"/>
  <c r="AY204" i="1"/>
  <c r="DM20" i="15"/>
  <c r="BX122" i="1"/>
  <c r="DL27" i="12"/>
  <c r="DT271" i="1"/>
  <c r="BW122" i="1"/>
  <c r="DM5" i="3"/>
  <c r="BT7" i="3"/>
  <c r="CP18" i="10"/>
  <c r="DM9" i="10"/>
  <c r="DT166" i="1"/>
  <c r="CU284" i="1"/>
  <c r="CA284" i="1"/>
  <c r="BW271" i="1"/>
  <c r="DT91" i="1"/>
  <c r="DT122" i="1" s="1"/>
  <c r="DT291" i="1"/>
  <c r="DT172" i="1"/>
  <c r="CU248" i="1"/>
  <c r="CA252" i="1"/>
  <c r="BW158" i="1"/>
  <c r="DT147" i="1"/>
  <c r="DT158" i="1" s="1"/>
  <c r="DM9" i="4"/>
  <c r="DM40" i="4" s="1"/>
  <c r="BT40" i="4"/>
  <c r="CU180" i="1"/>
  <c r="BX187" i="1"/>
  <c r="AX27" i="12"/>
  <c r="BU54" i="5"/>
  <c r="CP18" i="5"/>
  <c r="CP54" i="5" s="1"/>
  <c r="DT284" i="1"/>
  <c r="DM4" i="3"/>
  <c r="DM7" i="3" s="1"/>
  <c r="CP7" i="3"/>
  <c r="DM20" i="12"/>
  <c r="DM27" i="12" s="1"/>
  <c r="BT27" i="12"/>
  <c r="BW27" i="13"/>
  <c r="CP23" i="13"/>
  <c r="CP27" i="13" s="1"/>
  <c r="CP5" i="9"/>
  <c r="CP16" i="9" s="1"/>
  <c r="BW16" i="9"/>
  <c r="DS232" i="1"/>
  <c r="CV252" i="1"/>
  <c r="CV335" i="1" s="1"/>
  <c r="DM18" i="10"/>
  <c r="DT225" i="1"/>
  <c r="DT228" i="1" s="1"/>
  <c r="DL8" i="13"/>
  <c r="CQ27" i="13"/>
  <c r="BT16" i="9"/>
  <c r="CU71" i="1"/>
  <c r="DT70" i="1"/>
  <c r="DT71" i="1" s="1"/>
  <c r="BW284" i="1"/>
  <c r="AY142" i="1"/>
  <c r="DT136" i="1"/>
  <c r="DT142" i="1" s="1"/>
  <c r="BT54" i="5"/>
  <c r="DM23" i="6"/>
  <c r="DP23" i="6" s="1"/>
  <c r="AY335" i="1" l="1"/>
  <c r="CA335" i="1"/>
  <c r="BX335" i="1"/>
  <c r="BW335" i="1"/>
  <c r="DM18" i="5"/>
  <c r="DM54" i="5" s="1"/>
  <c r="DM23" i="13"/>
  <c r="CU252" i="1"/>
  <c r="DT248" i="1"/>
  <c r="DS252" i="1"/>
  <c r="DS335" i="1" s="1"/>
  <c r="DT232" i="1"/>
  <c r="DL27" i="13"/>
  <c r="DM8" i="13"/>
  <c r="DM5" i="9"/>
  <c r="DM16" i="9" s="1"/>
  <c r="DT180" i="1"/>
  <c r="DT187" i="1" s="1"/>
  <c r="CU187" i="1"/>
  <c r="CU335" i="1" s="1"/>
  <c r="DT335" i="1" l="1"/>
  <c r="DT252" i="1"/>
  <c r="DM2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ROSA AMELIA MARTINEZ MARTINEZ HERNANDEZ</author>
  </authors>
  <commentList>
    <comment ref="W311" authorId="0" shapeId="0" xr:uid="{00000000-0006-0000-0000-000001000000}">
      <text>
        <r>
          <rPr>
            <b/>
            <sz val="9"/>
            <color indexed="81"/>
            <rFont val="Tahoma"/>
            <family val="2"/>
          </rPr>
          <t>ROSA AMELIA MARTINEZ MARTINEZ HERNANDEZ:</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ROSA AMELIA MARTINEZ MARTINEZ HERNANDEZ</author>
  </authors>
  <commentList>
    <comment ref="W311" authorId="0" shapeId="0" xr:uid="{546180E3-1CAA-430A-91C2-A5DC13E4077A}">
      <text>
        <r>
          <rPr>
            <b/>
            <sz val="9"/>
            <color indexed="81"/>
            <rFont val="Tahoma"/>
            <family val="2"/>
          </rPr>
          <t>ROSA AMELIA MARTINEZ MARTINEZ HERNANDEZ:</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ROSA AMELIA MARTINEZ MARTINEZ HERNANDEZ</author>
  </authors>
  <commentList>
    <comment ref="X10" authorId="0" shapeId="0" xr:uid="{00000000-0006-0000-0E00-000001000000}">
      <text>
        <r>
          <rPr>
            <b/>
            <sz val="9"/>
            <color indexed="81"/>
            <rFont val="Tahoma"/>
            <family val="2"/>
          </rPr>
          <t>ROSA AMELIA MARTINEZ MARTINEZ HERNANDEZ:</t>
        </r>
        <r>
          <rPr>
            <sz val="9"/>
            <color indexed="81"/>
            <rFont val="Tahoma"/>
            <family val="2"/>
          </rPr>
          <t xml:space="preserve">
</t>
        </r>
      </text>
    </comment>
  </commentList>
</comments>
</file>

<file path=xl/sharedStrings.xml><?xml version="1.0" encoding="utf-8"?>
<sst xmlns="http://schemas.openxmlformats.org/spreadsheetml/2006/main" count="16414" uniqueCount="1428">
  <si>
    <t>TOTAL 2024</t>
  </si>
  <si>
    <t>Recursos Propios 2025</t>
  </si>
  <si>
    <t>TOTAL 2025</t>
  </si>
  <si>
    <t>TOTAL 2026</t>
  </si>
  <si>
    <t>Recursos Propios 2027</t>
  </si>
  <si>
    <t>TOTAL 2027</t>
  </si>
  <si>
    <t>TOTAL CUATRIENIO</t>
  </si>
  <si>
    <t>Codigo Programa Alianza</t>
  </si>
  <si>
    <t>Programa (Alianza)</t>
  </si>
  <si>
    <t>Codigo Meta de Resultado</t>
  </si>
  <si>
    <t xml:space="preserve">Descripción  de la Meta de Resultado </t>
  </si>
  <si>
    <t>Indicador</t>
  </si>
  <si>
    <t>Codgio Meta de Producto</t>
  </si>
  <si>
    <t>Meta de producto (Actividad)</t>
  </si>
  <si>
    <t>Còdigo Línea estratégica</t>
  </si>
  <si>
    <t xml:space="preserve">Nombre </t>
  </si>
  <si>
    <t>línea base</t>
  </si>
  <si>
    <t>Año de línea base</t>
  </si>
  <si>
    <t xml:space="preserve">Nombre indicador </t>
  </si>
  <si>
    <t>Unidad de medida</t>
  </si>
  <si>
    <t>tipo de meta</t>
  </si>
  <si>
    <t xml:space="preserve">alcance </t>
  </si>
  <si>
    <t xml:space="preserve">Meta cuatrienio 2024 - 2027 </t>
  </si>
  <si>
    <t xml:space="preserve">nombre de indicador </t>
  </si>
  <si>
    <t>Alcance</t>
  </si>
  <si>
    <t>LÍNEA ESTRATÉGICA N° 1. DESARROLLO SOCIAL, SEGURIDAD HUMANA Y LA VIDA. Una ALIANZA por la Inclusión y la Equidad.</t>
  </si>
  <si>
    <t>Educación</t>
  </si>
  <si>
    <t>A1.1</t>
  </si>
  <si>
    <t>Alianza por un sistema educativo de calidad, cobertura y fortalecimiento de la educación inicial, prescolar, básica y media</t>
  </si>
  <si>
    <t>A1.1.R1</t>
  </si>
  <si>
    <t>Brindar atención integral a los niños, niñas, adolescentes y jóvenes mediante el acceso y la cobertura a procesos educativos pertinentes y de calidad en la educación inicial, la educación preescolar, básica y media, facilitando escenarios para la construcción de sus propósitos de vida.</t>
  </si>
  <si>
    <t>Estudiantes matriculados 
en el cuatrienio</t>
  </si>
  <si>
    <t>Numero</t>
  </si>
  <si>
    <t>Incremento</t>
  </si>
  <si>
    <t>A1.1.P1</t>
  </si>
  <si>
    <t>Garantizar los cupos de complementos alimentarios a los estudiantes oficiales como una estrategia de permanencia escolar</t>
  </si>
  <si>
    <t xml:space="preserve">Estudiantes beneficiados </t>
  </si>
  <si>
    <t xml:space="preserve">Número </t>
  </si>
  <si>
    <t>Mantenimiento</t>
  </si>
  <si>
    <t>A1.1.P2</t>
  </si>
  <si>
    <t xml:space="preserve">Garantizar los cupos de transporte escolar como una estrategia de permanencia escolar a los estudiantes focalizados. </t>
  </si>
  <si>
    <t>A1.1.P3</t>
  </si>
  <si>
    <t>Garantizar anualmente la póliza de seguro para los estudiantes de las Instituciones Educativas Oficiales.</t>
  </si>
  <si>
    <t>A1.1.P4</t>
  </si>
  <si>
    <t>Mantener el proceso de educación inclusiva de la Instituciones educativas del Municipio.</t>
  </si>
  <si>
    <t xml:space="preserve">Instituciones educativas con el programa de educación inclusiva Instituciones educativas con el programa de educación inclusiva </t>
  </si>
  <si>
    <t>A1.1.P5</t>
  </si>
  <si>
    <t>Mantener los procesos educativos para la educación integral de la primera infancia, en las Instituciones educativas del Municipio.</t>
  </si>
  <si>
    <t xml:space="preserve">Instituciones educativas con procesos de educación para la primera infancia </t>
  </si>
  <si>
    <t>A1.1.P6</t>
  </si>
  <si>
    <t xml:space="preserve">Continuar con las acciones de fortalecimiento a través de la prevención, atención y seguimiento a situaciones que afectan la convivencia escolar </t>
  </si>
  <si>
    <t>Número de instituciones fortalecidas en procesos para una sana convivencia escolar</t>
  </si>
  <si>
    <t>A1.1.P7</t>
  </si>
  <si>
    <t>Apoyar foros, eventos y acciones de divulgación de iniciativas pedagógicas significativas adelantadas por las instituciones educativas</t>
  </si>
  <si>
    <t>Instituciones educativas apoyadas</t>
  </si>
  <si>
    <t>A1.1.P8</t>
  </si>
  <si>
    <t>Apoyar a las instituciones educativas en sus procesos curriculares, pedagógicos y administrativos enfocados a proyectos educativos institucionales, transversales, modelos flexibles, jornada única, jornadas complementarias, sistema de responsabilidad penal adolescente en cumplimiento de la normativa existente.</t>
  </si>
  <si>
    <t>Asistencias Técnicas Realizadas</t>
  </si>
  <si>
    <t>A1.1.P9</t>
  </si>
  <si>
    <t xml:space="preserve">Construir y/o adquirir sedes de infraestructura con ambientes pedagógicos básicos y complementarios. </t>
  </si>
  <si>
    <t>Infraestructura educativa construida</t>
  </si>
  <si>
    <t>A1.1.P10</t>
  </si>
  <si>
    <t xml:space="preserve">Mejorar las condiciones de la infraestructura educativa frente a aspectos de riesgo, mantenimiento, ampliación, restauración o reforzamiento. </t>
  </si>
  <si>
    <t xml:space="preserve">Sedes educativas mejoradas </t>
  </si>
  <si>
    <t>A1.1.P11</t>
  </si>
  <si>
    <t>Realizar mantenimiento y dotación a las instituciones educativas con mobiliario, material didáctico – herramientas pedagógicas y/o tecnológicas y garantizar el servicio de conectividad, servicios públicos de acueducto y energía.</t>
  </si>
  <si>
    <t xml:space="preserve">Instituciones educativas dotadas </t>
  </si>
  <si>
    <t>A1.1.P12</t>
  </si>
  <si>
    <t xml:space="preserve">Implementar programas para garantizar los procesos culturales, artísticos, deportivos, científicos, ambientales y de emprendimiento, para aportar a la formación integral de los niños, niñas adolescentes y jóvenes (NNAJ). </t>
  </si>
  <si>
    <t>Instituciones educativas con programas implementados</t>
  </si>
  <si>
    <t>A1.1.P13</t>
  </si>
  <si>
    <t>Crear un programa para difundir la historia local como elemento de generación de sentido de pertenencia en la población estudiantil.</t>
  </si>
  <si>
    <t>Programa creado</t>
  </si>
  <si>
    <t>A1.1.P14</t>
  </si>
  <si>
    <t>Generar espacios de formación, capacitación, perfeccionamiento e intercambio de saberes pedagógicos para docentes y directivos docentes enmarcados en el Plan de Capacitación Docente y realizar el Foro Educativo Municipal acorde a los lineamientos del Ministerio de educación nacional (MEN)</t>
  </si>
  <si>
    <t>Docentes y directivos docentes beneficiados</t>
  </si>
  <si>
    <t>A1.1.P15</t>
  </si>
  <si>
    <t>Fortalecer la educación media con propuestas basadas en la dinámica del sector productivo para mejorar los procesos de articulación</t>
  </si>
  <si>
    <t>Documento técnico.</t>
  </si>
  <si>
    <t>A1.1.P16</t>
  </si>
  <si>
    <t xml:space="preserve">Mejorar los procesos de bilingüismo en las instituciones educativas con alianzas adelantadas a través de convenios, contratos, acuerdos, memorandos de entendimiento que aportan a los procesos de fortalecimiento del bilingüismo. </t>
  </si>
  <si>
    <t>Alianzas establecidas</t>
  </si>
  <si>
    <t>A1.1.P17</t>
  </si>
  <si>
    <t>Establecer una estrategia para el fortalecimiento de las competencias de lectura, escritura y oralidad en las instituciones educativas.</t>
  </si>
  <si>
    <t>Estrategia establecida</t>
  </si>
  <si>
    <t>A1.1.P18</t>
  </si>
  <si>
    <t xml:space="preserve">Implementar y evaluar el plan regional de educación RAP – Eje cafetero en el municipio de Dosquebradas </t>
  </si>
  <si>
    <t>Plan Regional de educación implementado y evaluado</t>
  </si>
  <si>
    <t>porcentaje</t>
  </si>
  <si>
    <t>A1.1.P19</t>
  </si>
  <si>
    <t xml:space="preserve"> Garantizar los procesos de eficiencia de la Secretaría de educación, a través de personal de apoyo, adecuación de espacios, dotación de herramientas tecnológicas y mobiliario requeridos para fortalecer el desempeño del equipo de trabajo.</t>
  </si>
  <si>
    <t>Procesos de eficiencia fortalecidos</t>
  </si>
  <si>
    <t>A1.1.P20</t>
  </si>
  <si>
    <t>Garantizar el servicio educativo en condiciones de oportunidad y equidad a través del pago de nómina, prestaciones sociales, dotación Ley 70, bienestar del personal directivo docente, docentes y administrativos, ARL estudiantes, al igual que con la contratación del servicio educativo con confesiones religiosas, arrendamiento de infraestructura educativa, entre otras. Así como el acompañamiento al sistema de seguridad y salud en el trabajo y los servicios de aseo, vigilancia y personal administrativo.</t>
  </si>
  <si>
    <t>Instituciones educativas en operación</t>
  </si>
  <si>
    <t>A1.1.P21</t>
  </si>
  <si>
    <t xml:space="preserve">Articular una oferta educativa orientada al desarrollo de habilidades para la vida y la formación ocupacional y vocacional, en pro de la autonomía de las personas con discapacidad </t>
  </si>
  <si>
    <t xml:space="preserve">Oferta educativa articulada </t>
  </si>
  <si>
    <t>A1.1.P22</t>
  </si>
  <si>
    <t>Desarrollar las acciones educativas que se encuentran establecidas en la política pública de Libertad Religiosa y de cultos (Acuerdo 031 de 2022)</t>
  </si>
  <si>
    <t>Acciones desarrolladas</t>
  </si>
  <si>
    <t>A1.2</t>
  </si>
  <si>
    <t>Alianza por un sistema educativo de calidad y fomento de la educación superior.</t>
  </si>
  <si>
    <t xml:space="preserve"> A1.2.R2</t>
  </si>
  <si>
    <t>Promover el acceso a la educación superior a través de alianzas con instituciones de educación superior, técnica y tecnológica</t>
  </si>
  <si>
    <t>Número</t>
  </si>
  <si>
    <t>A1.2.P23</t>
  </si>
  <si>
    <t>Formular e Implementar una estrategia para promover el acceso a la educación superior a través de la oferta de programa con enfoque comercial, industrial y tecnológico</t>
  </si>
  <si>
    <t>Estrategia implementada</t>
  </si>
  <si>
    <t>A1.2.P24</t>
  </si>
  <si>
    <t>Gestionar la creación de la Universidad industrial de Dosquebradas</t>
  </si>
  <si>
    <t xml:space="preserve">Documento técnico </t>
  </si>
  <si>
    <t>Salud y Protección Social</t>
  </si>
  <si>
    <t>A1.3</t>
  </si>
  <si>
    <t>Alianza para la salud pública</t>
  </si>
  <si>
    <t xml:space="preserve">  A1.3.R3</t>
  </si>
  <si>
    <t>Disminuir la tasa de mortalidad por enfermedad isquémica del corazón</t>
  </si>
  <si>
    <t>76,37 por cada 100.000 habitantes</t>
  </si>
  <si>
    <t>Tasa de mortalidad por enfermedad isquémica del corazon</t>
  </si>
  <si>
    <t>Tasa por cada 100.000 habitantes</t>
  </si>
  <si>
    <t>Disminución</t>
  </si>
  <si>
    <t>A1.3.P25</t>
  </si>
  <si>
    <t>Ejecutar actividades para disminuir la incidencia de las enfermedades no transmisibles.</t>
  </si>
  <si>
    <t>Estrategias de promoción de la salud y prevención de riesgos asociados a condiciones no transmisibles implementadas (anuales)</t>
  </si>
  <si>
    <t xml:space="preserve">Incremento </t>
  </si>
  <si>
    <t>A1.3.P26</t>
  </si>
  <si>
    <t>Realizar acciones de inspección, vigilancia y seguimiento a Institución prestadora de servicios de salud - IPS en la implementación de la ruta de promoción y mantenimiento de salud en la adultez y vejez.</t>
  </si>
  <si>
    <t>Estrategias de gestión para abordar condiciones crónicas prevalentes implementadas
(anuales)</t>
  </si>
  <si>
    <t>A1.3.R4</t>
  </si>
  <si>
    <t>Disminuir la tase de motalidad materna evitable en el municipio</t>
  </si>
  <si>
    <t>59,8 por cada 100.000 nacidos vivos</t>
  </si>
  <si>
    <t>Razón de mortalidad materna evitable a 42 días</t>
  </si>
  <si>
    <t>Tasa por cada 100.000 nacidos vivos</t>
  </si>
  <si>
    <t>A1.3.P27</t>
  </si>
  <si>
    <t xml:space="preserve">Diseñar e implementar acciones para disminuir la mortalidad materna y perinatal evitables. </t>
  </si>
  <si>
    <t>Estrategias de gestión del riesgo en temas de salud sexual y reproductiva implementadas (anuales)</t>
  </si>
  <si>
    <t>A1.3.R5</t>
  </si>
  <si>
    <t>Incrementar las coberturas utiles de vacunación en los biologicos trazadores</t>
  </si>
  <si>
    <t>Cobertura utiles de vacunacion en los biologicos trazadores</t>
  </si>
  <si>
    <t>incremento</t>
  </si>
  <si>
    <t>A1.3.P28</t>
  </si>
  <si>
    <t xml:space="preserve">Realizar una estrategia de planeación y seguimiento a la vacunación </t>
  </si>
  <si>
    <t>Estrategias de promoción de la salud para enfermedades inmunoprevenibles implementadas (anuales)</t>
  </si>
  <si>
    <t xml:space="preserve">   A1.3.R6</t>
  </si>
  <si>
    <t>Disminuir la tasa de mortalidad por efermedad por VIH (SIDA)</t>
  </si>
  <si>
    <t>7,86 por cada 100.000 habitantes</t>
  </si>
  <si>
    <t>Tasa de mortalidad enfermedad por VIH (SIDA)</t>
  </si>
  <si>
    <t>A1.3.P29</t>
  </si>
  <si>
    <t>Formular e implementar un Plan Municipal de respuesta a las infecciones de transmisión sexual.</t>
  </si>
  <si>
    <t xml:space="preserve">   A1.3.R7</t>
  </si>
  <si>
    <t>Implementar una estrategia de Atencion Primaria en Salud APS en el Municipio</t>
  </si>
  <si>
    <t>Estrategia de Atencion Primaria en Salud APS implementada</t>
  </si>
  <si>
    <t>A1.3.P30</t>
  </si>
  <si>
    <t>Implementar estrategias para disminuir la incidencia de tuberculosis en el municipio.</t>
  </si>
  <si>
    <t>Estrategias de gestión del riesgo para enfermedades emergentes, reemergentes y desatendidas implementadas</t>
  </si>
  <si>
    <t>A1.3.P31</t>
  </si>
  <si>
    <t>Realizar actividades de asistencia tecnica para la promocion de la seguridad y salud en el entorno laboral</t>
  </si>
  <si>
    <t>Campañas de gestión del riesgo para abordar situaciones prevalentes de origen laboral implementadas</t>
  </si>
  <si>
    <t>A1.3.P32</t>
  </si>
  <si>
    <t>Diseñar e implementar una estrategia de rehabilitacion basada en comunidad (RBC) para disminuir la discapacidad evitable.</t>
  </si>
  <si>
    <t>Estrategias de gestión para abordar condiciones crónicas prevalentes implementadas</t>
  </si>
  <si>
    <t>A1.3.P33</t>
  </si>
  <si>
    <t>Efectuar acciones de inspección, vigilancia y seguimiento a las Instituciones Prestadoras de Salud - IPS en la implementación de la ruta de promoción y mantenimiento de salud para adolescencia y juventud.</t>
  </si>
  <si>
    <t>Estrategias de promoción de la salud implementadas
(anuales)</t>
  </si>
  <si>
    <t>A1.3.P34</t>
  </si>
  <si>
    <t>Efectuar acciones de asesoría y asistencia técnica en la implementación de la ruta de promoción y mantenimiento de salud para primera infancia e infancia.</t>
  </si>
  <si>
    <t>A1.3.P35</t>
  </si>
  <si>
    <t xml:space="preserve">Desarrollar una estrategia para la gestión del riesgo en salud en el marco del plan de intervenciones colectivas PIC </t>
  </si>
  <si>
    <t xml:space="preserve">Estrategias de promoción de la salud implementadas
</t>
  </si>
  <si>
    <t xml:space="preserve">Mantenimiento </t>
  </si>
  <si>
    <t>A1.3.P36</t>
  </si>
  <si>
    <t>Mantener el Sistema de vigilancia en salud publica operando</t>
  </si>
  <si>
    <t>Estrategias de gestión territorial para atención en salud-pandemias- a población afectada por emergencias o desastres implementadas</t>
  </si>
  <si>
    <t xml:space="preserve">   A1.3.R8</t>
  </si>
  <si>
    <t>Implementar la Politica Integral de Salud Ambiental (PISA) en un 40%</t>
  </si>
  <si>
    <t>Porcentaje de Implementacion de la Politica Integral de Salud Ambiental (PISA) en el Municipio</t>
  </si>
  <si>
    <t>Porcentaje</t>
  </si>
  <si>
    <t>A1.3.P37</t>
  </si>
  <si>
    <t>Adoptar la Politica Integral de Salud Ambiental (PISA).</t>
  </si>
  <si>
    <t>Documentos de lineamientos técnicos elaborados</t>
  </si>
  <si>
    <t>A1.3.P38</t>
  </si>
  <si>
    <t>Adoptar e implementar la certificacion sanitaria para los acueductos urbanos que estan vigilados bajo la resolucion 082 de 2009.</t>
  </si>
  <si>
    <t>Estrategias de gestión del riesgo para abordar situaciones de salud relacionadas con condiciones ambientales implementadas</t>
  </si>
  <si>
    <t>A1.3.P39</t>
  </si>
  <si>
    <t>Realizar acciones de inspección, vigilancia y/o controles sanitarios a establecimientos comerciales y prestación de servicios.</t>
  </si>
  <si>
    <t>A1.3.P40</t>
  </si>
  <si>
    <t>Realizar acciones de inspección, vigilancia y/o control sanitario de alimentos y bebidas alcohólicas basadas en riesgo.</t>
  </si>
  <si>
    <t>Estrategias de gestión del riesgo para temas de consumo, aprovechamiento biológico, calidad e inocuidad de los alimentos implementadas</t>
  </si>
  <si>
    <t>A1.3.P41</t>
  </si>
  <si>
    <t>Identificar y/o vigilar personas expuestas a plaguicidas organofosforados y carbamatos</t>
  </si>
  <si>
    <t xml:space="preserve">Solicitudes evaluadas en la vigencia </t>
  </si>
  <si>
    <t>A1.3.P42</t>
  </si>
  <si>
    <t>Realizar acciones de manejo integrado y selectivo de vectores para la prevencion y control de enfermedades trasmitidas por los mismos.</t>
  </si>
  <si>
    <t>Estrategias de gestión del riesgo para abordar situaciones situaciones endemo-epidémicas implementadas</t>
  </si>
  <si>
    <t>A1.3.P43</t>
  </si>
  <si>
    <t>Vacunar Caninos y Felinos contra el virus de la rabia.</t>
  </si>
  <si>
    <t>A1.3.P44</t>
  </si>
  <si>
    <t>Realizar acciones de Información, Educación y/o Comunicación para sensibilizar en tenencia responsable de animales de compañía y prevención de zoonosis.</t>
  </si>
  <si>
    <t>Campañas de gestión del riesgo para abordar situaciones de salud relacionadas con condiciones ambientales implementadas (anuales)</t>
  </si>
  <si>
    <t xml:space="preserve">   A1.3.R9</t>
  </si>
  <si>
    <t>Formular e implementar la politica publica de salud mental y drogas en el municipio de Dosquebradas</t>
  </si>
  <si>
    <t>Politica Publica de Salud Mental y drogas formulada e implementada</t>
  </si>
  <si>
    <t>A1.3.P45</t>
  </si>
  <si>
    <t>Formular y gestionar la aprobacion del Acuerdo municipal de la politica pública de salud mental y drogas</t>
  </si>
  <si>
    <t>Estrategias de Gestion del Riesgo en temas de transtornos mentales implementadas</t>
  </si>
  <si>
    <t>A1.3.P46</t>
  </si>
  <si>
    <t>Implementar estrategias para la prevención del consumo de sustancias psicoactivas, violencias evitables y trastornos mentales en todos los ciclos vitales.</t>
  </si>
  <si>
    <t>Estrategias de gestión del riesgo en temas de consumo de sustancias psicoactivas implementadas</t>
  </si>
  <si>
    <t>A1.3.P47</t>
  </si>
  <si>
    <t xml:space="preserve">Realizar asistencia tecnica y seguimiento a las EAPB y sus redes de IPS primarias y de salud mental para el cumplimiento de la atención integral a la población vulnerable en salud mental y las victimas del conflicto armado.   </t>
  </si>
  <si>
    <t>Estrategias de gestión del riesgo en temas de trastornos mentales implementadas</t>
  </si>
  <si>
    <t>A1.3.P48</t>
  </si>
  <si>
    <t>Implementar programas basados en evidencia para la intervención en salud mental y drogas en el entorno familiar.</t>
  </si>
  <si>
    <t>Estrategias de promoción de la salud en temas de salud mental y convivencia social pacifica implementadas</t>
  </si>
  <si>
    <t>A1.3.P49</t>
  </si>
  <si>
    <t>Implementar estrategias de mitigación de riesgos y daños relacionados con trastornos mentales y consumo problemático de drogas.</t>
  </si>
  <si>
    <t>A1.3.P50</t>
  </si>
  <si>
    <t>Intervenir con el programa de atención psicosocial para víctimas del conflicto armado (PAPSIVI) al 50% de la población victima con necesidades de atención en Salud mental.</t>
  </si>
  <si>
    <t>Personas victimas del conflicto armado atendidas con atencion psicosocial</t>
  </si>
  <si>
    <t>A1.3.P51</t>
  </si>
  <si>
    <t>Implementar una estrategia para el abordaje integral de las violencias por razones de sexo y género, en el marco del mecanismo articulador establecido en el Acuerdo 034 de 2022</t>
  </si>
  <si>
    <t xml:space="preserve">Estrategia implementada </t>
  </si>
  <si>
    <t>A1.4</t>
  </si>
  <si>
    <t>Alianza para el aseguramiento y prestación integral de servicios de salud</t>
  </si>
  <si>
    <t>A1.4.R10</t>
  </si>
  <si>
    <t>Incrementar la cobertura de afiliación al Sistema General de Seguridad Social en Salud</t>
  </si>
  <si>
    <t>Personas con afiliación al sistema general de seguridad social en salud y prestación de servicios de salud</t>
  </si>
  <si>
    <t>A1.4.P52</t>
  </si>
  <si>
    <t>Afiliar a la poblacion al sistema general de seguridad social en salud</t>
  </si>
  <si>
    <t>Personas afiliadas en servicio de salud</t>
  </si>
  <si>
    <t>A1.4.R11</t>
  </si>
  <si>
    <t>Garantizar la accesibilidad y la prestación de servicios de salud en condiciones de equidad.</t>
  </si>
  <si>
    <t>Número de centros de atención primaria en salud habilitados y funcionando</t>
  </si>
  <si>
    <t>A1.4.P53</t>
  </si>
  <si>
    <t>Gestionar el incremento de sedes de prestacion de servicio de salud habilitadas en el Municipio</t>
  </si>
  <si>
    <t>Instituciones financiadas para la atención en salud a la población</t>
  </si>
  <si>
    <t>A1.4.P54</t>
  </si>
  <si>
    <t>Elaborar y ejecutar un Plan anual de auditorias y plan anual de asistencias tecnicas a la red de prestación de servicios de salud</t>
  </si>
  <si>
    <t>Documentos de planeación elaborados</t>
  </si>
  <si>
    <t>mantenimiento</t>
  </si>
  <si>
    <t>A1.4.P55</t>
  </si>
  <si>
    <t xml:space="preserve">Gestionar la construcción de la unidad de adicciones. </t>
  </si>
  <si>
    <t>Documento de lineamientos técnicos realizados</t>
  </si>
  <si>
    <t>Centros reguladores de urgencias, emergencias y desastres dotados</t>
  </si>
  <si>
    <t>A1.4.P56</t>
  </si>
  <si>
    <t>Dar continuidad al Sistema de Emergencias Medicas SEM Dosquebradas</t>
  </si>
  <si>
    <t>A1.4.P57</t>
  </si>
  <si>
    <t>Incrementar los Grupos de participación social en salud (veedurias, ligas de usuarios etc)</t>
  </si>
  <si>
    <t>Mecanismos y espacios de participación social en salud conformados</t>
  </si>
  <si>
    <t>A1.4.P58</t>
  </si>
  <si>
    <t>Ejecutar una estrategia de mejoramiento de los espacios fisicos y laborales de la Secretaría de Salud.</t>
  </si>
  <si>
    <t>Documentos de planeación realizados</t>
  </si>
  <si>
    <t>A1.4.P59</t>
  </si>
  <si>
    <t xml:space="preserve">Fortalecer tecnica y administrativamente las Direcciones de la Secretaría de Salud </t>
  </si>
  <si>
    <t>Inclusión social y reconciliación</t>
  </si>
  <si>
    <t>A1.5</t>
  </si>
  <si>
    <t xml:space="preserve">Alianza para la atención integral a la población en situación permanente de desprotección social y/o familiar </t>
  </si>
  <si>
    <t>A1.5.R12</t>
  </si>
  <si>
    <t>Avanzar en la implementación de las políticas públicas de Habitante de Calle, Discapacidad y Adulto Mayor</t>
  </si>
  <si>
    <t>7,53/100 (promedio anual)</t>
  </si>
  <si>
    <t>Avance anual en la implementación de las políticas públicas (Habitante de Calle, Discapacidad y Adulto Mayor)</t>
  </si>
  <si>
    <t>Proporción</t>
  </si>
  <si>
    <t>37,53/100</t>
  </si>
  <si>
    <t>A1.5.P60</t>
  </si>
  <si>
    <t>Generar estrategias encaminadas a la atención integral  e inclusión social y comunitaria del habitante de calle.</t>
  </si>
  <si>
    <t xml:space="preserve">Personas en condición de calle atendidas con servicios integrales </t>
  </si>
  <si>
    <t>A1.5.P61</t>
  </si>
  <si>
    <t>Garantizar un Multialbergue para la atención integral de la población habitante de calle.</t>
  </si>
  <si>
    <t>Centro de Atención de habitante de calle en funcionamiento</t>
  </si>
  <si>
    <t>A1.5.P62</t>
  </si>
  <si>
    <t>Atender de manera integral e inclusión social y comunitaria a Personas con Discapacidad y sus cuidadores, en cumplimiento de la política pública</t>
  </si>
  <si>
    <t>Personas con discapacidad y sus cuidadores atendidos con servicios integrales</t>
  </si>
  <si>
    <t>A1.5.P63</t>
  </si>
  <si>
    <t>Reformular e implementar la política pública de discapacidad para el periodo 2025 -2034</t>
  </si>
  <si>
    <t>Documentos de planeación política pública elaborado</t>
  </si>
  <si>
    <t>A1.5.P64</t>
  </si>
  <si>
    <t>Realizar la entrega de ayudas técnicas para mejorar la calidad de vida de la población en con discapacidad..</t>
  </si>
  <si>
    <t>Población con discapacidad beneficiada con ayudas técnicas</t>
  </si>
  <si>
    <t>A1.5.P65</t>
  </si>
  <si>
    <t>Gestionar el proyecto y creación de la casa de la inclusión para la población con discapacidad y cuidadoras del municipio</t>
  </si>
  <si>
    <t>Casa de la inclusión gestionada y creada</t>
  </si>
  <si>
    <t>A1.5.P66</t>
  </si>
  <si>
    <t>Garantizar la atención de los Centros Vida para la atención integral, eficaz y de calidad para aportar una vejez activa de los adultos mayores de Dosquebradas, en cumplimiento de la Política Pública Municipal del Adulto
Mayor.</t>
  </si>
  <si>
    <t xml:space="preserve">Adultos mayores atendidos en los centro vida </t>
  </si>
  <si>
    <t>Adultos mayores atendidos con servicios integrales</t>
  </si>
  <si>
    <t>A1.5.P67</t>
  </si>
  <si>
    <t>Garantizar la protección de los adultos mayores en estado de vulnerabilidad, alta dependencia y abandono, a través de la atención y cuidado integral en los Centros de Protección del Adulto Mayor en el municipio de Dosquebradas, en cumplimiento de la Política Pública Municipal del Adulto Mayor.</t>
  </si>
  <si>
    <t>A1.5.P68</t>
  </si>
  <si>
    <t>Generar acciones que muestren la vejez como un proceso vital del ser humano y su papel en la sociedad, se fomente la inclusión, el respeto, la promoción y defensa de sus derechos, así como la difusión de programas y servicios para el adulto mayor en cumplimiento de la Política Pública Municipal del Adulto Mayor.</t>
  </si>
  <si>
    <t>Adultos Mayores atendidos implementando Acciones de promoción que muestren la vejez como un proceso vital del ser humano y su papel en la sociedad</t>
  </si>
  <si>
    <t>A1.5.P69</t>
  </si>
  <si>
    <t>Garantizar la continuidad de los programas del Gobierno Nacional dirigidos a brindar protección a los adultos mayores que se encuentran desamparados, que no cuentan con una pensión o viven en la indigencia o en la extrema pobreza.</t>
  </si>
  <si>
    <t>Adultos mayores beneficiados con el Programa Nacional "Colombia Mayor"</t>
  </si>
  <si>
    <t>A1.5.P70</t>
  </si>
  <si>
    <t>Reformular e implementar la política pública de envejecimiento para el adulto mayor del periodo 2025 - 2034</t>
  </si>
  <si>
    <t>Documento de planeación política pública elaborado</t>
  </si>
  <si>
    <t>A1.5.P71</t>
  </si>
  <si>
    <t>Realizar oferta para la atención psicosocial a veteranos de las fuerzas armadas residentes del municipio</t>
  </si>
  <si>
    <t>Programa de personas atendidas con oferta de institucional</t>
  </si>
  <si>
    <t>A1.6</t>
  </si>
  <si>
    <t xml:space="preserve">Alianza para el desarrollo integral de la primera infancia a la juventud, y fortalecimiento de las capacidades de las familias de niñas, niños y adolescentes </t>
  </si>
  <si>
    <t>A1.6.R13</t>
  </si>
  <si>
    <t>Avanzar en la implementación de las políticas públicas de primera infancia, infancia y adolescencia y el fortalecimiento familiar (PPPIIAFF) y de Juventud</t>
  </si>
  <si>
    <t>6,1/100 (promedio anual)</t>
  </si>
  <si>
    <t>Avance anual en la implementación de las políticas públicas de Primera infancia, infancia y adolescencia y el fortalecimiento familiar (PPPIIAFF) y de Juventud</t>
  </si>
  <si>
    <t>36,1/100</t>
  </si>
  <si>
    <t>A1.6.P72</t>
  </si>
  <si>
    <t>Fortalecer de manera integral a la primera infancia, infancia y adolescencia y sus familias en cumplimiento de la política pública</t>
  </si>
  <si>
    <t>Niños, niñas, adolescentes, jóvenes y sus familias beneficiadas</t>
  </si>
  <si>
    <t>Personas capacitadas</t>
  </si>
  <si>
    <t>A1.6.P73</t>
  </si>
  <si>
    <t>Realizar campañas de promoción, prevención y protección en la disminución del trabajo infantil y la explotación sexual contra niños, niñas y adolescentes – (ESCNNA)</t>
  </si>
  <si>
    <t>Niños, niñas, adolescentes beneficiados con campañas</t>
  </si>
  <si>
    <t>A1.6.P74</t>
  </si>
  <si>
    <t>Garantizar el adecuado estado físico de la infraestructura de los Centros de Desarrollo Infantil - CDI de Dosquebradas</t>
  </si>
  <si>
    <t>Edificaciones de atención a la primera infancia adecuadas</t>
  </si>
  <si>
    <t>A1.6.P75</t>
  </si>
  <si>
    <t>Apoyar, gestionar y cofinanciar el proyecto para la construcción de un Centro de desarrollo Infantil - CDI, en la comuna 4 del municipio de Dosquebradas.</t>
  </si>
  <si>
    <t>Proyecto gestionado</t>
  </si>
  <si>
    <t>A1.6.P76</t>
  </si>
  <si>
    <t xml:space="preserve">Fortalecer de manera integral a la juventud en el cumplimiento de la política pública </t>
  </si>
  <si>
    <t>Jóvenes beneficiados</t>
  </si>
  <si>
    <t>A1.6.P77</t>
  </si>
  <si>
    <t>Garantizar acciones que promuevan el ejercicio de la ciudadanía juvenil, la participación e inclusión cívica, social, cultural y de expresión de la población juvenil; de manera que se conviertan en parte activa y agentes del cambio de las decisiones que los afecta, en cumplimiento de la política pública municipal d juventudes</t>
  </si>
  <si>
    <t>2020-2023</t>
  </si>
  <si>
    <t>Personas capacitadas para garantizar el ejercicio de la ciudadanía juvenil</t>
  </si>
  <si>
    <t>A1.6.P78</t>
  </si>
  <si>
    <t>Generar espacios de participación para el fomento del liderazgo de los niños, niñas y adolescentes de los diferentes ciclos de edad para que participen en las decisiones de la agenda pública, en aras de fomentar sus capacidades, aptitudes, empoderamiento sobre sus derechos, en cumplimiento de la política pública de la primera infancia, infancia, adolescencia y familia</t>
  </si>
  <si>
    <t>Espacios de participación para Niños, niñas y adolescentes beneficiados para el fomento de su liderazgo en la agenda pública</t>
  </si>
  <si>
    <t>A1.6.P79</t>
  </si>
  <si>
    <t>Entregar, adecuar, dotar y hacer mantenimiento a la casa de la juventud como espacio físico para realizar actividades dirigidas a los jóvenes con el fin de fortalecer los procesos de participación</t>
  </si>
  <si>
    <t>Casa de la juventud en funcionamiento</t>
  </si>
  <si>
    <t>A1.6.P80</t>
  </si>
  <si>
    <t>Atender y garantizar los derechos de los niños, niñas y adolescentes NNA mediante medidas de protección para las víctimas que resulten vulneradas en sus derechos por situaciones violentas al interior de la familia, en casos de violencia intrafamiliar, de género y abuso sexual</t>
  </si>
  <si>
    <t>Procesos administrativos de restablecimiento de derechos y medidas de protección en violencia intrafamiliar</t>
  </si>
  <si>
    <t>A1.6.R14</t>
  </si>
  <si>
    <t>Garantizar la atención especializada e interdisciplinaria para prevenir, proteger, restablecer, reparar y garantizar los derechos de quienes estén en riesgo, sean o hayan sido víctimas de violencia por razones de género en el contexto familiar y/o víctimas de otras violencias en el contexto familiar</t>
  </si>
  <si>
    <t>91%
Procesos fallados/ procesos de restablecimiento de derechos solicitados</t>
  </si>
  <si>
    <t>Casos atendidos de apoyo para la atención especializada e interdisciplinaria en las comisarías de familia.</t>
  </si>
  <si>
    <t>A1.6.P81</t>
  </si>
  <si>
    <t>Atender y garantizar los derechos de la población mediante medidas de protección para las víctimas que resulten vulneradas en sus derechos por situaciones violentas al interior de la familia, en casos de denuncia por violencia intrafamiliar, de género y abuso sexual.</t>
  </si>
  <si>
    <t>100% de procesos fallados en medias de protección</t>
  </si>
  <si>
    <t>Adultos beneficiados con medidas de protección fallados /número de medidas de protección confirmadas</t>
  </si>
  <si>
    <t>A1.6.P82</t>
  </si>
  <si>
    <t>Personas atendidas</t>
  </si>
  <si>
    <t>A1.6.P83</t>
  </si>
  <si>
    <t>Generar planes, alianzas estratégicas para la prevención y detección del abuso sexual y demás abusos, el maltrato y la explotación sexual y comercial (ESCNNA) de los niños, niñas, adolescentes y jóvenes</t>
  </si>
  <si>
    <t>Niños, Niñas,       adolescentes y jóvenes beneficiados con acciones de prevención o amenazas de prevención de derechos</t>
  </si>
  <si>
    <t>A1.6.P84</t>
  </si>
  <si>
    <t xml:space="preserve">Promover la cultura de la solución pacífica de conflictos, la prevención e identificación de situaciones violentas al interior de la familia y la denuncia de la violencia intrafamiliar, de género y el abuso sexual; dirigidas a la protección de mujeres, hombres adultos mayores. </t>
  </si>
  <si>
    <t>ND</t>
  </si>
  <si>
    <t>A1.6.P85</t>
  </si>
  <si>
    <t>Realizar alianzas o convenios para la atención y protección de manera preferente a los NNA, adultos mayores, objeto de violencia intrafamiliar y/o procesos de restablecimiento de derechos.</t>
  </si>
  <si>
    <t>Alianzas o convenio para la atención y protección</t>
  </si>
  <si>
    <t>A1.6.P86</t>
  </si>
  <si>
    <t>Crear el programa banco de iniciativas juveniles para otorgar incentivos económicos o en especie a prácticas organizativas juveniles del municipio</t>
  </si>
  <si>
    <t>Incentivos otorgados</t>
  </si>
  <si>
    <t>A1.6.P87</t>
  </si>
  <si>
    <t>Reformular e implementar la política pública de la juventud para el período 2025-2034</t>
  </si>
  <si>
    <t>A1.6.P88</t>
  </si>
  <si>
    <t>Crear y ejecutar un programa especial de apoyo y estímulos al Consejo Municipal de Juventud, para garantizar el funcionamiento de dicha instancia y promover la participación e incidencia juvenil de conformidad con lo establecido en el articulo 59 Ley 1622 de 2013 de 2013 y en la Le 1885 de 2018.</t>
  </si>
  <si>
    <t>Programa de incentivos 
Creado y ejecutado</t>
  </si>
  <si>
    <t>A1.7</t>
  </si>
  <si>
    <t xml:space="preserve">Alianza por la inclusión social, y productiva en el cierre de brechas con la población en situación de vulnerabilidad. </t>
  </si>
  <si>
    <t>A1.7.R15</t>
  </si>
  <si>
    <t>Garantizar la participación e inclusión social y productiva para que Dosquebradas garantice espacios de representatividad en pro de goce efectivo de derechos en todos los escenarios y fomentar las intervenciones para el mejoramiento de las condiciones de vida de la población en situación de vulnerabilidad.</t>
  </si>
  <si>
    <t>Personas beneficiadas con la oferta social atendidos (migrantes y grupos étnicos)</t>
  </si>
  <si>
    <t>A1.7.P89</t>
  </si>
  <si>
    <t>Generar acciones dirigidas al cumplimiento de la política pública integral migratoria</t>
  </si>
  <si>
    <t>Migrantes beneficiados de la oferta social</t>
  </si>
  <si>
    <t>A1.7.P90</t>
  </si>
  <si>
    <t>Impulsar alianzas interinstitucionales y de cooperación hacia el abordaje de la población migrante y retornada en el marco de la Política Pública Municipal de Migrados.</t>
  </si>
  <si>
    <t>Alianzas Realizadas</t>
  </si>
  <si>
    <t>mantenimineto</t>
  </si>
  <si>
    <t>A1.7.P91</t>
  </si>
  <si>
    <t>Incrementar personas atendidas mediante convenios internacionales, nacionales, regionales o locales, encaminados al mejoramiento de la calidad de vida de la población en pobreza y vulnerabilidad</t>
  </si>
  <si>
    <t>Personas beneficiadas</t>
  </si>
  <si>
    <t>A1.7.P92</t>
  </si>
  <si>
    <t xml:space="preserve">Realizar acompañamiento a las comunidades étnicas en la promoción del desarrollo integral con un enfoque diferencial e incluyente
</t>
  </si>
  <si>
    <t>Población con diversidad étnica atendida a través de espacios promovidos para su desarrollo integral</t>
  </si>
  <si>
    <t>A1.7.P93</t>
  </si>
  <si>
    <t>Promover el reconocimiento, la protección y la visibilización de la población con diversidad étnica</t>
  </si>
  <si>
    <t xml:space="preserve">Población con diversidad étnica  atendida a través de espacios promovidos  para su desarrollo integral. </t>
  </si>
  <si>
    <t>A1.7.R16</t>
  </si>
  <si>
    <t>Fortalecer los programas de seguridad alimentaria como aporte al mejoramiento de las condiciones de vida de la población en situación de vulnerabilidad</t>
  </si>
  <si>
    <t>Programas de inclusión social para la seguridad alimentaria promovidas</t>
  </si>
  <si>
    <t>A1.7.P94</t>
  </si>
  <si>
    <t>Elaborar un diagnóstico que permita la identificación, focalización y priorización de la población vulnerable, objeto de atención en Seguridad Alimentaria</t>
  </si>
  <si>
    <t>Documento técnico con Diagnóstico Elaborado-</t>
  </si>
  <si>
    <t>A1.7.P95</t>
  </si>
  <si>
    <t>Realizar la entrega de suplementos y paquetes nutricionales a la población vulnerable focalizada, y priorizada, objeto de atención en seguridad alimentaria</t>
  </si>
  <si>
    <t>Personas beneficiiadas con suplementos y paquetes nutricionales</t>
  </si>
  <si>
    <t>A1.7.P96</t>
  </si>
  <si>
    <t>Garantizar la prestación de los servicios exequiales para la población vulnerable, víctimas del conflicto armado y las personas que se encuentran en medicina legal con la connotación de "Cadáver no identificado- CNI", bajo el principio de "pobres de solemnidad", previa verificación de requisitos.</t>
  </si>
  <si>
    <t>Población vulnerable beneficiada con servicios exequiales</t>
  </si>
  <si>
    <t>A1.7.P97</t>
  </si>
  <si>
    <t>Formular e implementar un programa de fortalecimiento de la unidad familiar y sostenibilidad nutricional a través de procesos de cultivos de productos y preparación de alimentos</t>
  </si>
  <si>
    <t>Personas beneficiadas con programa de cultivo de productos y preparación de alimentos</t>
  </si>
  <si>
    <t>Gobierno Territorial</t>
  </si>
  <si>
    <t>A1.8</t>
  </si>
  <si>
    <t>Alianza por el fortalecimiento del buen gobierno para el respeto y garantía de los derechos humanos de la población  en situación de vulnerabilidad.</t>
  </si>
  <si>
    <t>A1.8.R17</t>
  </si>
  <si>
    <t>Fortalecer el buen gobierno para promover el respeto y garantía de los derechos humanos de la equidad de género de la población en situación de vulnerabilidad.</t>
  </si>
  <si>
    <t>Documento con el avance de la política pública de equidad de género</t>
  </si>
  <si>
    <t>A1.8.P98</t>
  </si>
  <si>
    <t>Garantizar los espacios de sensibilización frente al goce efectivo de los derechos humanos en el marco de la lucha contra violencia de género y la defensa de la vida y la integridad, en cumplimiento de la Política Pública Municipal de Equidad de Género y política pública de diversidad sexual</t>
  </si>
  <si>
    <t>Espacios generados</t>
  </si>
  <si>
    <t>A1.8.P99</t>
  </si>
  <si>
    <t>Promover la participación y representación de las mujeres en las diferentes instancias, espacios, escenarios y mecanismos del orden municipal y local en los ámbitos políticos, sociales, económicos y culturales, de manera que se favorezca la resignificación de la mujer en la sociedad, en cumplimiento de la Política Pública Municipal de Equidad de Género.</t>
  </si>
  <si>
    <t>A1.8.P100</t>
  </si>
  <si>
    <t>Brindar alojamiento temporal a la mujer víctima de violencia intrafamiliar</t>
  </si>
  <si>
    <t>Mujeres con medida de protección atendidas con oferta institucional articulada en alojamiento temporal</t>
  </si>
  <si>
    <t>A1.8.R18</t>
  </si>
  <si>
    <t>Garantizar el derecho a la Libertad religiosa el cumplimiento de la política pública de Libertad religiosa y de cultos</t>
  </si>
  <si>
    <t>Documento con el avance de la política pública de Libertad religiosa</t>
  </si>
  <si>
    <t>A1.8.P101</t>
  </si>
  <si>
    <t>Garantizar los espacios y acciones frente al goce efectivo de los derechos de libertad religiosa, cultos y conciencia en cumplimiento de la política pública de libertad religiosa y la implementación del sistema nacional de libertad religiosa SINALIBREC</t>
  </si>
  <si>
    <t>Espacios y acciones generados</t>
  </si>
  <si>
    <t>A1.8.P102</t>
  </si>
  <si>
    <t>Generar y ejecutar iniciativas de proyectos con enfoque a la libertad religiosa</t>
  </si>
  <si>
    <t>Programa Cofinanciación proyectos</t>
  </si>
  <si>
    <t>A1.8.P103</t>
  </si>
  <si>
    <t>Promover la participación y representación de las entidades religiosas en las diferentes instancias, espacios, escenarios y mecanismos del orden municipal y local en los ámbitos políticos, sociales, económicos y culturales, de manera que se visibilice su aporte social en pro del bienestar de la población</t>
  </si>
  <si>
    <t>Iniciativas realizadas para promover la participación  y representación de las entidades realigosas.</t>
  </si>
  <si>
    <t>A1.8.R19</t>
  </si>
  <si>
    <t>Fortalecer el buen gobierno para promover el respeto y garantía de los derechos humanos de la población sexualmente diversa</t>
  </si>
  <si>
    <t>Documento con el avance de la política pública de diversidad sexual</t>
  </si>
  <si>
    <t>A1.8.P104</t>
  </si>
  <si>
    <t>Garantizar los espacios de sensibilización a la ciudadanía para la reducción del estigma, la superación de la discriminación, la exclusión social de la población con orientación sexual diversa.</t>
  </si>
  <si>
    <t>A1.8.P105</t>
  </si>
  <si>
    <t>Promover la participación y representación mediante estrategias el reconocimiento, así como la expresión e inclusión de los sectores sociales LGBTI y de personas con orientaciones sexuales e identidades de género diversas.</t>
  </si>
  <si>
    <t>Espacio de participación promovidos</t>
  </si>
  <si>
    <t>A1.8.P106</t>
  </si>
  <si>
    <t>Reformular e implementar la política pública de equidad de género para el periodo 2025-2034</t>
  </si>
  <si>
    <t>Documento de planeación política pública elaborada</t>
  </si>
  <si>
    <t>A1.8.P107</t>
  </si>
  <si>
    <t>Crear una estrategia de atención psicosocial para la población en proceso de reincorporación residentes del municipio</t>
  </si>
  <si>
    <t>Estrategia de atención psicosocial creada</t>
  </si>
  <si>
    <t>Cultura</t>
  </si>
  <si>
    <t>A1.9</t>
  </si>
  <si>
    <t>alianza para la promoción y gestión del desarrollo integral de las actividawes culturales, artísticas,  e infraestructura cultural</t>
  </si>
  <si>
    <t>A1.9.R20</t>
  </si>
  <si>
    <t xml:space="preserve">Promover la gestión para el desarrollo integral de las expresiones, manifestaciones, saberes y memorias culturales y artísticas, así como la infraestructura cultural, para la convivencia y la paz del Municipio de Dosquebradas. </t>
  </si>
  <si>
    <t xml:space="preserve">personas vinculadas </t>
  </si>
  <si>
    <t>numero</t>
  </si>
  <si>
    <t>A1.9.P108</t>
  </si>
  <si>
    <t>Vincular a los ciudadanos a los procesos de formación artística y cultural del municipio de Dosquebradas</t>
  </si>
  <si>
    <t xml:space="preserve">Número de personas vinculadas  a los proceso de formación </t>
  </si>
  <si>
    <t>A1.9.P109</t>
  </si>
  <si>
    <t xml:space="preserve">Fortalecer integralmente los procesos de formación artistica y cultural del municipio de dosquebrados </t>
  </si>
  <si>
    <t xml:space="preserve">Número de procesos de formación realizados  (anualmente) </t>
  </si>
  <si>
    <t>A1.9.P110</t>
  </si>
  <si>
    <t>Ajustar y/o adaptar la infraestructura cultural del Municipio de Dosquebradas</t>
  </si>
  <si>
    <t>Edificaciones con mantenimiento y/o construido</t>
  </si>
  <si>
    <t>Alianza para la promoción y gestión del desarrollo integral de las actividawes culturales, artísticas,  e infraestructura cultural</t>
  </si>
  <si>
    <t>A1.9.P111</t>
  </si>
  <si>
    <t xml:space="preserve"> Apoyar  con estímulos económicos  al  sector cultural y artístico  del municipio de Dosquebradas a través de convocatorias abiertas </t>
  </si>
  <si>
    <t xml:space="preserve">Número de estimulos entregados a los  artistas y cultores  mediante convocatorias  abiertas. </t>
  </si>
  <si>
    <t>A1.9.P112</t>
  </si>
  <si>
    <t xml:space="preserve">Realizar y ejecutar un plan de fortalecimiento para mejorar las condiciones y capacidad instalada para el desarrollo cultural y artístico. </t>
  </si>
  <si>
    <t>Plan de fortalecimiento realizado y ejecutado</t>
  </si>
  <si>
    <t>A1.9.P113</t>
  </si>
  <si>
    <t>Formular y gestionar proyectos de infraestructura cultural y de patrimonio</t>
  </si>
  <si>
    <t>Proyectos formulados y gestionados</t>
  </si>
  <si>
    <t>A1.9.P114</t>
  </si>
  <si>
    <t xml:space="preserve">Fortalecer los polígonos culturales y turísticos promoviendo los saberes, las artes y las memorias ancestrales </t>
  </si>
  <si>
    <t>Polígonos culturales y turísticos fortalecidos</t>
  </si>
  <si>
    <t>A1.10</t>
  </si>
  <si>
    <t>Alianza para la proteccion, preservación  y salvaguardia, del patrimonio cultural  material e inmaterial del municipio de dosquebradas</t>
  </si>
  <si>
    <t>A1.10.R21</t>
  </si>
  <si>
    <t>Fortalecer los procesos institucionales para la protección y salvaguardia del patrimonio cultural material e inmaterial del municipio de Dosquebradas</t>
  </si>
  <si>
    <t>Proceso ejecutado</t>
  </si>
  <si>
    <t>A1.9.P115</t>
  </si>
  <si>
    <t xml:space="preserve">Proteger, conservar,   difundir y gestionar el proceso de declaratoria pertinente del patrimonio cultural (arqueológico, antropológico e histórico) material e inmaterial de municipio de Dosquebradas. </t>
  </si>
  <si>
    <t>Número de documentos</t>
  </si>
  <si>
    <t>Deporte y recreacion</t>
  </si>
  <si>
    <t>A1.11</t>
  </si>
  <si>
    <t>Alianza para fomentar la práctica del deporte, la recreación, la actividad física y la infraestructura deportiva</t>
  </si>
  <si>
    <t>A1.11.R22</t>
  </si>
  <si>
    <t>Fomentar la práctica del deporte, la recreación, la actividad física y las demás actividades para el aprovechamiento del tiempo libre</t>
  </si>
  <si>
    <t>Personas que acceden a los servicios de recreación
(anuales)</t>
  </si>
  <si>
    <t>A1.11.P116</t>
  </si>
  <si>
    <t>Desarrollar la intervención para básica primaria con ejes temáticos deportivos, recreativos y de actividad física</t>
  </si>
  <si>
    <t>Sedes educativas apoyadas con programas de fomento</t>
  </si>
  <si>
    <t>A1.11.P117</t>
  </si>
  <si>
    <t>Organizar y desarrollar los juegos Intercolegiados supérate en el municipio</t>
  </si>
  <si>
    <t>Instituciones educativas beneficiadas</t>
  </si>
  <si>
    <t>A1.11.P118</t>
  </si>
  <si>
    <t>Fortalecer los procesos de formación, iniciación y perfeccionamiento deportivo</t>
  </si>
  <si>
    <t>Escuelas deportivas implementadas</t>
  </si>
  <si>
    <t>incremeto</t>
  </si>
  <si>
    <t>A1.11.P119</t>
  </si>
  <si>
    <t xml:space="preserve">Promover y apoyar las organizaciones deportivas  </t>
  </si>
  <si>
    <t>organismos deportivos apoyados</t>
  </si>
  <si>
    <t>A1.11.P120</t>
  </si>
  <si>
    <t xml:space="preserve">Fomentar el aprovechamiento del tiempo libre a través de los juegos comunitarios </t>
  </si>
  <si>
    <t>personas beneficiadas (anuales)</t>
  </si>
  <si>
    <t>A1.11.P121</t>
  </si>
  <si>
    <t>Fortalecer el acceso a los servicios de recreación.</t>
  </si>
  <si>
    <t>A1.11.P122</t>
  </si>
  <si>
    <t>personas que acceden a los servicios de actividad fisica (anuales)</t>
  </si>
  <si>
    <t>A1.11.P123</t>
  </si>
  <si>
    <t xml:space="preserve">Gestionar y ejecutar escenarios deportivos en el Municipio </t>
  </si>
  <si>
    <t>Escenarios deportivos gestionados y ejecutados</t>
  </si>
  <si>
    <t>A1.11.P124</t>
  </si>
  <si>
    <t>Realizar mantenimiento  y mejoramiento  de la infraestructura de recreación y deporte del municipio</t>
  </si>
  <si>
    <t>Número de escenarios deportivos mejorados</t>
  </si>
  <si>
    <t>A1.12</t>
  </si>
  <si>
    <t xml:space="preserve"> Alianza para la Atención, asistencia  y reparación integral a las víctimas del conflicto armado , paz y reconciliacon </t>
  </si>
  <si>
    <t xml:space="preserve">A1.12.R23
</t>
  </si>
  <si>
    <t>Asistir integralmente a las víctimas del conflicto armado, asentados en el territorio, así mismo como desarrollar actividades en el marco de la paz total y el post conflicto</t>
  </si>
  <si>
    <t>A1.12.P125</t>
  </si>
  <si>
    <t>Formular e implementar los planes en el marco de la ley 1448  ley de victimas (Plan de acción territorial - Plan de prevención de norma - Plan de contingencia - Planes de retorno y reubicaciones)</t>
  </si>
  <si>
    <t>Planes ley 1448 formulados e imploementados</t>
  </si>
  <si>
    <t>Formular e implementar los planes en el marco de la ley 1448 Ley de víctimas (Plan de acción territorial - Plan de prevención, protección y garantías de No repetición- Plan de contingencia - Planes de retorno y reubicaciones)</t>
  </si>
  <si>
    <t>A1.12.P126</t>
  </si>
  <si>
    <t>Brindar la atención y orientación a las víctimas del conflicto armado interno.</t>
  </si>
  <si>
    <t xml:space="preserve"> Atenciones y orientaciones brindadas.</t>
  </si>
  <si>
    <t>A1.12.P127</t>
  </si>
  <si>
    <t>Brindar atención y asistencia humanitaria a las víctimas.</t>
  </si>
  <si>
    <t>Asistencia humanitaria brindada</t>
  </si>
  <si>
    <t>A1.12.P128</t>
  </si>
  <si>
    <t>Apoyar la mesa de participación de víctimas.</t>
  </si>
  <si>
    <t>Mesa de participación de víctimas fortalecida</t>
  </si>
  <si>
    <t>A1.12.P129</t>
  </si>
  <si>
    <t xml:space="preserve">Realizar actos conmemorativos a la  memoria y solidaridad de las víctimas. </t>
  </si>
  <si>
    <t>Actos conmemorativos realizados</t>
  </si>
  <si>
    <t>A1.12.P130</t>
  </si>
  <si>
    <t>Fortalecer el punto de atención a víctimas</t>
  </si>
  <si>
    <t>Puntos de atención fortalecidos</t>
  </si>
  <si>
    <t>A1.12.P131</t>
  </si>
  <si>
    <t>Desarrollar actividades en el marco de la paz total y post conflicto</t>
  </si>
  <si>
    <t xml:space="preserve">Actividades desarrolladas </t>
  </si>
  <si>
    <t>A1.12.P132</t>
  </si>
  <si>
    <t xml:space="preserve">Formular el programa integral de Derechos Humanos de acuerdo a los lineamientos de la P.P Nacional.                     
(Dosquebradas transforma su territorio en escenarios de la paz total) </t>
  </si>
  <si>
    <t xml:space="preserve">Programa integral de Derechos Humanos y Paz total formulado </t>
  </si>
  <si>
    <t>A1.13</t>
  </si>
  <si>
    <t>Alianza para el fortalecimiento a la gestión y dirección de la administración pública territorial</t>
  </si>
  <si>
    <t>A1.13.R24</t>
  </si>
  <si>
    <t xml:space="preserve">Actualizar e implementar los planes de seguridad y convivencia, de recuperación, adecuación del espacio público y control urbano y rural.  </t>
  </si>
  <si>
    <t>Planes actualizados e implementados</t>
  </si>
  <si>
    <t>A1.13.P133</t>
  </si>
  <si>
    <t>Ejecutar convenios para dotar y apoyar los Centros Carcelarios y el Centro de niños y niñas en conflicto con la Ley penal.</t>
  </si>
  <si>
    <t>Convenios realizados</t>
  </si>
  <si>
    <t>A1.13.P134</t>
  </si>
  <si>
    <t xml:space="preserve">Implementar el plan de recuperación y adecuacion del espacio público y control urbano </t>
  </si>
  <si>
    <t>Plan actualzado e implementado</t>
  </si>
  <si>
    <t>A1.13.P135</t>
  </si>
  <si>
    <t>Formular e implementar el Plan Integral de Seguridad y Convivencia – PISCC, según lineamientos del SisPT.</t>
  </si>
  <si>
    <t>Plan implementado</t>
  </si>
  <si>
    <t>A1.13.P136</t>
  </si>
  <si>
    <t>Implementar el Código de Seguridad y Convivencia Ciudadana en el Municipio acorde con los lineamientos nacionales</t>
  </si>
  <si>
    <t>LÍNEA ESTRATEGICA N° 2. CONVERGENCIA REGIONAL, MOVILIDAD LOCAL E INTEGRACIÓN TERRITORIAL. Una ALIANZA para el desarrollo territorial.</t>
  </si>
  <si>
    <t>Vivienda, ciudad y Territorio</t>
  </si>
  <si>
    <t>A2.1</t>
  </si>
  <si>
    <t>Alianza por la Gobernanza para el Ordenamiento Territorial y desarrollo urbano y rural</t>
  </si>
  <si>
    <t>A2.1.R25</t>
  </si>
  <si>
    <t>Implementar el Plan de Ordenamiento Territorial, a partir de la formulacion, reglamentacion y adopcion de los correspondientes instrumentos de planificacion, gestion y financiacion.</t>
  </si>
  <si>
    <t xml:space="preserve">Plan de Ordenamiento Territorial Implementado a corto plazo </t>
  </si>
  <si>
    <t>número</t>
  </si>
  <si>
    <t xml:space="preserve">A2.1.P137 </t>
  </si>
  <si>
    <t xml:space="preserve">Formular, adoptar y reglamentar los Instrumentos de Gestión y Financiación del suelo según lineamientos del Plan de Ordenamiento Territorial - POT </t>
  </si>
  <si>
    <t xml:space="preserve">Instrumentos reglamentados </t>
  </si>
  <si>
    <t>A2.1.P138</t>
  </si>
  <si>
    <t>Formular y adoptar los instrumentos de planificación intermedia del Plan de Ordenamiento Territorial – POT</t>
  </si>
  <si>
    <t>Instrumentos de planificación formulados y adoptados</t>
  </si>
  <si>
    <t>A2.1.R26</t>
  </si>
  <si>
    <t>Ejecutar proyectos de desarrollo urbano y rural, asociadas a la infraestructura vial, los equipamientos colectivos, el espacio público y el cerramiento de lotes</t>
  </si>
  <si>
    <t>Proyectos urbanos asociados a vías, espacios públicos, equipamientos y cerramiento de lotes ejecutados</t>
  </si>
  <si>
    <t>A2.1.P139</t>
  </si>
  <si>
    <t>Realizar la actualización de la estratificación socioeconómica y gestionar la actualización de nomenclatura del municipio</t>
  </si>
  <si>
    <t>Estratificación socioeconómica actualizada</t>
  </si>
  <si>
    <t>A2.1.P140</t>
  </si>
  <si>
    <t xml:space="preserve">Formular y/o ejecutar proyectos de Desarrollo Urbano y Rural como mejoramiento integral de barrios, renovación urbana, aprovechamiento de espacios públicos, entre otros. </t>
  </si>
  <si>
    <t>Número de obras realizadas</t>
  </si>
  <si>
    <t>A2.1.P141</t>
  </si>
  <si>
    <t>Gestionar el cerramiento de lotes</t>
  </si>
  <si>
    <t>Gestiones realizadas</t>
  </si>
  <si>
    <t>A2.1.P142</t>
  </si>
  <si>
    <t xml:space="preserve">Gestionar, formular y/o ejecutar proyectos de obras de infraestructura vial </t>
  </si>
  <si>
    <t>Obras gestionadas y/o realizadas</t>
  </si>
  <si>
    <t>A2.2</t>
  </si>
  <si>
    <t>Alianza por la construccion de un Habitat y Entorno Sostenible</t>
  </si>
  <si>
    <t>A2.2.R27</t>
  </si>
  <si>
    <t>Gestionar y ejecutar proyectos de vivienda nueva</t>
  </si>
  <si>
    <t>Deficit cuantitativo de vivienda- disminuido</t>
  </si>
  <si>
    <t>Puntos porcentaje</t>
  </si>
  <si>
    <t>A2.2.P143</t>
  </si>
  <si>
    <t xml:space="preserve">Subsidios gestionados </t>
  </si>
  <si>
    <t>A2.2.R28</t>
  </si>
  <si>
    <t>Gestionar y ejecutar proyectos de mejoramiento  de vivienda</t>
  </si>
  <si>
    <t>A2.2.P144</t>
  </si>
  <si>
    <t>Gestionar la legalización y titulación de predios.</t>
  </si>
  <si>
    <t>A2.2.P145</t>
  </si>
  <si>
    <t xml:space="preserve">Bienes legalizados y titulados </t>
  </si>
  <si>
    <t>Nuúmero</t>
  </si>
  <si>
    <t>Transporte</t>
  </si>
  <si>
    <t>A2.3</t>
  </si>
  <si>
    <t>Alianza para el desarrollo y mejoramiento de la infraestructura de la red vial regional.</t>
  </si>
  <si>
    <t>A2.3.R29</t>
  </si>
  <si>
    <t>Construir y/o mejorar la red vial, secundaria, terciaria y peatonal, teniendo en cuenta las características accesibles e incluyentes y las obras de estabilización necesarias.</t>
  </si>
  <si>
    <t xml:space="preserve">Infraestructura intervenida </t>
  </si>
  <si>
    <t>M2</t>
  </si>
  <si>
    <t>A2.3.P146</t>
  </si>
  <si>
    <t>Realizar mantenimientos a la infraestructura y malla vial publica mediante el componente de rocería</t>
  </si>
  <si>
    <t>A2.3.P147</t>
  </si>
  <si>
    <t>Realizar mantenimientos viales mediante re parcheo</t>
  </si>
  <si>
    <t>A2.3.P148</t>
  </si>
  <si>
    <t>Adecuar accesos en andenes y vías para las personas con movilidad reducida</t>
  </si>
  <si>
    <t>A2.3.P149</t>
  </si>
  <si>
    <t xml:space="preserve">Pavimentar vías en suelo urbano y rural </t>
  </si>
  <si>
    <t>A2.3.P150</t>
  </si>
  <si>
    <t>Realizar mantenimiento a la red vial Municipal, urbana y rural, senderos peatonales o andenes y sardineles y cunetas</t>
  </si>
  <si>
    <t>ML</t>
  </si>
  <si>
    <t>A2.3.P151</t>
  </si>
  <si>
    <t>Mejorar la red  vial secundaria y terciaria   mediante la construcción de Placa huella</t>
  </si>
  <si>
    <t>A2.3.P152</t>
  </si>
  <si>
    <t>Adecuar obras de estabilización en sitios críticos.</t>
  </si>
  <si>
    <t>A2.3.P153</t>
  </si>
  <si>
    <t>Adecuar Puentes Peatonales de la red  vial secundaria y terciaria</t>
  </si>
  <si>
    <t>A2.3.P154</t>
  </si>
  <si>
    <t>Adecuar Puentes vehiculares de la red  vial secundaria y terciaria</t>
  </si>
  <si>
    <t>A2.3.P155</t>
  </si>
  <si>
    <t>Adecuar e intervenir Infraestructura pública social, comunitaria y equipamientos colectivos</t>
  </si>
  <si>
    <t>A2.3.P156</t>
  </si>
  <si>
    <t>Gestion para la recoleccion y disposición de Los Residuos de Construcción y Demolición (RCD) y material sobrante de excavación</t>
  </si>
  <si>
    <t>M3</t>
  </si>
  <si>
    <t>A2.4</t>
  </si>
  <si>
    <t>Alianza por la consolidacion del sistema de transporte publico y la movilidad sostenible, accesible y segura</t>
  </si>
  <si>
    <t>A2.4.R30</t>
  </si>
  <si>
    <t>Formular e implementar un Plan Maestro que permita consolidar el Sistema de Transporte Público y la Movilidad Sostenible y Segura.</t>
  </si>
  <si>
    <t>Plan de Movilidad Sostenible y Segura</t>
  </si>
  <si>
    <t>A2.4.P157</t>
  </si>
  <si>
    <t>Formular e implementar el Plan de Movilidad Sostenible y Segura.</t>
  </si>
  <si>
    <t>A2.4.P158</t>
  </si>
  <si>
    <t>Mejorar las condiciones de conectividad de los distintos sectores del municipio, al sistema de transporte público de pasajeros.</t>
  </si>
  <si>
    <t>Condiciones de conectividad mejoradas</t>
  </si>
  <si>
    <t>A2.4.P159</t>
  </si>
  <si>
    <t>Gestionar los estudios y diseños de la primera línea del sistema de transporte alternativo Cable Aéreo.</t>
  </si>
  <si>
    <t>A2.4.P160</t>
  </si>
  <si>
    <t>Realizar estudio del sistema de red de modos alternativos de transporte.</t>
  </si>
  <si>
    <t>A2.4.P161</t>
  </si>
  <si>
    <t>Implementar un Sistema de Información de Tráfico que permita la toma de decisiones oportunas en la movilidad de Dosquebradas.</t>
  </si>
  <si>
    <t>Sistema de información geográfica actualizado con información para la gestión de riesgos</t>
  </si>
  <si>
    <t>A2.5</t>
  </si>
  <si>
    <t>Alianza por la seguridad vial</t>
  </si>
  <si>
    <t>A2.5.R31</t>
  </si>
  <si>
    <t xml:space="preserve">Formular e implementar un Plan Local de Seguridad Vial, que permita minimizar la siniestralidad vial </t>
  </si>
  <si>
    <t xml:space="preserve"> Plan Local de Seguridad Vial</t>
  </si>
  <si>
    <t>A2.5.P162</t>
  </si>
  <si>
    <t>Implementar sistema de tecnología para la conectividad con semáforos inteligentes, el mantenimiento y actualización a la red semafórica del municipio, automatizando la red e implementando autonomía energética.</t>
  </si>
  <si>
    <t>Intersecciones semafóricas realizadas</t>
  </si>
  <si>
    <t>A2.5.P163</t>
  </si>
  <si>
    <t>Fortalecer los mecanismos control y medios para inmovilización en vía como buena práctica de cultura vial.</t>
  </si>
  <si>
    <t xml:space="preserve"> Dispositivos Adquiridos</t>
  </si>
  <si>
    <t xml:space="preserve">número </t>
  </si>
  <si>
    <t xml:space="preserve">A2.5.P164 </t>
  </si>
  <si>
    <t>Implementar y ajustar el Plan local de Seguridad Vial</t>
  </si>
  <si>
    <t xml:space="preserve">A2.5.P165 </t>
  </si>
  <si>
    <t>Realizar campañas y estrategias de educación en Seguridad Vial</t>
  </si>
  <si>
    <t>Campañas realizadas</t>
  </si>
  <si>
    <t>A2.5.P166</t>
  </si>
  <si>
    <t>Formular e implementar el Plan de Cultura Ciudadana Orientado a la Seguridad Vial</t>
  </si>
  <si>
    <t>A2.5.P167</t>
  </si>
  <si>
    <t>Instalación y reposición de la señalización vertical</t>
  </si>
  <si>
    <t>Señales de tránsito verticales instaladas</t>
  </si>
  <si>
    <t>A2.5.P168</t>
  </si>
  <si>
    <t>Realizar mantenimiento a la demarcación de las vías del municipio.</t>
  </si>
  <si>
    <t>Metro cuadrados demarcados</t>
  </si>
  <si>
    <t>A2.5.P169</t>
  </si>
  <si>
    <t>Crear y poner en funcionamiento de la Central Integrada para la gestión de la movilidad.</t>
  </si>
  <si>
    <t>Central Integrada de Movilidad en funcionamiento</t>
  </si>
  <si>
    <t>A2.5.P170</t>
  </si>
  <si>
    <t>Adquirir e instalar cámaras como herramienta tecnológica para el control de la movilidad</t>
  </si>
  <si>
    <t>Cámaras Instaladas</t>
  </si>
  <si>
    <t>A2.5.P171</t>
  </si>
  <si>
    <t>Formular estudio para la implementación de las zonas de permitido parqueo</t>
  </si>
  <si>
    <t>Estudio formulado</t>
  </si>
  <si>
    <t>LÍNEA ESTRATEGICA N° 3. COMPETITIVIDAD, INNOVACIÓN Y GENERACIÓN DE INGRESOS. Una ALIANZA por el emprendimiento y la promoción del desarrollo económico.</t>
  </si>
  <si>
    <t xml:space="preserve">Comercio industria y turismo </t>
  </si>
  <si>
    <t>A3.1</t>
  </si>
  <si>
    <t xml:space="preserve">Alianza por una  ciudad  region, potencia de la transformación empresarial </t>
  </si>
  <si>
    <t>A3.1.R32</t>
  </si>
  <si>
    <t>Suscribir y operatizar Alianzas Para La Capacitacion Y Formacion de empresarios, emprendedores y actores de la economía popular en el municipio de Dosquebradas</t>
  </si>
  <si>
    <t>Alianzas Para La Capacitacion Y Formacion Empresarial Suscritas.</t>
  </si>
  <si>
    <t>A3.1.P172</t>
  </si>
  <si>
    <t>Prestar asistencia técnica a empresas para el fortalecimiento de capacidades gerenciales y fomentar el espíritu empresarial</t>
  </si>
  <si>
    <t>Empresas beneficiadas</t>
  </si>
  <si>
    <t>A3.1.P173</t>
  </si>
  <si>
    <t>Brindar asistencia técnica y acompañamiento productivo y empresarial</t>
  </si>
  <si>
    <t>A3.1.P174</t>
  </si>
  <si>
    <t>Proporcionar apoyo financiero para agregar valor a los productos, mejorar los canales de comercialización y creación de empresas</t>
  </si>
  <si>
    <t>Proyectos Cofinanciados</t>
  </si>
  <si>
    <t>A3.1.P175</t>
  </si>
  <si>
    <t>Realizar asistencia técnica y ejecutar acciones que promuevan el comercio exterior para emprendedores y empresarios</t>
  </si>
  <si>
    <t>Proyectos de innovación cofinanciados</t>
  </si>
  <si>
    <t>A3.1.P176</t>
  </si>
  <si>
    <t>Realizar acciones interinstitucionales para la modernización y fomento de la innovación empresarial y desarrollo económico</t>
  </si>
  <si>
    <t>A3.1.R33</t>
  </si>
  <si>
    <t>Vincular personas a procesos de formación de competencias o desarrollo de habilidades blandas</t>
  </si>
  <si>
    <t>Personas vinculadas a procesos de formación de competencias o desarrollo de habilidades blandas</t>
  </si>
  <si>
    <t>A3.1.P177</t>
  </si>
  <si>
    <t>Realizar formación para el trabajo en competencias para la inserción laboral local y trabajo decente.</t>
  </si>
  <si>
    <t>Personas formadas</t>
  </si>
  <si>
    <t>A3.1.P178</t>
  </si>
  <si>
    <t xml:space="preserve">Formular la Política Pública para el fortalecimiento de la Economía Popular para los vendedores formales e informales en el municipio de Dosquebradas. </t>
  </si>
  <si>
    <t>Política Pública formulada</t>
  </si>
  <si>
    <t>A3.1.P179</t>
  </si>
  <si>
    <t>Implementar y adelantar un programa municipal Dosquebradas es artesanal para el fortalecimiento organizacional, comercial, empresarial y el mejoramiento de competencias laborales de los artesanos y artesanas del municipio</t>
  </si>
  <si>
    <t>Programa implementado</t>
  </si>
  <si>
    <t>A3.2</t>
  </si>
  <si>
    <t>Alianza por el turismo sostenible: Dosquebradas, ventana turistica del eje cafetero</t>
  </si>
  <si>
    <t xml:space="preserve">A3.2.R35 </t>
  </si>
  <si>
    <t>Adelantar procesos de sostenimiento de la certificación al sistema de gestión de sostenibilidad turística</t>
  </si>
  <si>
    <t xml:space="preserve">Actividades Para Renovación De Certificaciones Realizadas
</t>
  </si>
  <si>
    <t>A3.2.P180</t>
  </si>
  <si>
    <t>Brindar apoyo técnico a los prestadores de servicios de desarrollo turístico establecidos en la zona rural y urbana.</t>
  </si>
  <si>
    <t>A3.2.P181</t>
  </si>
  <si>
    <t>Fomentar y participar en eventos que aporten de la promoción turística de Dosquebradas acorde a la oferta disponible acorde a las marcas de ciudad “Ventana turística del eje cafetero”, “lo tengo en Dosquebradas” y otras.</t>
  </si>
  <si>
    <t>Eventos realizados</t>
  </si>
  <si>
    <t>A3.2.P182</t>
  </si>
  <si>
    <t>Realizar apoyo técnico y financiero para la promoción turística nacional e internacional</t>
  </si>
  <si>
    <t>Proyectos cofinanciados</t>
  </si>
  <si>
    <t>A3.2.P183</t>
  </si>
  <si>
    <t>Realizar articulación interinstitucional para la educación informal en asuntos turísticos y habilidades digitales del este sector.</t>
  </si>
  <si>
    <t>A3.2.P184</t>
  </si>
  <si>
    <t>Construir equipamiento turístico para desarrollar la vocación turística del municipio.</t>
  </si>
  <si>
    <t>Equipamientos construidos</t>
  </si>
  <si>
    <t>A3.2.P185</t>
  </si>
  <si>
    <t>Realizar la formulación de proyectos para ampliar la infraestructura turística del municipio</t>
  </si>
  <si>
    <t>Proyectos de infraestructura turistica apoyados</t>
  </si>
  <si>
    <t>A3.2.P186</t>
  </si>
  <si>
    <t>Realizar seguimiento al cumplimiento de la norma técnica de la certificación de Destino Turístico Sostenible de Dosquebradas.</t>
  </si>
  <si>
    <t>Documento realizado</t>
  </si>
  <si>
    <t>A3.2.P187</t>
  </si>
  <si>
    <t xml:space="preserve">Implementar una estrategia de difusión, promoción y fortalecimiento de la oferta del paisaje cultural cafetero colombiano (PCCC) en el municipio de Dosquebradas para el apalancamiento de recursos de cooperación departamental, nacional e internacional </t>
  </si>
  <si>
    <t>A3.2.P188</t>
  </si>
  <si>
    <t>Adelantar alianzas de asociatividad y articulación público privada para la generación y fortalecimiento de oferta turística y agroturística de Dosquebradas</t>
  </si>
  <si>
    <t>Alianzas realizadas</t>
  </si>
  <si>
    <t>Ciencia tecnologia e innovación</t>
  </si>
  <si>
    <t>A3.3</t>
  </si>
  <si>
    <t>Alianza por un territorio inteligente para  la promoción y el desarrollo de la ciencia, la tecnología y la innovación</t>
  </si>
  <si>
    <t xml:space="preserve">A3.3.R36 </t>
  </si>
  <si>
    <t xml:space="preserve">Gestionar y aplicar a convocatorias de proyectos de ciencia y tecnología </t>
  </si>
  <si>
    <t>Proyectos elegibles en la convocatoria de ciencia y tecnologia</t>
  </si>
  <si>
    <t>A3.3.P189</t>
  </si>
  <si>
    <t>Ejecutar programas y/o proyectos de CTI que promuevan la innovación, la transferencia tecnológica y el emprendimiento</t>
  </si>
  <si>
    <t>Programas y proyectos financiados</t>
  </si>
  <si>
    <t>A3.3.P190</t>
  </si>
  <si>
    <t>Apoyar la articulación interinstitucional del proyecto Centro de Ciencia y Biodiversidad de Risaralda CIBI</t>
  </si>
  <si>
    <t>Gestiones y articulaciones realizadas</t>
  </si>
  <si>
    <t>A3.3.P191</t>
  </si>
  <si>
    <t>Implementar e impulsar estrategias para la apropiación social del conocimiento</t>
  </si>
  <si>
    <t>Estrategias de apropiación realizadas</t>
  </si>
  <si>
    <t>A3.3.P192</t>
  </si>
  <si>
    <t>Realizar asistencia técnica para la promoción y el desarrollo de la ciencia, la tecnología y la innovación</t>
  </si>
  <si>
    <t>A3.3.P193</t>
  </si>
  <si>
    <t>Adelantar la formulación y puesta en marcha, un proyecto de energías de alternativas limpias para el municipio de Dosquebradas</t>
  </si>
  <si>
    <t>Proyecto formulados</t>
  </si>
  <si>
    <t>Agricultura y Desarrollo rural</t>
  </si>
  <si>
    <t>A3.4</t>
  </si>
  <si>
    <t>Alianza por la productividad del sector rural y la seguridad alimentaria</t>
  </si>
  <si>
    <t>A3.4.R37</t>
  </si>
  <si>
    <t>Fortalecer y atender unidades productoras agropecuarias</t>
  </si>
  <si>
    <t>unidades productivas atendidas</t>
  </si>
  <si>
    <t>A3.4.P194</t>
  </si>
  <si>
    <t>Apoyar la formulación y estructuración de proyectos integrales de desarrollo agropecuario y rural de tipo estratégicos, territoriales y asociativos priorizados</t>
  </si>
  <si>
    <t>Proyectos estructurados</t>
  </si>
  <si>
    <t>A3.4.P195</t>
  </si>
  <si>
    <t>Fortalecer las capacidades locales en los grupos beneficiarios de asociaciones agropecuarias del territorio</t>
  </si>
  <si>
    <t xml:space="preserve">Grupos Fortalecidos </t>
  </si>
  <si>
    <t>A3.4.P196</t>
  </si>
  <si>
    <t>Fortalecer la comercialización a pequeños productores rurales del café, mora, miel, hortalizas, entre otros.</t>
  </si>
  <si>
    <t>Mercados campesinos realizados</t>
  </si>
  <si>
    <t>A3.4.P197</t>
  </si>
  <si>
    <t>Prestar asistencia técnica agropecuaria dirigida a los pequeños productores como café, mora, miel, hortalizas, entre otros.</t>
  </si>
  <si>
    <t>Pequeños productores rurales asistidos tecnicamente</t>
  </si>
  <si>
    <t>A3.4.P198</t>
  </si>
  <si>
    <t>Fomentar la organización de la agricultura campesina, familiar y comunitaria.</t>
  </si>
  <si>
    <t>Productores agropecuarios Apoyados</t>
  </si>
  <si>
    <t>A3.4.P199</t>
  </si>
  <si>
    <t>Dar cumplimiento al proceso de caracterización y registro en las plataformas del servicio público de extensión agropecuaria, mi registro rural y las demás que sean requeridas por el ministerio de agricultura y Desarrollo rural y la Agencia de Desarrollo Rural - ADR.</t>
  </si>
  <si>
    <t>Usuarios registrados</t>
  </si>
  <si>
    <t>A3.4.P200</t>
  </si>
  <si>
    <t>Construir y Dotar un Centro de Bienestar Animal</t>
  </si>
  <si>
    <t>Centro  de bienestar animal construido y dotado</t>
  </si>
  <si>
    <t>A3.4.P201</t>
  </si>
  <si>
    <t xml:space="preserve">Formular la política pública de Bienestar animal en el Municipio de Dosquebradas articulada con la Política Pública Nacional. </t>
  </si>
  <si>
    <t xml:space="preserve">Política pública de Bienestar Animal formulada. </t>
  </si>
  <si>
    <t>A3.4.P202</t>
  </si>
  <si>
    <t>Personas  atendidas en fomento de buenas praticas agropecuarias</t>
  </si>
  <si>
    <t>A3.5</t>
  </si>
  <si>
    <t>Alianza por la Ciencia, tecnologia e innovación agropecuaria</t>
  </si>
  <si>
    <t>A3.5.R38</t>
  </si>
  <si>
    <t>A3.4.P203</t>
  </si>
  <si>
    <t xml:space="preserve">Ejecutar el proyecto Centro Agro-logístico que permitirá dinamizar y brindar valor agregado a la producción primaria del municipio. </t>
  </si>
  <si>
    <t>Centro agrologistico adecuado</t>
  </si>
  <si>
    <t>A3.4.P204</t>
  </si>
  <si>
    <t>Prestar el servicio público de Extensión Agropecuaria acorde a la normatividad Vigente.</t>
  </si>
  <si>
    <t>Productores Atendidos con servicio de Extensión Agropecuaria</t>
  </si>
  <si>
    <t>A3.4.P205</t>
  </si>
  <si>
    <t>Implementar las rutas agroecológicas de Dosquebradas</t>
  </si>
  <si>
    <t>Número de rutas agroecologicas implementadas.</t>
  </si>
  <si>
    <t>LÍNEA ESTRATEGICA N° 4. MEDIO AMBIENTE Y AGUA. Una ALIANZA por la sostenibilidad ambiental.</t>
  </si>
  <si>
    <t>Ambiente y Desarrollo Sostenible</t>
  </si>
  <si>
    <t>A4.1</t>
  </si>
  <si>
    <t>Alianza por la conservación de la biodiversidad y gestión del conocimiento ambiental.</t>
  </si>
  <si>
    <t>A4.1.R39</t>
  </si>
  <si>
    <t xml:space="preserve">Conservar hectareas de interes ecosistemico en Dosquebradas </t>
  </si>
  <si>
    <t>Areas en proceso de conservación</t>
  </si>
  <si>
    <t>hectareas de areas</t>
  </si>
  <si>
    <t>A4.1.P206</t>
  </si>
  <si>
    <t>Realizar la siembra, mantenimiento y monitoreo de especies vegetales en áreas de interés ecosistémico y en corredores ecológicos</t>
  </si>
  <si>
    <t>Hectáreas de plantaciónes</t>
  </si>
  <si>
    <t xml:space="preserve">Hectáreas </t>
  </si>
  <si>
    <t>A4.1.P207</t>
  </si>
  <si>
    <t xml:space="preserve">Adquirir de predios como suelos de protección </t>
  </si>
  <si>
    <t>Hectáreas de áreas</t>
  </si>
  <si>
    <t>A4.1.P208</t>
  </si>
  <si>
    <t>Implementar incentivos de Pago por Servicios Ambientales PSA</t>
  </si>
  <si>
    <t>Áreas con esquemas de Pago por Servicios Ambientales implementados</t>
  </si>
  <si>
    <t>A4.1.P209</t>
  </si>
  <si>
    <t>Generar espacios de participación ambiental comunitaria en comunas y corregimientos del municipio</t>
  </si>
  <si>
    <t xml:space="preserve">Espacios de participación ambiental comunitaria </t>
  </si>
  <si>
    <t>A4.1.P210</t>
  </si>
  <si>
    <t>Formular y/o ejecutar proyectos que permitan consolidar corredores ambientales, que propendan por la integración y complementariedad de su promoción y cuidado</t>
  </si>
  <si>
    <t xml:space="preserve">Corredores ambientales implementados </t>
  </si>
  <si>
    <t>A4.2</t>
  </si>
  <si>
    <t xml:space="preserve"> 
Alianza por la gestión del cambio climático y el desarrollo bajo en carbono.</t>
  </si>
  <si>
    <t>A4.2.R40</t>
  </si>
  <si>
    <t>Coordinar acciones para la gestión del cambio climático y el desarrollo bajo en Carbono.</t>
  </si>
  <si>
    <t>Acciones coordinadas  ( educación Informal,estructuración de documentos técnicos e intervenciones locales para la efectos  GEI)</t>
  </si>
  <si>
    <t>A4.2.P211</t>
  </si>
  <si>
    <t>Desarrollar acciones de educación informal ambiental destinado a los diferentes públicos, entre otros grupos comunitarios, organizaciones sociales, juntas de acción comunal, ediles e independientes.</t>
  </si>
  <si>
    <t>Número de personas</t>
  </si>
  <si>
    <t>A4.2.P212</t>
  </si>
  <si>
    <t>Estructurar documentos técnicos con lineamientos ambientales</t>
  </si>
  <si>
    <t>Documentos de lineamientos técnicos para la gestión del cambio climático y un desarrollo bajo en carbono y resiliente al clima</t>
  </si>
  <si>
    <t>A4.2.P213</t>
  </si>
  <si>
    <t>Formular e implementar intervenciones locales orientadas a reducir las emisiones de gases efecto invernadero y la estrategia de economía circular</t>
  </si>
  <si>
    <t>Pilotos con acciones de mitigación y adaptación al cambio climático desarrollados</t>
  </si>
  <si>
    <t>Número de pilotos</t>
  </si>
  <si>
    <t>Vivienda, ciudad y territorio</t>
  </si>
  <si>
    <t>A4.3</t>
  </si>
  <si>
    <t>Alianza por el acceso de la población a los servicios de agua potable y saneamiento básico.</t>
  </si>
  <si>
    <t>A4.3.R41</t>
  </si>
  <si>
    <t>Fortalecer el programa de servicios públicos en términos de cobertura, calidad y continuidad, de acuerdo a la Ley 142 de 1994 y demás normas concordantes.</t>
  </si>
  <si>
    <t xml:space="preserve">Programas de servicios públicos fortalecidos </t>
  </si>
  <si>
    <t xml:space="preserve">A4.3.P214 </t>
  </si>
  <si>
    <t xml:space="preserve">Acueductos optimizados </t>
  </si>
  <si>
    <t>Acueductos optimizados</t>
  </si>
  <si>
    <t>A4.3.P215</t>
  </si>
  <si>
    <t xml:space="preserve">Gestionar y/o realizar convenios para fortalecer la zona rural, el manejo de aguas residuales </t>
  </si>
  <si>
    <t xml:space="preserve">Convenios para el manejo de los sistemas de tratamiento de aguas residuales </t>
  </si>
  <si>
    <t>A4.3.P216</t>
  </si>
  <si>
    <t>Participar en convenios para la construcción de la PTAR-Planta de Tratamiento y aguas residuales.</t>
  </si>
  <si>
    <t>Proyectos apoyados financieramente</t>
  </si>
  <si>
    <t>A4.3.P217</t>
  </si>
  <si>
    <t>Realizar el seguimiento y evaluación de la implementación del PGIRS.</t>
  </si>
  <si>
    <t>A4.3.P218</t>
  </si>
  <si>
    <t>Realizar convenios para hacer obras físicas que garanticen la prestación de los servicios de Agua potable y Saneamiento Básico (APSB).</t>
  </si>
  <si>
    <t xml:space="preserve">Convenios realizados para optimizar la prestación del servicio de acueductos y alcantarillado </t>
  </si>
  <si>
    <t>A4.3.P219</t>
  </si>
  <si>
    <t>Otorgar subsidios a los usuarios de los servicios de acueducto, alcantarillado y aseo, conforme a la normatividad vigente</t>
  </si>
  <si>
    <t>Número de usuarios</t>
  </si>
  <si>
    <t>A4.3.P220</t>
  </si>
  <si>
    <t>Fortalecer, acompañar e implementar alianzas con entidades públicas y privadas para el ordenamiento y gobernanza alrededor de la calidad y el ciclo del agua con enfoque de derechos y Justicia Ambiental</t>
  </si>
  <si>
    <t xml:space="preserve">Proyectos y/o alianzas generadas </t>
  </si>
  <si>
    <t>A4.3.P221</t>
  </si>
  <si>
    <t>Estructurar documentos técnicos con lineamientos de servicios públicos</t>
  </si>
  <si>
    <t xml:space="preserve">Numero </t>
  </si>
  <si>
    <t>VIVIENDA, CIUDAD Y TERRITORIO</t>
  </si>
  <si>
    <t>A4.3.R43</t>
  </si>
  <si>
    <t>Fortalecer el sistema de acueducto en el marco del plan maestro de acueducto y alcantarillado del Municipio</t>
  </si>
  <si>
    <t xml:space="preserve">Porcentaje de ejecución del Proyecto San José realizado </t>
  </si>
  <si>
    <t xml:space="preserve">Porcentaje </t>
  </si>
  <si>
    <t>A4.3.P222</t>
  </si>
  <si>
    <t>Realizar Expansion, Restitucion y rehablitacion de redes de acueducto en el sistema de Serviciudad</t>
  </si>
  <si>
    <t>Red de distribución construida</t>
  </si>
  <si>
    <t>metros</t>
  </si>
  <si>
    <t>Acueductos construidos</t>
  </si>
  <si>
    <t>A4.3.P223</t>
  </si>
  <si>
    <t>Construir el sistema de acueducto desde el Rio San Jose para sistema de Serviciudad</t>
  </si>
  <si>
    <t>A4.3.P224</t>
  </si>
  <si>
    <t xml:space="preserve">Realizar Obras Complementarias al Sistema de acueducto de Serviciudad de las quebradas Santa Helena y San Joaquin </t>
  </si>
  <si>
    <t>A4.3.P225</t>
  </si>
  <si>
    <t>Realizar Obras de Mitigacion del Riesgo en el Sistema de acueducto de Serviciudad</t>
  </si>
  <si>
    <t>A4.3.P226</t>
  </si>
  <si>
    <t>Controlar y disminuir el agua no contabilizada (ANC) en el sistema de acueducto de Serviciudad</t>
  </si>
  <si>
    <t>A4.3.R42</t>
  </si>
  <si>
    <t xml:space="preserve">Formular el proceso de descontaminación en el marco del plan maestro de alcantarillado del Municipio </t>
  </si>
  <si>
    <t>Metros lineales de Red de colector construida</t>
  </si>
  <si>
    <t>Metro</t>
  </si>
  <si>
    <t>A4.3.P227</t>
  </si>
  <si>
    <t>Realizar Expansion, Restitucion y rehablitacion de redes de alcantarillado en el sistema de Serviciudad</t>
  </si>
  <si>
    <t>Red de alcantarillado construida</t>
  </si>
  <si>
    <t>A4.3.P228</t>
  </si>
  <si>
    <t>Construir tramos de colectores en el sistema de alcantarillado de Serviciudad</t>
  </si>
  <si>
    <t>Red de alcantarillado optimizada</t>
  </si>
  <si>
    <t>A4.3.P229</t>
  </si>
  <si>
    <t>Adqusicion de recolectores para la prestacion del servicio de aseo ordinario a los usuarios de Serviciudad e 
Instalacion de Soterrados en la APS de Serviciudad</t>
  </si>
  <si>
    <t>A4.4</t>
  </si>
  <si>
    <t>Alianza para el conocimiento, reducción y manejo del riesgo de desastres.</t>
  </si>
  <si>
    <t>A4.4.R44</t>
  </si>
  <si>
    <t>Implementar el proceso de gestión del riesgo en el municipio 
(Conocimiento – reducción y manejo de desastres)</t>
  </si>
  <si>
    <t>Procesos de Gestión de Riesgo de Desastres, Ley 1523 de 2012 ejecutados</t>
  </si>
  <si>
    <t>A4.4.P230</t>
  </si>
  <si>
    <t>Formular la Estrategia Educativa para promover la comprensión en gestión del riesgo en el área urbana y rural del municipio de Dosquebradas para los sectores, Comunitarios, Empresariales, Corredor Turístico, Educativo y Consejo Municipal de Gestión de Riesgo de Desastres CMGRD</t>
  </si>
  <si>
    <t>Personas Capacitadas</t>
  </si>
  <si>
    <t>Personas</t>
  </si>
  <si>
    <t>A4.4.P231</t>
  </si>
  <si>
    <t>Implementar la Estrategia de Dosquebradas como Nodo de Resiliencia en la iniciativa de Naciones Unidas "Desarrollando Ciudades Resilientes" MCR2030</t>
  </si>
  <si>
    <t>Estrategia implementada según MCR2030</t>
  </si>
  <si>
    <t>A4.4.P232</t>
  </si>
  <si>
    <t>Ejecutar acciones de respuesta a emergencia para eventos de origen natural o antropogénico</t>
  </si>
  <si>
    <t>Acciones de Respuesta y Recuperación Temprana ejecutadas</t>
  </si>
  <si>
    <t>A4.4.R45</t>
  </si>
  <si>
    <t>Fortalecer los procesos en la gestión integral del riesgo de incendios y atención de emergencias en el Municipio</t>
  </si>
  <si>
    <t xml:space="preserve">Emergencias Atendidas </t>
  </si>
  <si>
    <t>A4.4.P233</t>
  </si>
  <si>
    <t>Fortalecer la Sala de Crisis y el Consejo Municipal de Gestión de Riesgo de Desastres del Municipio de Dosquebradas</t>
  </si>
  <si>
    <t>Sala de crisis y consejo municipal de gestión del riesgo fortalecido</t>
  </si>
  <si>
    <t>A4.4.P234</t>
  </si>
  <si>
    <t>Actualizar el componente técnico del proceso de conocimiento y los componentes de amenaza y vulnerabilidad de los elementos expuestos</t>
  </si>
  <si>
    <t>Documentos técnicos actualizados</t>
  </si>
  <si>
    <t>A4.4.P235</t>
  </si>
  <si>
    <t>Fortalecer el sistema de alerta temprana orientado al monitoreo y seguimiento de los fenomenos amenazantes de forma efectiva para el municipio de Dosquebradas</t>
  </si>
  <si>
    <t>Sistemas de Alerta Temprana fortalecidos</t>
  </si>
  <si>
    <t>A4.4.P236</t>
  </si>
  <si>
    <t>Fortalecer las Tecnologías de la Información y Comunicaciones</t>
  </si>
  <si>
    <t>Sistemas de Información fortalecidos</t>
  </si>
  <si>
    <t>A4.4.P237</t>
  </si>
  <si>
    <t xml:space="preserve">Formular e implementar los proyectos de reducción de riesgo de desastres y de adaptación al cambio climático </t>
  </si>
  <si>
    <t>Obras de reducciòn del riesgo de desastres</t>
  </si>
  <si>
    <t>A4.4.P238</t>
  </si>
  <si>
    <t>Actualizar e Implementar el Plan Municipal de Gestión de Riesgo de Desastres PMGRD 2023 - 2035 del Municipio d eDosquebradas</t>
  </si>
  <si>
    <t>Plan municipal de la gestión del riesgo actualizado e implementado</t>
  </si>
  <si>
    <t xml:space="preserve">A4.4.P239 </t>
  </si>
  <si>
    <t>Realizar el seguimiento y monitoreo de las políticas de prevención y reducción del riesgo y adaptación al cambio climático incorporadas en el POT</t>
  </si>
  <si>
    <t xml:space="preserve">Seguimiento realizado a las políticas de prevención y reducción del riesgo y adaptación al cambio </t>
  </si>
  <si>
    <t>Realizar la Asistencia humanitaria al 100% familiar afectadas</t>
  </si>
  <si>
    <t>Asistencias humanitarias realizadas</t>
  </si>
  <si>
    <t>A4.4.P241</t>
  </si>
  <si>
    <t>Establecer los protocolos de atencion a emergencias para el manejo de desastres y eventos presentados en el municipio de Dosquebradas</t>
  </si>
  <si>
    <t>Documentos metodologicos realizados</t>
  </si>
  <si>
    <t>A4.4.P242</t>
  </si>
  <si>
    <t>Gestionar el equipamiento, amoblamiento, mantenimiento y adecuación de las locaciones físicas del cuerpo oficial de bomberos de Dosquebradas.</t>
  </si>
  <si>
    <t>sedes equipadas y amobladas</t>
  </si>
  <si>
    <t>A4.4.P243</t>
  </si>
  <si>
    <t xml:space="preserve">Fortalecer el Cuerpo Oficial de Bomberos de Dosquebradas mediante la modernización de su estructura operativa, la mejora de su capacidad financiera </t>
  </si>
  <si>
    <t>Cuerpo oficial de bomberos fortalecido</t>
  </si>
  <si>
    <t>A4.4.P244</t>
  </si>
  <si>
    <t>Fortalecer la capacidad y respuesta técnica, operativa y administrativa del cuerpo oficial de bomberos para desarrollar la gestión integral del riesgo de incendios y responder por la atención de emergencias en todas sus sus modalidades según la Ley 1575 de 2012 “Ley General de Bomberos”</t>
  </si>
  <si>
    <t>Capacidad de respuesta técnica, operativa y administrativa fortalecida</t>
  </si>
  <si>
    <t>A4.4.P245</t>
  </si>
  <si>
    <t xml:space="preserve">Gestionar la construcción de una pequeña estación de bomberos en el sector de frailes o sus alrededores </t>
  </si>
  <si>
    <t>Estación de bomberos gestionada y construida</t>
  </si>
  <si>
    <t>A4.4.P246</t>
  </si>
  <si>
    <t>Fortalecer y desarrollar el área de capacitación y escuela del Cuerpo oficial de Bomberos</t>
  </si>
  <si>
    <t>Escuela fortalecida</t>
  </si>
  <si>
    <t>A4.4.P247</t>
  </si>
  <si>
    <t>Gestionar la adquisición de software, aplicativos y equipos tecnológicos que permitan la administración y fortalecimiento de los servicios administrativos, técnicos, operativos, de seguridad y otros servicios no esenciales de la institución para la comunidad.</t>
  </si>
  <si>
    <t>Programas, procesos y/o software adquiridos</t>
  </si>
  <si>
    <t>LÍNEA ESTRATEGICA N° 5. BUEN GOBIERNO Y GESTIÓN DE LO PÚBLICO. Una ALIANZA por la modernización institucional y la participación ciudadana.</t>
  </si>
  <si>
    <t>A5.1</t>
  </si>
  <si>
    <t>Alianza para el fortalecimiento institucional y dirección de la administración pública territorial.</t>
  </si>
  <si>
    <t>A5.1.R46</t>
  </si>
  <si>
    <t xml:space="preserve">Actualizar e implementar los planes de fortalecimiento del capital social y garantía de derechos humanos </t>
  </si>
  <si>
    <t>A5.1.P248</t>
  </si>
  <si>
    <t xml:space="preserve">Actualizar e implementar el Plan Municipal de Participación Ciudadana </t>
  </si>
  <si>
    <t>Plan actualizado e implementado</t>
  </si>
  <si>
    <t>A5.1.P249</t>
  </si>
  <si>
    <t>Actualizar e implementar el plan integral   de la oficina de Protección al consumidor.</t>
  </si>
  <si>
    <t>A5.1.P250</t>
  </si>
  <si>
    <t xml:space="preserve">Formular y ejecutar el plan de fortalecimiento de la secretaría de gobierno y todas sus dependencias, incluyendo la casa de justicia  </t>
  </si>
  <si>
    <t>Plan formulado y ejecutado</t>
  </si>
  <si>
    <t>A5.2</t>
  </si>
  <si>
    <t>Alianza para el fortalecimiento de la gestión a los procesos de planificación socioeconómica</t>
  </si>
  <si>
    <t xml:space="preserve">A5.2.R47 </t>
  </si>
  <si>
    <t>Realizar la gerencia del Plan de Desarrollo Territorial</t>
  </si>
  <si>
    <t>Documentos de evaluación y seguimiento de cumplimiento de Plan de Desarrollo Territorial</t>
  </si>
  <si>
    <t>A5.2.P251</t>
  </si>
  <si>
    <t>Realizar acompañamiento, actualización, formulación y evaluación a los proyectos de inversión y estratégicos del Municipio de Dosquebradas, aplicando diferentes fuentes de financiación.</t>
  </si>
  <si>
    <t>Proyectos de inversión y estratégicos acompañados, actualizados y formulados</t>
  </si>
  <si>
    <t>A5.2.P252</t>
  </si>
  <si>
    <t>Formular y hacer seguimiento al Plan de Desarrollo Territorial y demás instrumentos estratégicos o planes comunitarios del Municipio de Dosquebradas</t>
  </si>
  <si>
    <t>Plan de Desarrollo Formulado</t>
  </si>
  <si>
    <t>A5.2.P253</t>
  </si>
  <si>
    <t>Realizar el seguimiento y  evaluación de las Políticas pública del Municipio</t>
  </si>
  <si>
    <t>Seguimiento y evaluación a políticas públicas</t>
  </si>
  <si>
    <t>A5.2.R48</t>
  </si>
  <si>
    <t>Fortalecer la participación ciudadana, en la rendición de cuentas, en el apoyo al Consejo Territorial de Planeación y al Presupuesto Participativo.</t>
  </si>
  <si>
    <t>Plan de fortalecimiento a la participación ciudadana de la Secretaría de Planeación</t>
  </si>
  <si>
    <t>A5.2.P254</t>
  </si>
  <si>
    <t>Acompañar y fortalecer al Consejo Territorial de Planeación para su normal funcionamiento.</t>
  </si>
  <si>
    <t>Consejo Territorial acompañado</t>
  </si>
  <si>
    <t>A5.2.P255</t>
  </si>
  <si>
    <t>Liderar el proceso de Rendición de cuentas del Municipio</t>
  </si>
  <si>
    <t>Rendición de cuentas liderado anuales</t>
  </si>
  <si>
    <t>A5.2.P256</t>
  </si>
  <si>
    <t>Fortalecer la participación ciudadana, en la formulación, concertación, ejecución y control social del presupuesto participativo y otras instancias.</t>
  </si>
  <si>
    <t>Proceso de Participación ciudadana fortalecida</t>
  </si>
  <si>
    <t>A5.2.R49</t>
  </si>
  <si>
    <t>Implementar el Sistema de Identificación de Potenciales Beneficiarios de Programas Sociales - SISBEN para clasificar la población del municipio.</t>
  </si>
  <si>
    <t>SISBEN administrado</t>
  </si>
  <si>
    <t>A5.2.P257</t>
  </si>
  <si>
    <t>Fortalecer la capacidad estadística territorial como herramienta para mejorar la toma de decisiones en la administración</t>
  </si>
  <si>
    <t>Sistema de información estadístico actualizado</t>
  </si>
  <si>
    <t>A5.2.P258</t>
  </si>
  <si>
    <t>Atender la demanda de solicitudes de encuesta, aumentando el registro administrativo del SISBÉN, acorde con los lineamientos del DNP</t>
  </si>
  <si>
    <t>Personas con
demanda de registro atendida</t>
  </si>
  <si>
    <t>Fortalecer el Modelo Integrado de Planeación y Gestión - MIPG adoptado por la Administración Municipal.</t>
  </si>
  <si>
    <t>A5.3</t>
  </si>
  <si>
    <t xml:space="preserve"> Alianza para el fortalecimiento del sistema integrado de Gestión.</t>
  </si>
  <si>
    <t xml:space="preserve">A5.3.R50 </t>
  </si>
  <si>
    <t>Incrementar en cinco puntos el Índice de Desempeño Institucional para la entidad.</t>
  </si>
  <si>
    <t>Índice de desempeño municipal</t>
  </si>
  <si>
    <t>A5.3.P259</t>
  </si>
  <si>
    <t>Sistema de Gestión implementado</t>
  </si>
  <si>
    <t>A5.3.P260</t>
  </si>
  <si>
    <t>Informe final de implementación</t>
  </si>
  <si>
    <t>A5.3.P261</t>
  </si>
  <si>
    <t>Coordinar la implementación integral del Programa de Transparencia y Ética Pública.</t>
  </si>
  <si>
    <t>A5.4</t>
  </si>
  <si>
    <t xml:space="preserve"> Alianza por una Administración visible e inclusiva para la modernización institucional.</t>
  </si>
  <si>
    <t>A5.4.R51</t>
  </si>
  <si>
    <t>Modernizar la administración municipal en los componentes: Funcional y del Talento Humano.</t>
  </si>
  <si>
    <t>1 (Proceso de moderenización insuficiente)</t>
  </si>
  <si>
    <t xml:space="preserve">Proceso de modernización conforme con lineamientos normativos realizado </t>
  </si>
  <si>
    <t>A5.4.P262</t>
  </si>
  <si>
    <t>Realizar el estudio técnico del rediseño institucional para la alcaldía de Dosquebradas.</t>
  </si>
  <si>
    <t>Estudios tecnicos realizados</t>
  </si>
  <si>
    <t>A5.4.P263</t>
  </si>
  <si>
    <t xml:space="preserve">Implementar el resultado del estudio técnico del rediseño institucional. </t>
  </si>
  <si>
    <t>Rediseño institucional implemetado</t>
  </si>
  <si>
    <t>A5.4.P264</t>
  </si>
  <si>
    <t xml:space="preserve">
Fortalecer las actividades del Plan Estratégico del Talento Humano</t>
  </si>
  <si>
    <t>1 (Imploementado)</t>
  </si>
  <si>
    <t>Plan de
Talento humano fortalecido</t>
  </si>
  <si>
    <t>A5.4.P265</t>
  </si>
  <si>
    <t>Mejorar las condiciones físicas y locativas de las diferentes oficinas de la administración municipal incluyendo la accesibilidad a la población con discapacidad.</t>
  </si>
  <si>
    <t>Condiciones locativas mejoradas</t>
  </si>
  <si>
    <t>A5.4.P266</t>
  </si>
  <si>
    <t>Implementar el Plan Institucional de Gestión Ambiental en el Municipio</t>
  </si>
  <si>
    <t>Plan Institucional implementado</t>
  </si>
  <si>
    <t>A5.4.P267</t>
  </si>
  <si>
    <t>Fortalecer los procesos administrativos de la secretaria de asuntos administrativos</t>
  </si>
  <si>
    <t>procesos administrativos fortalecidos</t>
  </si>
  <si>
    <t>A5.4.P268</t>
  </si>
  <si>
    <t>Fortalecer la cultura archivística enfocada a la transformación de archivos dinámicos adoptando buenas prácticas en gestión documental.</t>
  </si>
  <si>
    <t>Capacitaciones de fortalecimiento de la cultura archivística</t>
  </si>
  <si>
    <t>A5.4.P269</t>
  </si>
  <si>
    <t>Adecuar un espacio físico del archivo central bajo las condiciones que exige la norma archivística en aspectos tecnológicos, de mobiliario y de personal idóneo.</t>
  </si>
  <si>
    <t>Espacio físico para el archivo central adecuado</t>
  </si>
  <si>
    <t>A5.4.P270</t>
  </si>
  <si>
    <t>Crear ventanillas únicas más eficientes y accesibles en las sedes de la Administración.</t>
  </si>
  <si>
    <t>Ventanillas únicas creadas</t>
  </si>
  <si>
    <t>A5.4.P271</t>
  </si>
  <si>
    <t>Formular e implementar un plan de adquisiciones, mantenimientos y reparaciones a los muebles e inmuebles del municipio.</t>
  </si>
  <si>
    <t>Plan formulado e implementado</t>
  </si>
  <si>
    <t>A5.4.P272</t>
  </si>
  <si>
    <t>Fortalecer la gestión de activos que incluya avalúos, levantamientos topográficos, paquetes tecnológicos, recuperación de bienes inmuebles y bajas de bienes muebles.</t>
  </si>
  <si>
    <t>Gestión de activos fortalecida</t>
  </si>
  <si>
    <t>A5.4.P273</t>
  </si>
  <si>
    <t>Formular e Implementar el Plan Estratégico de Seguridad Vial del parque automotor de propiedad del Municipio.</t>
  </si>
  <si>
    <t>Plan estratégico  formulado e Implementado</t>
  </si>
  <si>
    <t>A5.4.R52</t>
  </si>
  <si>
    <t>Formular y ejecutar el Plan Estratégico de Comunicaciones, con el fin de fortalecer acciones misionales y estratégicas de comunicación pública con los diferentes públicos de interés</t>
  </si>
  <si>
    <t>Plan Estratégico formulado y ejecutado</t>
  </si>
  <si>
    <t>A5.4.P274</t>
  </si>
  <si>
    <t>Crear e implementar canales de participación ciudadana que permita el relacionamiento entre el Alcalde, su equipo administrativo y la comunidad.</t>
  </si>
  <si>
    <t>Canales de participación creados</t>
  </si>
  <si>
    <t>A5.4.P275</t>
  </si>
  <si>
    <t>Actualizar el plan de medios de relacionamiento de la administración municipal con los diferentes medios de comunicación.</t>
  </si>
  <si>
    <t>Plan de medios actualizdo</t>
  </si>
  <si>
    <t>A5.4.P276</t>
  </si>
  <si>
    <t>Crear e implementar una estrategia digital que permita aumentar el número de seguidores de la red social Facebook de la administración municipal.</t>
  </si>
  <si>
    <t>Estrategia digital creada e implementada</t>
  </si>
  <si>
    <t>A5.4.P277</t>
  </si>
  <si>
    <t>Fortalecer los procesos administrativos y operetivos de la oficina asesora de prensa y comunicaciones</t>
  </si>
  <si>
    <t>Procesos administrativos y operativos fortalecidos</t>
  </si>
  <si>
    <t>Justicia y Derecho</t>
  </si>
  <si>
    <t>A5.5</t>
  </si>
  <si>
    <t>Alianza por la gobernanza y la gestión Jurídica del municipio</t>
  </si>
  <si>
    <t>A5.5.R53</t>
  </si>
  <si>
    <t>Promover las buenas prácticas en materia contractual hacia la transparencia de la gestión pública y la prevención del daño antijurídico</t>
  </si>
  <si>
    <t>Lineamientos de buenas prácticas adoptado.</t>
  </si>
  <si>
    <t>A5.5.P278</t>
  </si>
  <si>
    <t>Aumentar la eficacia de la defensa judicial y extrajudicial del municipio.</t>
  </si>
  <si>
    <t>Procesos ganados/Demandas</t>
  </si>
  <si>
    <t>A5.5.P279</t>
  </si>
  <si>
    <t>Disminuir el tiempo del trámite  precontractual de las dependencias, correspondiente al rol de la secretaría jurídica.</t>
  </si>
  <si>
    <t>Tiempo de revisión del contrato</t>
  </si>
  <si>
    <t>A5.5.P280</t>
  </si>
  <si>
    <t>Fortalecer los procesos administrativos de la secretaría Jurídica</t>
  </si>
  <si>
    <t>Procesos administrativos fortalecidos</t>
  </si>
  <si>
    <t>A5.6</t>
  </si>
  <si>
    <t xml:space="preserve"> Alianza por el fortalecimiento a la gestión de Hacienda Pública.</t>
  </si>
  <si>
    <t>A5.6.R54</t>
  </si>
  <si>
    <t>Incrementar en 3 puntos el Índice de desempeño fiscal</t>
  </si>
  <si>
    <t>índice de desempeño fiscal incrementado</t>
  </si>
  <si>
    <t>Puntos</t>
  </si>
  <si>
    <t>A5.6.P281</t>
  </si>
  <si>
    <t>Incrementar el recaudo de ingresos corrientes del municipio.</t>
  </si>
  <si>
    <t xml:space="preserve"> Recaudo Efectivo Acumulado</t>
  </si>
  <si>
    <t>Pesos</t>
  </si>
  <si>
    <t>A5.6.P282</t>
  </si>
  <si>
    <t>Fortalecer los procesos administrativos de la secretaría de hacienda</t>
  </si>
  <si>
    <t>Tecnologías de la Información y Comunicaciones</t>
  </si>
  <si>
    <t>A5.7</t>
  </si>
  <si>
    <t>Alianza para mejorar el acceso y el uso de las tecnologías de la información y las comunicaciones.</t>
  </si>
  <si>
    <t>A5.7.R55</t>
  </si>
  <si>
    <t>Implementar el Plan estratégico de Tecnologías de la Información PETI.</t>
  </si>
  <si>
    <t>PETI Implementado</t>
  </si>
  <si>
    <t>A5.7.P283</t>
  </si>
  <si>
    <t>Acompañar, presentar y gestionar  iniciativas propuestas al Ministerio de las TIC y orden regional, relacionadas con el cierre de brechas tecnológicas en el territorio, a través de la conectividad rural, apropiación de las tecnologías, zonas wifi, centros de inteligencia artificial,   entre otras.</t>
  </si>
  <si>
    <t xml:space="preserve">Iniciativas de proyectos presentados </t>
  </si>
  <si>
    <t>A5.7.P284</t>
  </si>
  <si>
    <t>Aumentar y mantener en funcionamiento las zonas wifi con acceso a internet del municipio.</t>
  </si>
  <si>
    <t>Zonas wifi con mantenimiento</t>
  </si>
  <si>
    <t>A5.7.P285</t>
  </si>
  <si>
    <t>Mantener en funcionamiento los Puntos Vive Digital.</t>
  </si>
  <si>
    <t>Puntos vive digital operando</t>
  </si>
  <si>
    <t>A5.7.P286</t>
  </si>
  <si>
    <t xml:space="preserve">Fortalecer las capacidades Tecnológicas de la Administración Municipal </t>
  </si>
  <si>
    <t>Capacidades tecnológicas fortalecidas</t>
  </si>
  <si>
    <t>A5.7.P287</t>
  </si>
  <si>
    <t>Ajustar e implementar el Plan estratégico de Tecnologías de la Información PETI.</t>
  </si>
  <si>
    <t>PETI ajustado e implementado</t>
  </si>
  <si>
    <t>A5.8</t>
  </si>
  <si>
    <t>Alianza para el fortalecimiento institucional de las diferentes dependencias del Municipio</t>
  </si>
  <si>
    <t>A5.8.R56</t>
  </si>
  <si>
    <t>Fortalecer la capacidad Técnica, Operativa y Administrativa.
Este fortalecimiento institucional se centrará en un proceso de modernización que cubrirá a todas las dependencias, mejorando la eficiencia, transparencia y calidad del servicio público.</t>
  </si>
  <si>
    <t>Proceso de modernización conforme con lineamientos normativos realizado</t>
  </si>
  <si>
    <t>A5.8.P288</t>
  </si>
  <si>
    <t>A5.8.P289</t>
  </si>
  <si>
    <t>Plan de adquisiciones formulado e implementado</t>
  </si>
  <si>
    <t>A5.8.P290</t>
  </si>
  <si>
    <t>Capacidades técnicas y administrativas fortalecidas</t>
  </si>
  <si>
    <t>A5.8.P291</t>
  </si>
  <si>
    <t>Fortalecer los procesos administrativos de la Secretaría  de desarrollo agropecuario y gestión ambiental</t>
  </si>
  <si>
    <t>Plan de fortalecimiento formulado e implementado</t>
  </si>
  <si>
    <t>Planes institucionales implementados</t>
  </si>
  <si>
    <t>A5.8.P294</t>
  </si>
  <si>
    <t>Fortalecer los procesos administrativos de la secretaría de Educación</t>
  </si>
  <si>
    <t>Fortalecer los procesos administrativos de la Secretaría de Desarrollo Económico y Competitividad</t>
  </si>
  <si>
    <t>A5.8.P296</t>
  </si>
  <si>
    <t>Formular e implementar un plan de fortalecimieto de los procesos técnicos, administrativos y operativos de la secretaría de tránsito y movilidad</t>
  </si>
  <si>
    <t>Gobierno territorial</t>
  </si>
  <si>
    <t>A5.8.P297</t>
  </si>
  <si>
    <t>Observatorio social con operatividad</t>
  </si>
  <si>
    <t>A5.8.P298</t>
  </si>
  <si>
    <t xml:space="preserve">Procesos administrativos fortalecidos </t>
  </si>
  <si>
    <t>A5.8.P299</t>
  </si>
  <si>
    <t>A5.8.P300</t>
  </si>
  <si>
    <t>Espacios laborales fortalecidos</t>
  </si>
  <si>
    <t>Meta Producto 2024</t>
  </si>
  <si>
    <t>Meta Producto 2025</t>
  </si>
  <si>
    <t>Meta Producto 2026</t>
  </si>
  <si>
    <t>Meta Producto 2027</t>
  </si>
  <si>
    <t>DESPACHO RESPONSABLE</t>
  </si>
  <si>
    <t xml:space="preserve">SGP Alimentaciòn Escolar </t>
  </si>
  <si>
    <t>SGP Alimentaciòn Escolar</t>
  </si>
  <si>
    <t>OKEY</t>
  </si>
  <si>
    <t>TOTAL SECRETARIA DE EDUCACION</t>
  </si>
  <si>
    <t>TOTAL SECRETARIA DE SALUD Y SEGURIDAD SOCIAL</t>
  </si>
  <si>
    <t>Desarrollo Social y Politico</t>
  </si>
  <si>
    <t>TOTALES SECRETARIA DE DESARROLLOSOCIAL Y POLITICO</t>
  </si>
  <si>
    <t>Cultura, recreaciòn y deportes</t>
  </si>
  <si>
    <t>Educaciòn</t>
  </si>
  <si>
    <t>Salud y Seguridad Social</t>
  </si>
  <si>
    <t>Gobierno</t>
  </si>
  <si>
    <t>TOTALES CULTURA, RECREACIÒN Y DEPORTES</t>
  </si>
  <si>
    <t>EDOS</t>
  </si>
  <si>
    <t>TOTALES EMPRESA DE DESARROLLO URBANO Y RURAL -EDOS-</t>
  </si>
  <si>
    <t>Trànsito y movilidad</t>
  </si>
  <si>
    <t>TOTALES SECRETARIA DE TRANSITO Y MOVILIDAD</t>
  </si>
  <si>
    <t>TOTALES SECRETARIA DE DESARROLLO ECONOMICO Y COMPETITIVIDAD</t>
  </si>
  <si>
    <t>Desarrollo Econòmico y Competitividad</t>
  </si>
  <si>
    <t>TOTALES SECRETARIA DE DESARROLLO AGROPECUARIO Y GESTION AMBIENTAL</t>
  </si>
  <si>
    <t>Desarrollo Agropecuario y Gestiòn Ambiental</t>
  </si>
  <si>
    <t>Secretaria de Gobierno</t>
  </si>
  <si>
    <t>Planeaciòn</t>
  </si>
  <si>
    <t>Asuntos Administrativos</t>
  </si>
  <si>
    <t>TOTAL SECRETARIAA DE ASUNTOS ADMINISTRATIVOS</t>
  </si>
  <si>
    <t>Jurìdica</t>
  </si>
  <si>
    <t>Hacienda y finanzas pùblicas</t>
  </si>
  <si>
    <t>TOTALES SECRETARIA DE HACIENDA Y FINANZAS PUBLICAS</t>
  </si>
  <si>
    <t>TOTALES SECRETARIA JURIDICA</t>
  </si>
  <si>
    <t>Direcciòn perativa TICS</t>
  </si>
  <si>
    <t>TOTALES DIRECCION OPERATIVA TICS</t>
  </si>
  <si>
    <t>ACTIVIDAD - META PRODUCTO</t>
  </si>
  <si>
    <t>Vigencia</t>
  </si>
  <si>
    <t>Planeaciòn POT</t>
  </si>
  <si>
    <t>PlaneaciònPOT</t>
  </si>
  <si>
    <t xml:space="preserve"> Edos</t>
  </si>
  <si>
    <t>Calidad Planeaciòn</t>
  </si>
  <si>
    <t>Implementar la estrategia de Mantenimiento preventivo y correctivo del parque automotor de la secretaría de obras públicas e infraestructura</t>
  </si>
  <si>
    <t>Formular e implementar un plan de adquisiciones del suministro de combustible, lubricantes y aditivos para el parque automotor de la secretaría de obras públicas e infraestructura</t>
  </si>
  <si>
    <t>Fortalecer la capacidad técnica y administrativa de la Secretaría de Obras Públicas</t>
  </si>
  <si>
    <t>PROGRAMACION FISICA</t>
  </si>
  <si>
    <t>A5P292</t>
  </si>
  <si>
    <t>Formular e implementar un plan de fortalecimiento de los procesos y procedimientos de la secretaria de cultura,recreaciòn y deportes</t>
  </si>
  <si>
    <t>A5.8.PP293</t>
  </si>
  <si>
    <t>Formular e implementar un plan de fortalecimiento de los procesos y procedimientos de la secretaría de cultura, recreación y deportes en su dirección de deporte y recreación</t>
  </si>
  <si>
    <t>A5.1P248</t>
  </si>
  <si>
    <t>SGP GOBIERNO</t>
  </si>
  <si>
    <t>A5.1P250</t>
  </si>
  <si>
    <t>TOTALES SECRETARIA DE GOBIERNO</t>
  </si>
  <si>
    <t>TOTAL PLANEACION POT</t>
  </si>
  <si>
    <t>TOTALES  EDOS</t>
  </si>
  <si>
    <t>SUBTOTAL SECRETARIA DE OBRAS PUBLICAS</t>
  </si>
  <si>
    <t>PROGRAMA</t>
  </si>
  <si>
    <t>METEA DE RESULTADO</t>
  </si>
  <si>
    <t>PROGRAMACION FINANCIERA 2024</t>
  </si>
  <si>
    <t>PROGRAMACION FINANCIERA 2025</t>
  </si>
  <si>
    <t>PROGRAMACION FINANCIERA 2026</t>
  </si>
  <si>
    <t>PROGRAMACION FINANCIERA 2027</t>
  </si>
  <si>
    <t>Fortalecer el Observatorio Social para el análisis y el seguimiento de los fenómenos y problemáticas sociales del Municipio, y crear un sistema de información, cruce y análisis de la información de los diferentes proyectos de atención social, de la Secretaría de Desarrollo Social y Político</t>
  </si>
  <si>
    <t>Fortalecer los procesos Administrativos, financieros jurídicos de la secretaria de Desarrollo Social y Político</t>
  </si>
  <si>
    <t>Obras pùblicas e infraestructura</t>
  </si>
  <si>
    <t xml:space="preserve"> Serviciudad</t>
  </si>
  <si>
    <t>SGP PLANEACION 2027</t>
  </si>
  <si>
    <t xml:space="preserve">TOTALES SERVICIUDAD </t>
  </si>
  <si>
    <t xml:space="preserve">Diger </t>
  </si>
  <si>
    <t xml:space="preserve"> Bomberos</t>
  </si>
  <si>
    <t>TOTALES DIRECCION DE GESTION DEL RIESGO XE DESASTRES</t>
  </si>
  <si>
    <t>TOTALES  BOMBEROS</t>
  </si>
  <si>
    <t>SGP GOBIERNO PP 2027</t>
  </si>
  <si>
    <t>Unidad de medida0</t>
  </si>
  <si>
    <t>Brindar atención y seguimiento a través del equipo psicosocial  las víctimas de maltrato y violencia sexual mediante una atención profesional y especializada y preferente que garantice su atención y recuperación integral.</t>
  </si>
  <si>
    <t>çu</t>
  </si>
  <si>
    <t>PTAR</t>
  </si>
  <si>
    <t>SGP DIGER 2027</t>
  </si>
  <si>
    <t>OTRAS FUENTES</t>
  </si>
  <si>
    <t>SGP.CULTURA 2027-1</t>
  </si>
  <si>
    <t>Fortalecer el acceso a los servicios de actividad física</t>
  </si>
  <si>
    <t xml:space="preserve">Planeaciòn </t>
  </si>
  <si>
    <t>A4.4.P240</t>
  </si>
  <si>
    <t xml:space="preserve">v                      </t>
  </si>
  <si>
    <t>RECUROS PROPIOS</t>
  </si>
  <si>
    <t>DESTINACION ESPECIFICA</t>
  </si>
  <si>
    <t>RECURSOS DE GESTION</t>
  </si>
  <si>
    <t xml:space="preserve">Recursos Propios </t>
  </si>
  <si>
    <t xml:space="preserve">SGP Educaciòn </t>
  </si>
  <si>
    <t xml:space="preserve">S.G.P. Alimentacion Escolar </t>
  </si>
  <si>
    <t xml:space="preserve">SGP Salud </t>
  </si>
  <si>
    <t xml:space="preserve">SGP Economico </t>
  </si>
  <si>
    <t xml:space="preserve">SGP Asuntos Attivos </t>
  </si>
  <si>
    <t xml:space="preserve">SGP TICS </t>
  </si>
  <si>
    <t xml:space="preserve">SGP SOCIAL </t>
  </si>
  <si>
    <t xml:space="preserve">SGP Primera Infancia </t>
  </si>
  <si>
    <t xml:space="preserve">SGP CULTURA </t>
  </si>
  <si>
    <t>SGP CULTURA -1</t>
  </si>
  <si>
    <t xml:space="preserve">SGP DEPORTES </t>
  </si>
  <si>
    <t>SGP DEPORTES -1</t>
  </si>
  <si>
    <t>SGP APSB-AMBIENTAL</t>
  </si>
  <si>
    <t xml:space="preserve">SGP HACIENDA </t>
  </si>
  <si>
    <t xml:space="preserve">SGP DIGER </t>
  </si>
  <si>
    <t xml:space="preserve">SGP GBIERNO P.C. </t>
  </si>
  <si>
    <t xml:space="preserve">SGP Asunt. Attivos. </t>
  </si>
  <si>
    <t xml:space="preserve">SGP TICS. </t>
  </si>
  <si>
    <t xml:space="preserve">SGP primera infancia </t>
  </si>
  <si>
    <t xml:space="preserve">SGP Cultura </t>
  </si>
  <si>
    <t>SGP cultura   -1</t>
  </si>
  <si>
    <t xml:space="preserve">SGP GOBIERNO </t>
  </si>
  <si>
    <t xml:space="preserve">SGP APSB PLANEACION </t>
  </si>
  <si>
    <t xml:space="preserve">SGP APSB AMBIENTAL </t>
  </si>
  <si>
    <t xml:space="preserve">SGP GOBIERNO PP </t>
  </si>
  <si>
    <t>REURSOS  PROPIOS</t>
  </si>
  <si>
    <t>SGP APSB-PLANEACION</t>
  </si>
  <si>
    <t>SGP GOBIERNO PC</t>
  </si>
  <si>
    <t>Recursos Propios</t>
  </si>
  <si>
    <t>Destinaciòn Especìfica</t>
  </si>
  <si>
    <t xml:space="preserve">SGP Educacion </t>
  </si>
  <si>
    <t xml:space="preserve">SGPAttiva </t>
  </si>
  <si>
    <t xml:space="preserve">SGP PRIMERA INFANCIA. </t>
  </si>
  <si>
    <t>SGP CULTURA. -1</t>
  </si>
  <si>
    <t xml:space="preserve">SGP DEPORTES. </t>
  </si>
  <si>
    <t>SGP DEPORTES. -1</t>
  </si>
  <si>
    <t xml:space="preserve">SGP GOBIERNO. </t>
  </si>
  <si>
    <t xml:space="preserve">SGP APSB PLANEACIOIN </t>
  </si>
  <si>
    <t>Recursos propios</t>
  </si>
  <si>
    <t>Destinacion especifica</t>
  </si>
  <si>
    <t>RECURSOS DE GESTON</t>
  </si>
  <si>
    <t xml:space="preserve">sgp Salud </t>
  </si>
  <si>
    <t>SGP Econòmico</t>
  </si>
  <si>
    <t xml:space="preserve">SGP A. Attivos </t>
  </si>
  <si>
    <t xml:space="preserve">SGP SOCIAL. </t>
  </si>
  <si>
    <t xml:space="preserve">SGP.PRIMERA INFANCIA </t>
  </si>
  <si>
    <t xml:space="preserve">SGP.C ULTURA </t>
  </si>
  <si>
    <t>SGP.DEPORTES</t>
  </si>
  <si>
    <t>SGP.DEPORTES -1</t>
  </si>
  <si>
    <r>
      <t xml:space="preserve">Fomentar las Buenas Practicas  Agropecuarias </t>
    </r>
    <r>
      <rPr>
        <b/>
        <sz val="8"/>
        <rFont val="Arial Narrow"/>
        <family val="2"/>
      </rPr>
      <t xml:space="preserve"> </t>
    </r>
  </si>
  <si>
    <t>SECRETARIA DE PLANEACION SERVICIOS PUBLICOS</t>
  </si>
  <si>
    <t>Planeacion</t>
  </si>
  <si>
    <t>Implementar estrategia para el fortalecimiento institucional de la empresa de desarrollo urbano y rural del Municipio</t>
  </si>
  <si>
    <t>Fortalecer espacios laborales para mejorar la prestación del servicio de la empresa de desarrollo urbano y rural del Municipio</t>
  </si>
  <si>
    <t xml:space="preserve"> BUEN GOBIERNO Y GESTIÓN DE LO PÚBLICO. Una ALIANZA por la modernización institucional y la participación ciudadana.</t>
  </si>
  <si>
    <t>A5.9</t>
  </si>
  <si>
    <t>Implementar la estrategia de Mantenimiento preventivo y correctivo de el parque automotor de la secretaria de obras públicas e infraestructura</t>
  </si>
  <si>
    <t>A5.8.P295</t>
  </si>
  <si>
    <t>Estrategias para el fortalecimiento institucional implementadas</t>
  </si>
  <si>
    <t>SGP APSB-SERVICIUDAD</t>
  </si>
  <si>
    <t>SGP APSB SERVICIUDAD</t>
  </si>
  <si>
    <t xml:space="preserve">Programas de servicios públicos fortalecidos  </t>
  </si>
  <si>
    <t>Programa estratégico implementado</t>
  </si>
  <si>
    <t>TOTALES DIRECCION DE GESTION DEL RIESGO DE DESASTRES</t>
  </si>
  <si>
    <t>TOTAL SECRETARIA DE ASUNTOS ADMINISTRATIVOS</t>
  </si>
  <si>
    <t>Instituciones educativas con el programa de educación inclusiva</t>
  </si>
  <si>
    <t>Fomentar y participar en eventos que aporten de promoción turística de Dosquebradas acorde a la oferta disponible acorde a las marcas de ciudad “Ventana turística del eje cafetero”, “lo tengo en Dosquebradas” y otras.</t>
  </si>
  <si>
    <t>Realizar articulación interinstitucional para la educación informal en asuntos turísticos y habilidades digitales de este sector.</t>
  </si>
  <si>
    <t>Fortalecer la gestión administrativa, legal, técnica, operativa y financiera de los acueductos comunitarios urbanos y rurales para facilitar la prestación de los servicios de agua potable.</t>
  </si>
  <si>
    <t xml:space="preserve">Formular e implementar el Plan de Auditorías del Sistema de Gestión de Calidad. </t>
  </si>
  <si>
    <t>Formular e implementar un plan de fortalecimiento de los procesos y procedimientos de la secretaria de cultura,recreaciòn y deportes en su direcciòn de cultura</t>
  </si>
  <si>
    <t>alianza para la promoción y gestión del desarrollo integral de las actividawes culturales, artísticas,  la preservación del patrimonio y la infraestructura cultural.</t>
  </si>
  <si>
    <t>META DE RESULTADO</t>
  </si>
  <si>
    <t>PROGRAMACIÓN FINANCIERA 2024</t>
  </si>
  <si>
    <t>LÍNEA ESTRATÉGICA</t>
  </si>
  <si>
    <t xml:space="preserve">Alcance </t>
  </si>
  <si>
    <t>DESTINACIÓN ESPECIFICA</t>
  </si>
  <si>
    <t>MACROPROCESO: ESTRATÉGICO</t>
  </si>
  <si>
    <t>SECRETARÍA DE PLANEACIÓN</t>
  </si>
  <si>
    <t xml:space="preserve">PROCESO: GESTIÓN DE PLANEACIÓN </t>
  </si>
  <si>
    <t>SUBPROCESO: ASUNTOS SOCIOECONÓMICOS</t>
  </si>
  <si>
    <t xml:space="preserve">PLAN INDICATIVO   2024-2027 </t>
  </si>
  <si>
    <r>
      <t xml:space="preserve">Fomentar las Buenas Practicas  Agropecuarias </t>
    </r>
    <r>
      <rPr>
        <b/>
        <sz val="9"/>
        <rFont val="Arial Narrow"/>
        <family val="2"/>
      </rPr>
      <t xml:space="preserve"> </t>
    </r>
  </si>
  <si>
    <t>Atender de manera integral e inclusión social y comunitaria a personas con discapacidad y sus cuidadores, en cumplimiento de la política pública</t>
  </si>
  <si>
    <t>Crear y ejecutar un programa especial de apoyo y estímulos al Consejo Municipal de Juventud, para garantizar el funcionamiento de dicha instancia y promover la participación e incidencia juvenil de conformidad con lo establecido en el articulo 59 Ley 1622 de 2013  y en la Ley 1885 de 2018.</t>
  </si>
  <si>
    <t>A5.8.P292</t>
  </si>
  <si>
    <t xml:space="preserve">Adquirir predios como suelos de protección </t>
  </si>
  <si>
    <t>Línea Base 2023</t>
  </si>
  <si>
    <t xml:space="preserve">Nombre Indicador </t>
  </si>
  <si>
    <t>Tipo de Meta</t>
  </si>
  <si>
    <t>Meta de Producto (Actividad)</t>
  </si>
  <si>
    <t>Línea Base</t>
  </si>
  <si>
    <t>Año de Línea Base</t>
  </si>
  <si>
    <t xml:space="preserve">SGP Attiva </t>
  </si>
  <si>
    <t>Código Línea Estratégica</t>
  </si>
  <si>
    <t>Código Programa Alianza</t>
  </si>
  <si>
    <t>Código Meta de Resultado</t>
  </si>
  <si>
    <t>Código Meta de Producto</t>
  </si>
  <si>
    <t xml:space="preserve">Meta Cuatrienio 2024 - 2027 </t>
  </si>
  <si>
    <t xml:space="preserve">Nombre de Indicador </t>
  </si>
  <si>
    <t>Unidad de Medida</t>
  </si>
  <si>
    <t xml:space="preserve">SGP Económico </t>
  </si>
  <si>
    <t>RECURSOS DE GESTIÓN</t>
  </si>
  <si>
    <t xml:space="preserve">SGP LIBRE INVERSIÓN CULTURA </t>
  </si>
  <si>
    <t>SGP APSB-PLANEACIÓN</t>
  </si>
  <si>
    <t>RECURSOS  PROPIOS</t>
  </si>
  <si>
    <t>DESTINACIÓN ESPECÍFICA</t>
  </si>
  <si>
    <t xml:space="preserve">SGP Educación </t>
  </si>
  <si>
    <t xml:space="preserve">SGP Alimentación Escolar </t>
  </si>
  <si>
    <t>SGP Cultura   -1</t>
  </si>
  <si>
    <t xml:space="preserve">SGP APSB PLANEACIÓN </t>
  </si>
  <si>
    <t>PROGRAMACIÓN FINANCIERA 2026</t>
  </si>
  <si>
    <t>Destinación Específica</t>
  </si>
  <si>
    <t>Destinación específica</t>
  </si>
  <si>
    <t>SGP Alimentación Escolar</t>
  </si>
  <si>
    <t>SGP Económico</t>
  </si>
  <si>
    <t xml:space="preserve">SGP LIBRE INVERSIÓN  CULTURA </t>
  </si>
  <si>
    <t>SGP PLANEACIÓN 2027</t>
  </si>
  <si>
    <t>PROGRAMACIÓN FÍSICA</t>
  </si>
  <si>
    <t xml:space="preserve">SGP GOBIERNO P.C. </t>
  </si>
  <si>
    <t>Nombre Sector</t>
  </si>
  <si>
    <t>Incrementar la Instalación y reposición de la señalización vertical</t>
  </si>
  <si>
    <t>A5.8.P293</t>
  </si>
  <si>
    <t>A4.3P216</t>
  </si>
  <si>
    <t>RECURSOS PROPIOS</t>
  </si>
  <si>
    <t>SERVICIUDAD</t>
  </si>
  <si>
    <t>REURSOS PROPIOS</t>
  </si>
  <si>
    <t>Participar convenios la y/o para la el de en para construcción de Planta la Tratamiento aguas residuales.</t>
  </si>
  <si>
    <t>Número deNúmero  usuarios</t>
  </si>
  <si>
    <t>Nùmero</t>
  </si>
  <si>
    <t>Proyectos apoyados financiera mente</t>
  </si>
  <si>
    <t>GRANDES TOTALES SOLO ADMINISTRACION CENTRAL</t>
  </si>
  <si>
    <t>TOTAL SECRETARIA DE GOBIERNO</t>
  </si>
  <si>
    <t>TOTAL  EDOS</t>
  </si>
  <si>
    <t>TOTAL  EMPRESA DE DESARROLLO URBANO Y RURAL -EDOS-</t>
  </si>
  <si>
    <t>TOTAL SECRETARIA DE TRANSITO Y MOVILIDAD</t>
  </si>
  <si>
    <t>TOTAL SECRETARIA DE DESARROLLO ECONOMICO Y COMPETITIVIDAD</t>
  </si>
  <si>
    <t>SUBTOTAL SECRETARIA DE PLANEACION - CALIDAD</t>
  </si>
  <si>
    <t>SUBTOTALSECRETARIA DE PLANEACION -  SOCIOECONOMICA</t>
  </si>
  <si>
    <t>A3.5.P203</t>
  </si>
  <si>
    <t>A3.5.P204</t>
  </si>
  <si>
    <t>A3.5.P205</t>
  </si>
  <si>
    <t>A1.10.P115</t>
  </si>
  <si>
    <t>v w</t>
  </si>
  <si>
    <t xml:space="preserve">Unidad de Medida </t>
  </si>
  <si>
    <t>PROGRAMACIÓN FINANCIERA 2027</t>
  </si>
  <si>
    <t xml:space="preserve">UNIDAD DE MEDIDA </t>
  </si>
  <si>
    <t>NOMBRE</t>
  </si>
  <si>
    <t xml:space="preserve">NOMBRE DEL SECTOR </t>
  </si>
  <si>
    <t xml:space="preserve">CÓDIGO PROGRAMA </t>
  </si>
  <si>
    <t>PROGRAMA (ALIANZA)</t>
  </si>
  <si>
    <t xml:space="preserve">CÓDIGO META DE RESULTADO </t>
  </si>
  <si>
    <t xml:space="preserve">DESCRIPCIÓN DE LA META DE RESULTADO </t>
  </si>
  <si>
    <t>INDICADOR</t>
  </si>
  <si>
    <t>LINEA BASE 2023</t>
  </si>
  <si>
    <t xml:space="preserve">NOMBRE DEL INDICADOR </t>
  </si>
  <si>
    <t xml:space="preserve">TIPO DE META </t>
  </si>
  <si>
    <t xml:space="preserve">ALCANCE </t>
  </si>
  <si>
    <t xml:space="preserve">META CUATRIENIO </t>
  </si>
  <si>
    <t xml:space="preserve">CÓDIGO META DE PRODUCTO </t>
  </si>
  <si>
    <t xml:space="preserve">META DE PRODUCTO </t>
  </si>
  <si>
    <t xml:space="preserve">LÍNEA BASE </t>
  </si>
  <si>
    <t xml:space="preserve">AÑO DE LA LINEA BASE </t>
  </si>
  <si>
    <t xml:space="preserve">INDICADOR </t>
  </si>
  <si>
    <t xml:space="preserve">NOMBRE DE INDICADOR </t>
  </si>
  <si>
    <t xml:space="preserve">MTA CUATRIENIO </t>
  </si>
  <si>
    <t xml:space="preserve">VIGENCIA </t>
  </si>
  <si>
    <t>META PRODUTO 2024</t>
  </si>
  <si>
    <t>META PRODUTO 2025</t>
  </si>
  <si>
    <t>META PRODUTO 2026</t>
  </si>
  <si>
    <t>META PRODUTO 2027</t>
  </si>
  <si>
    <t xml:space="preserve">RECURSOS PROPIOS </t>
  </si>
  <si>
    <t xml:space="preserve">S.G.P. Alimentación Escolar </t>
  </si>
  <si>
    <t xml:space="preserve">SGP Libre inversión Cultura </t>
  </si>
  <si>
    <t>RECURSOS PROPIOS 2025</t>
  </si>
  <si>
    <t>RECURSOS PROPIOS 2026</t>
  </si>
  <si>
    <t>RECURSOS PROPIOS  2027</t>
  </si>
  <si>
    <t>CÓDIGO LINEA ESTRATÉGICA</t>
  </si>
  <si>
    <t>Elaborado por :</t>
  </si>
  <si>
    <t>Revisado por :</t>
  </si>
  <si>
    <t xml:space="preserve">Aprobado por </t>
  </si>
  <si>
    <t>Lina Marcela Monragón - Secretaria de planeación</t>
  </si>
  <si>
    <t xml:space="preserve">Luisa Gil Obando- Directora administrativa de asuntos socioeconómicos </t>
  </si>
  <si>
    <t>Rosa Amelia Martinez - Contratista Secretaría de planeción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</si>
</sst>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 #,##0_-;\-* #,##0_-;_-* &quot;-&quot;??_-;_-@_-"/>
    <numFmt numFmtId="165" formatCode="0;[Red]0"/>
    <numFmt numFmtId="166" formatCode="_-&quot;$&quot;\ * #,##0_-;\-&quot;$&quot;\ * #,##0_-;_-&quot;$&quot;\ * &quot;-&quot;??_-;_-@_-"/>
    <numFmt numFmtId="167" formatCode="_-* #,##0.0_-;\-* #,##0.0_-;_-* &quot;-&quot;??_-;_-@_-"/>
    <numFmt numFmtId="168" formatCode="_-&quot;$&quot;\ * #,##0_-;\-&quot;$&quot;\ * #,##0_-;_-&quot;$&quot;\ * &quot;-&quot;_-;_-@"/>
    <numFmt numFmtId="169" formatCode="_-&quot;$&quot;* #,##0_-;\-&quot;$&quot;* #,##0_-;_-&quot;$&quot;* &quot;-&quot;_-;_-@"/>
    <numFmt numFmtId="170" formatCode="0.0%"/>
    <numFmt numFmtId="171" formatCode="#,##0.00_ ;\-#,##0.00\ "/>
    <numFmt numFmtId="172" formatCode="_-* #,##0.00_-;\-* #,##0.00_-;_-* &quot;-&quot;_-;_-@_-"/>
    <numFmt numFmtId="173" formatCode="_-[$$-240A]\ * #,##0_-;\-[$$-240A]\ * #,##0_-;_-[$$-240A]\ * &quot;-&quot;??_-;_-@_-"/>
  </numFmts>
  <fonts count="47" x14ac:knownFonts="1">
    <font>
      <sz val="11"/>
      <color theme="1"/>
      <name val="Calibri"/>
      <family val="2"/>
      <scheme val="minor"/>
    </font>
    <font>
      <sz val="11"/>
      <color theme="1"/>
      <name val="Calibri"/>
      <family val="2"/>
      <scheme val="minor"/>
    </font>
    <font>
      <b/>
      <sz val="9"/>
      <color indexed="81"/>
      <name val="Tahoma"/>
      <family val="2"/>
    </font>
    <font>
      <sz val="9"/>
      <color indexed="81"/>
      <name val="Tahoma"/>
      <family val="2"/>
    </font>
    <font>
      <sz val="11"/>
      <color rgb="FF000000"/>
      <name val="Calibri"/>
      <family val="2"/>
      <charset val="1"/>
    </font>
    <font>
      <sz val="8"/>
      <name val="Calibri"/>
      <family val="2"/>
      <scheme val="minor"/>
    </font>
    <font>
      <sz val="9"/>
      <color theme="1"/>
      <name val="Arial Narrow"/>
      <family val="2"/>
    </font>
    <font>
      <sz val="9"/>
      <color theme="1"/>
      <name val="Aptos Narrow"/>
      <family val="2"/>
    </font>
    <font>
      <b/>
      <sz val="9"/>
      <name val="Aptos Narrow"/>
      <family val="2"/>
    </font>
    <font>
      <sz val="9"/>
      <name val="Aptos Narrow"/>
      <family val="2"/>
    </font>
    <font>
      <b/>
      <i/>
      <sz val="11"/>
      <color theme="1"/>
      <name val="Aptos Narrow"/>
      <family val="2"/>
    </font>
    <font>
      <b/>
      <i/>
      <sz val="9"/>
      <color theme="1"/>
      <name val="Aptos Narrow"/>
      <family val="2"/>
    </font>
    <font>
      <b/>
      <sz val="9"/>
      <color theme="1"/>
      <name val="Aptos Narrow"/>
      <family val="2"/>
    </font>
    <font>
      <sz val="9"/>
      <color rgb="FF000000"/>
      <name val="Aptos Narrow"/>
      <family val="2"/>
    </font>
    <font>
      <b/>
      <i/>
      <sz val="9"/>
      <name val="Aptos Narrow"/>
      <family val="2"/>
    </font>
    <font>
      <sz val="9"/>
      <color rgb="FFFF0000"/>
      <name val="Aptos Narrow"/>
      <family val="2"/>
    </font>
    <font>
      <sz val="9"/>
      <color theme="1" tint="0.14999847407452621"/>
      <name val="Aptos Narrow"/>
      <family val="2"/>
    </font>
    <font>
      <sz val="9"/>
      <color theme="2" tint="-0.89999084444715716"/>
      <name val="Aptos Narrow"/>
      <family val="2"/>
    </font>
    <font>
      <sz val="8"/>
      <color theme="1"/>
      <name val="Arial Narrow"/>
      <family val="2"/>
    </font>
    <font>
      <sz val="8"/>
      <name val="Arial Narrow"/>
      <family val="2"/>
    </font>
    <font>
      <sz val="8"/>
      <color rgb="FFFF0000"/>
      <name val="Arial Narrow"/>
      <family val="2"/>
    </font>
    <font>
      <b/>
      <sz val="12"/>
      <name val="Aptos Narrow"/>
      <family val="2"/>
    </font>
    <font>
      <b/>
      <i/>
      <sz val="11"/>
      <name val="Aptos Narrow"/>
      <family val="2"/>
    </font>
    <font>
      <b/>
      <i/>
      <sz val="12"/>
      <color theme="1"/>
      <name val="Aptos Narrow"/>
      <family val="2"/>
    </font>
    <font>
      <b/>
      <sz val="8"/>
      <name val="Arial Narrow"/>
      <family val="2"/>
    </font>
    <font>
      <b/>
      <sz val="8"/>
      <color theme="1"/>
      <name val="Arial Narrow"/>
      <family val="2"/>
    </font>
    <font>
      <b/>
      <sz val="11"/>
      <color theme="1"/>
      <name val="Aptos Narrow"/>
      <family val="2"/>
    </font>
    <font>
      <sz val="11"/>
      <color theme="1"/>
      <name val="Arial Narrow"/>
      <family val="2"/>
    </font>
    <font>
      <b/>
      <sz val="9"/>
      <name val="Arial Narrow"/>
      <family val="2"/>
    </font>
    <font>
      <b/>
      <sz val="9"/>
      <color theme="1"/>
      <name val="Arial Narrow"/>
      <family val="2"/>
    </font>
    <font>
      <b/>
      <i/>
      <sz val="9"/>
      <color theme="1"/>
      <name val="Arial Narrow"/>
      <family val="2"/>
    </font>
    <font>
      <sz val="9"/>
      <name val="Arial Narrow"/>
      <family val="2"/>
    </font>
    <font>
      <sz val="9"/>
      <color rgb="FFFF0000"/>
      <name val="Arial Narrow"/>
      <family val="2"/>
    </font>
    <font>
      <sz val="9"/>
      <color theme="1" tint="0.14999847407452621"/>
      <name val="Arial Narrow"/>
      <family val="2"/>
    </font>
    <font>
      <b/>
      <i/>
      <sz val="9"/>
      <name val="Arial Narrow"/>
      <family val="2"/>
    </font>
    <font>
      <sz val="9"/>
      <color rgb="FF000000"/>
      <name val="Arial Narrow"/>
      <family val="2"/>
    </font>
    <font>
      <sz val="9"/>
      <color theme="2" tint="-0.89999084444715716"/>
      <name val="Arial Narrow"/>
      <family val="2"/>
    </font>
    <font>
      <b/>
      <i/>
      <sz val="10"/>
      <color theme="1"/>
      <name val="Arial Narrow"/>
      <family val="2"/>
    </font>
    <font>
      <b/>
      <i/>
      <sz val="11"/>
      <color theme="1"/>
      <name val="Arial Narrow"/>
      <family val="2"/>
    </font>
    <font>
      <b/>
      <i/>
      <sz val="12"/>
      <color theme="1"/>
      <name val="Arial Narrow"/>
      <family val="2"/>
    </font>
    <font>
      <b/>
      <i/>
      <sz val="11"/>
      <color theme="0"/>
      <name val="Arial Narrow"/>
      <family val="2"/>
    </font>
    <font>
      <b/>
      <sz val="11"/>
      <color theme="0"/>
      <name val="Arial Narrow"/>
      <family val="2"/>
    </font>
    <font>
      <b/>
      <sz val="9"/>
      <color theme="0"/>
      <name val="Arial Narrow"/>
      <family val="2"/>
    </font>
    <font>
      <b/>
      <sz val="10"/>
      <color theme="1"/>
      <name val="Arial Narrow"/>
      <family val="2"/>
    </font>
    <font>
      <b/>
      <sz val="10"/>
      <name val="Arial Narrow"/>
      <family val="2"/>
    </font>
    <font>
      <b/>
      <sz val="10"/>
      <name val="Aptos Narrow"/>
      <family val="2"/>
    </font>
    <font>
      <sz val="10"/>
      <color theme="1"/>
      <name val="Arial Narrow"/>
      <family val="2"/>
    </font>
  </fonts>
  <fills count="62">
    <fill>
      <patternFill patternType="none"/>
    </fill>
    <fill>
      <patternFill patternType="gray125"/>
    </fill>
    <fill>
      <patternFill patternType="solid">
        <fgColor rgb="FFC5E0B3"/>
        <bgColor rgb="FFC5E0B3"/>
      </patternFill>
    </fill>
    <fill>
      <patternFill patternType="solid">
        <fgColor rgb="FF92D050"/>
        <bgColor rgb="FF92D050"/>
      </patternFill>
    </fill>
    <fill>
      <patternFill patternType="solid">
        <fgColor rgb="FFA8D08D"/>
        <bgColor rgb="FFA8D08D"/>
      </patternFill>
    </fill>
    <fill>
      <patternFill patternType="solid">
        <fgColor theme="8" tint="0.59999389629810485"/>
        <bgColor indexed="64"/>
      </patternFill>
    </fill>
    <fill>
      <patternFill patternType="solid">
        <fgColor theme="9" tint="0.39997558519241921"/>
        <bgColor indexed="64"/>
      </patternFill>
    </fill>
    <fill>
      <patternFill patternType="solid">
        <fgColor theme="8" tint="0.59999389629810485"/>
        <bgColor theme="0"/>
      </patternFill>
    </fill>
    <fill>
      <patternFill patternType="solid">
        <fgColor theme="9" tint="0.59999389629810485"/>
        <bgColor indexed="64"/>
      </patternFill>
    </fill>
    <fill>
      <patternFill patternType="solid">
        <fgColor theme="5" tint="0.59999389629810485"/>
        <bgColor indexed="64"/>
      </patternFill>
    </fill>
    <fill>
      <patternFill patternType="solid">
        <fgColor rgb="FFFF0000"/>
        <bgColor indexed="64"/>
      </patternFill>
    </fill>
    <fill>
      <patternFill patternType="solid">
        <fgColor rgb="FFBDD7EE"/>
        <bgColor indexed="64"/>
      </patternFill>
    </fill>
    <fill>
      <patternFill patternType="solid">
        <fgColor rgb="FF92D050"/>
        <bgColor rgb="FFC5E0B3"/>
      </patternFill>
    </fill>
    <fill>
      <patternFill patternType="solid">
        <fgColor rgb="FF92D050"/>
        <bgColor rgb="FFD9E2F3"/>
      </patternFill>
    </fill>
    <fill>
      <patternFill patternType="solid">
        <fgColor theme="9" tint="0.39997558519241921"/>
        <bgColor rgb="FFD9E2F3"/>
      </patternFill>
    </fill>
    <fill>
      <patternFill patternType="solid">
        <fgColor rgb="FFC5E0B3"/>
        <bgColor rgb="FFA8D08D"/>
      </patternFill>
    </fill>
    <fill>
      <patternFill patternType="solid">
        <fgColor rgb="FFC5E0B3"/>
        <bgColor rgb="FFE2EFD9"/>
      </patternFill>
    </fill>
    <fill>
      <patternFill patternType="solid">
        <fgColor theme="5" tint="0.39997558519241921"/>
        <bgColor indexed="64"/>
      </patternFill>
    </fill>
    <fill>
      <patternFill patternType="solid">
        <fgColor theme="6" tint="0.79998168889431442"/>
        <bgColor indexed="64"/>
      </patternFill>
    </fill>
    <fill>
      <patternFill patternType="solid">
        <fgColor theme="6" tint="0.79998168889431442"/>
        <bgColor theme="0"/>
      </patternFill>
    </fill>
    <fill>
      <patternFill patternType="solid">
        <fgColor rgb="FFFCE4D6"/>
        <bgColor indexed="64"/>
      </patternFill>
    </fill>
    <fill>
      <patternFill patternType="solid">
        <fgColor theme="9" tint="0.59999389629810485"/>
        <bgColor theme="0"/>
      </patternFill>
    </fill>
    <fill>
      <patternFill patternType="solid">
        <fgColor theme="4" tint="0.39997558519241921"/>
        <bgColor indexed="64"/>
      </patternFill>
    </fill>
    <fill>
      <patternFill patternType="solid">
        <fgColor rgb="FFB4C6E7"/>
        <bgColor indexed="64"/>
      </patternFill>
    </fill>
    <fill>
      <patternFill patternType="solid">
        <fgColor rgb="FFBDD7EE"/>
        <bgColor theme="0"/>
      </patternFill>
    </fill>
    <fill>
      <patternFill patternType="solid">
        <fgColor rgb="FFEDEDED"/>
        <bgColor indexed="64"/>
      </patternFill>
    </fill>
    <fill>
      <patternFill patternType="solid">
        <fgColor rgb="FFEDEDED"/>
        <bgColor theme="0"/>
      </patternFill>
    </fill>
    <fill>
      <patternFill patternType="solid">
        <fgColor rgb="FFC6E0B4"/>
        <bgColor indexed="64"/>
      </patternFill>
    </fill>
    <fill>
      <patternFill patternType="solid">
        <fgColor rgb="FFC5E0B3"/>
        <bgColor indexed="64"/>
      </patternFill>
    </fill>
    <fill>
      <patternFill patternType="solid">
        <fgColor rgb="FFBDD7EE"/>
        <bgColor rgb="FFC5E0B3"/>
      </patternFill>
    </fill>
    <fill>
      <patternFill patternType="solid">
        <fgColor theme="7" tint="0.79998168889431442"/>
        <bgColor indexed="64"/>
      </patternFill>
    </fill>
    <fill>
      <patternFill patternType="solid">
        <fgColor rgb="FFF4B084"/>
        <bgColor indexed="64"/>
      </patternFill>
    </fill>
    <fill>
      <patternFill patternType="solid">
        <fgColor theme="6" tint="0.79998168889431442"/>
        <bgColor rgb="FFFFFFFF"/>
      </patternFill>
    </fill>
    <fill>
      <patternFill patternType="solid">
        <fgColor theme="7" tint="0.79998168889431442"/>
        <bgColor theme="0"/>
      </patternFill>
    </fill>
    <fill>
      <patternFill patternType="solid">
        <fgColor rgb="FFFFF2CC"/>
        <bgColor indexed="64"/>
      </patternFill>
    </fill>
    <fill>
      <patternFill patternType="solid">
        <fgColor rgb="FFFFF2CC"/>
        <bgColor theme="0"/>
      </patternFill>
    </fill>
    <fill>
      <patternFill patternType="solid">
        <fgColor rgb="FFF4B084"/>
        <bgColor theme="0"/>
      </patternFill>
    </fill>
    <fill>
      <patternFill patternType="solid">
        <fgColor theme="8" tint="0.79998168889431442"/>
        <bgColor theme="0"/>
      </patternFill>
    </fill>
    <fill>
      <patternFill patternType="solid">
        <fgColor theme="8" tint="0.79998168889431442"/>
        <bgColor indexed="64"/>
      </patternFill>
    </fill>
    <fill>
      <patternFill patternType="solid">
        <fgColor theme="5" tint="0.39997558519241921"/>
        <bgColor theme="0"/>
      </patternFill>
    </fill>
    <fill>
      <patternFill patternType="solid">
        <fgColor theme="8" tint="0.79998168889431442"/>
        <bgColor rgb="FFD0CECE"/>
      </patternFill>
    </fill>
    <fill>
      <patternFill patternType="solid">
        <fgColor theme="8" tint="0.79998168889431442"/>
        <bgColor rgb="FFE2EFD9"/>
      </patternFill>
    </fill>
    <fill>
      <patternFill patternType="solid">
        <fgColor theme="8" tint="0.79998168889431442"/>
        <bgColor rgb="FFFEF2CB"/>
      </patternFill>
    </fill>
    <fill>
      <patternFill patternType="solid">
        <fgColor rgb="FFDDEBF7"/>
        <bgColor indexed="64"/>
      </patternFill>
    </fill>
    <fill>
      <patternFill patternType="solid">
        <fgColor rgb="FFDDEBF7"/>
        <bgColor theme="0"/>
      </patternFill>
    </fill>
    <fill>
      <patternFill patternType="solid">
        <fgColor theme="5" tint="0.59999389629810485"/>
        <bgColor theme="0"/>
      </patternFill>
    </fill>
    <fill>
      <patternFill patternType="solid">
        <fgColor rgb="FFFF0000"/>
        <bgColor rgb="FFC5E0B3"/>
      </patternFill>
    </fill>
    <fill>
      <patternFill patternType="solid">
        <fgColor theme="7" tint="0.39997558519241921"/>
        <bgColor indexed="64"/>
      </patternFill>
    </fill>
    <fill>
      <patternFill patternType="solid">
        <fgColor theme="7" tint="0.59999389629810485"/>
        <bgColor indexed="64"/>
      </patternFill>
    </fill>
    <fill>
      <patternFill patternType="solid">
        <fgColor rgb="FFC6E0B4"/>
        <bgColor theme="0"/>
      </patternFill>
    </fill>
    <fill>
      <patternFill patternType="solid">
        <fgColor theme="8" tint="0.39997558519241921"/>
        <bgColor indexed="64"/>
      </patternFill>
    </fill>
    <fill>
      <patternFill patternType="solid">
        <fgColor theme="9" tint="0.79998168889431442"/>
        <bgColor indexed="64"/>
      </patternFill>
    </fill>
    <fill>
      <patternFill patternType="solid">
        <fgColor theme="9" tint="0.79998168889431442"/>
        <bgColor theme="0"/>
      </patternFill>
    </fill>
    <fill>
      <patternFill patternType="solid">
        <fgColor rgb="FFEDEDED"/>
        <bgColor rgb="FFFFFFFF"/>
      </patternFill>
    </fill>
    <fill>
      <patternFill patternType="solid">
        <fgColor rgb="FFE2EFDA"/>
        <bgColor theme="0"/>
      </patternFill>
    </fill>
    <fill>
      <patternFill patternType="solid">
        <fgColor rgb="FFE2EFDA"/>
        <bgColor indexed="64"/>
      </patternFill>
    </fill>
    <fill>
      <patternFill patternType="solid">
        <fgColor theme="9" tint="-0.249977111117893"/>
        <bgColor indexed="64"/>
      </patternFill>
    </fill>
    <fill>
      <patternFill patternType="solid">
        <fgColor theme="9" tint="-0.249977111117893"/>
        <bgColor theme="0"/>
      </patternFill>
    </fill>
    <fill>
      <patternFill patternType="solid">
        <fgColor theme="9" tint="-0.49998474074526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6" tint="-0.249977111117893"/>
        <bgColor indexed="64"/>
      </patternFill>
    </fill>
  </fills>
  <borders count="58">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style="thin">
        <color rgb="FF000000"/>
      </left>
      <right style="thin">
        <color rgb="FF000000"/>
      </right>
      <top/>
      <bottom style="thin">
        <color rgb="FF000000"/>
      </bottom>
      <diagonal/>
    </border>
    <border>
      <left style="thin">
        <color indexed="64"/>
      </left>
      <right/>
      <top/>
      <bottom/>
      <diagonal/>
    </border>
    <border>
      <left/>
      <right style="thin">
        <color rgb="FF000000"/>
      </right>
      <top style="thin">
        <color rgb="FF000000"/>
      </top>
      <bottom/>
      <diagonal/>
    </border>
    <border>
      <left style="thin">
        <color rgb="FF000000"/>
      </left>
      <right/>
      <top/>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style="medium">
        <color indexed="64"/>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thin">
        <color rgb="FF000000"/>
      </right>
      <top/>
      <bottom/>
      <diagonal/>
    </border>
    <border>
      <left/>
      <right style="medium">
        <color indexed="64"/>
      </right>
      <top style="thin">
        <color rgb="FF000000"/>
      </top>
      <bottom style="thin">
        <color rgb="FF000000"/>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style="medium">
        <color indexed="64"/>
      </right>
      <top/>
      <bottom/>
      <diagonal/>
    </border>
    <border>
      <left style="thin">
        <color rgb="FF000000"/>
      </left>
      <right/>
      <top style="medium">
        <color indexed="64"/>
      </top>
      <bottom/>
      <diagonal/>
    </border>
    <border>
      <left style="thin">
        <color rgb="FF000000"/>
      </left>
      <right style="thin">
        <color rgb="FF000000"/>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right style="medium">
        <color indexed="64"/>
      </right>
      <top style="medium">
        <color indexed="64"/>
      </top>
      <bottom/>
      <diagonal/>
    </border>
    <border>
      <left/>
      <right style="medium">
        <color indexed="64"/>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s>
  <cellStyleXfs count="9">
    <xf numFmtId="0" fontId="0" fillId="0" borderId="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9" fontId="1" fillId="0" borderId="0" applyFont="0" applyFill="0" applyBorder="0" applyAlignment="0" applyProtection="0"/>
    <xf numFmtId="0" fontId="4" fillId="0" borderId="0"/>
    <xf numFmtId="42" fontId="1" fillId="0" borderId="0" applyFont="0" applyFill="0" applyBorder="0" applyAlignment="0" applyProtection="0"/>
    <xf numFmtId="0" fontId="1" fillId="0" borderId="0"/>
  </cellStyleXfs>
  <cellXfs count="1563">
    <xf numFmtId="0" fontId="0" fillId="0" borderId="0" xfId="0"/>
    <xf numFmtId="0" fontId="6" fillId="18" borderId="6" xfId="0" applyFont="1" applyFill="1" applyBorder="1" applyAlignment="1">
      <alignment vertical="center" wrapText="1"/>
    </xf>
    <xf numFmtId="166" fontId="6" fillId="18" borderId="6" xfId="3" applyNumberFormat="1" applyFont="1" applyFill="1" applyBorder="1" applyAlignment="1">
      <alignment vertical="center" wrapText="1"/>
    </xf>
    <xf numFmtId="0" fontId="7" fillId="0" borderId="0" xfId="0" applyFont="1"/>
    <xf numFmtId="0" fontId="8" fillId="2" borderId="5" xfId="0" applyFont="1" applyFill="1" applyBorder="1" applyAlignment="1">
      <alignment horizontal="center" vertical="top" wrapText="1"/>
    </xf>
    <xf numFmtId="0" fontId="7" fillId="5" borderId="9" xfId="0" applyFont="1" applyFill="1" applyBorder="1" applyAlignment="1">
      <alignment horizontal="left" vertical="center" wrapText="1"/>
    </xf>
    <xf numFmtId="164" fontId="7" fillId="5" borderId="6" xfId="1" applyNumberFormat="1" applyFont="1" applyFill="1" applyBorder="1" applyAlignment="1">
      <alignment horizontal="left" vertical="center"/>
    </xf>
    <xf numFmtId="164" fontId="7" fillId="5" borderId="9" xfId="1" applyNumberFormat="1" applyFont="1" applyFill="1" applyBorder="1" applyAlignment="1">
      <alignment horizontal="left" vertical="center"/>
    </xf>
    <xf numFmtId="164" fontId="7" fillId="11" borderId="6" xfId="1" applyNumberFormat="1" applyFont="1" applyFill="1" applyBorder="1" applyAlignment="1">
      <alignment horizontal="left" vertical="center"/>
    </xf>
    <xf numFmtId="164" fontId="7" fillId="5" borderId="24" xfId="1" applyNumberFormat="1" applyFont="1" applyFill="1" applyBorder="1" applyAlignment="1">
      <alignment horizontal="left" vertical="center"/>
    </xf>
    <xf numFmtId="164" fontId="7" fillId="11" borderId="9" xfId="1" applyNumberFormat="1" applyFont="1" applyFill="1" applyBorder="1" applyAlignment="1">
      <alignment horizontal="center" vertical="center"/>
    </xf>
    <xf numFmtId="0" fontId="7" fillId="5" borderId="6" xfId="0" applyFont="1" applyFill="1" applyBorder="1" applyAlignment="1">
      <alignment horizontal="left" vertical="center" wrapText="1"/>
    </xf>
    <xf numFmtId="164" fontId="7" fillId="11" borderId="6" xfId="1" applyNumberFormat="1" applyFont="1" applyFill="1" applyBorder="1" applyAlignment="1">
      <alignment horizontal="center" vertical="center"/>
    </xf>
    <xf numFmtId="0" fontId="7" fillId="11" borderId="6" xfId="0" applyFont="1" applyFill="1" applyBorder="1" applyAlignment="1">
      <alignment horizontal="left" vertical="center" wrapText="1"/>
    </xf>
    <xf numFmtId="164" fontId="11" fillId="11" borderId="6" xfId="1" applyNumberFormat="1" applyFont="1" applyFill="1" applyBorder="1" applyAlignment="1">
      <alignment horizontal="left" vertical="center"/>
    </xf>
    <xf numFmtId="0" fontId="7" fillId="11" borderId="6" xfId="1" applyNumberFormat="1" applyFont="1" applyFill="1" applyBorder="1" applyAlignment="1">
      <alignment horizontal="left" vertical="center"/>
    </xf>
    <xf numFmtId="0" fontId="7" fillId="11" borderId="24" xfId="0" applyFont="1" applyFill="1" applyBorder="1" applyAlignment="1">
      <alignment horizontal="left" vertical="center" wrapText="1"/>
    </xf>
    <xf numFmtId="164" fontId="7" fillId="11" borderId="9" xfId="1" applyNumberFormat="1" applyFont="1" applyFill="1" applyBorder="1" applyAlignment="1">
      <alignment horizontal="left" vertical="center"/>
    </xf>
    <xf numFmtId="164" fontId="7" fillId="5" borderId="27" xfId="1" applyNumberFormat="1" applyFont="1" applyFill="1" applyBorder="1" applyAlignment="1">
      <alignment horizontal="left" vertical="center"/>
    </xf>
    <xf numFmtId="42" fontId="7" fillId="11" borderId="6" xfId="4" applyFont="1" applyFill="1" applyBorder="1" applyAlignment="1">
      <alignment horizontal="center" vertical="center" wrapText="1"/>
    </xf>
    <xf numFmtId="42" fontId="7" fillId="11" borderId="9" xfId="4" applyFont="1" applyFill="1" applyBorder="1" applyAlignment="1">
      <alignment horizontal="center" vertical="center" wrapText="1"/>
    </xf>
    <xf numFmtId="42" fontId="7" fillId="5" borderId="6" xfId="4" applyFont="1" applyFill="1" applyBorder="1" applyAlignment="1">
      <alignment horizontal="center" vertical="center" wrapText="1"/>
    </xf>
    <xf numFmtId="42" fontId="7" fillId="5" borderId="24" xfId="4" applyFont="1" applyFill="1" applyBorder="1" applyAlignment="1">
      <alignment horizontal="center" vertical="center" wrapText="1"/>
    </xf>
    <xf numFmtId="42" fontId="7" fillId="5" borderId="24" xfId="4" applyFont="1" applyFill="1" applyBorder="1" applyAlignment="1">
      <alignment vertical="center" wrapText="1"/>
    </xf>
    <xf numFmtId="0" fontId="7" fillId="5" borderId="6" xfId="0" applyFont="1" applyFill="1" applyBorder="1" applyAlignment="1">
      <alignment vertical="center" wrapText="1"/>
    </xf>
    <xf numFmtId="0" fontId="7" fillId="5" borderId="6" xfId="1" applyNumberFormat="1" applyFont="1" applyFill="1" applyBorder="1" applyAlignment="1">
      <alignment horizontal="left" vertical="center"/>
    </xf>
    <xf numFmtId="2" fontId="7" fillId="5" borderId="6" xfId="1" applyNumberFormat="1" applyFont="1" applyFill="1" applyBorder="1" applyAlignment="1">
      <alignment horizontal="left" vertical="center"/>
    </xf>
    <xf numFmtId="164" fontId="7" fillId="5" borderId="6" xfId="1" applyNumberFormat="1" applyFont="1" applyFill="1" applyBorder="1" applyAlignment="1">
      <alignment horizontal="center" vertical="center"/>
    </xf>
    <xf numFmtId="164" fontId="9" fillId="5" borderId="24" xfId="1" applyNumberFormat="1" applyFont="1" applyFill="1" applyBorder="1" applyAlignment="1">
      <alignment horizontal="left" vertical="center"/>
    </xf>
    <xf numFmtId="0" fontId="7" fillId="11" borderId="6" xfId="0" applyFont="1" applyFill="1" applyBorder="1" applyAlignment="1">
      <alignment horizontal="left" vertical="top" wrapText="1"/>
    </xf>
    <xf numFmtId="0" fontId="7" fillId="11" borderId="13" xfId="0" applyFont="1" applyFill="1" applyBorder="1" applyAlignment="1">
      <alignment horizontal="left" vertical="center" wrapText="1"/>
    </xf>
    <xf numFmtId="164" fontId="7" fillId="5" borderId="13" xfId="1" applyNumberFormat="1" applyFont="1" applyFill="1" applyBorder="1" applyAlignment="1">
      <alignment horizontal="left" vertical="center"/>
    </xf>
    <xf numFmtId="164" fontId="7" fillId="5" borderId="28" xfId="1" applyNumberFormat="1" applyFont="1" applyFill="1" applyBorder="1" applyAlignment="1">
      <alignment horizontal="left" vertical="center"/>
    </xf>
    <xf numFmtId="164" fontId="7" fillId="5" borderId="8" xfId="1" applyNumberFormat="1" applyFont="1" applyFill="1" applyBorder="1" applyAlignment="1">
      <alignment horizontal="left" vertical="center"/>
    </xf>
    <xf numFmtId="164" fontId="7" fillId="5" borderId="12" xfId="1" applyNumberFormat="1" applyFont="1" applyFill="1" applyBorder="1" applyAlignment="1">
      <alignment horizontal="left" vertical="center"/>
    </xf>
    <xf numFmtId="0" fontId="9" fillId="18" borderId="9" xfId="0" applyFont="1" applyFill="1" applyBorder="1" applyAlignment="1">
      <alignment horizontal="center" vertical="center" wrapText="1"/>
    </xf>
    <xf numFmtId="0" fontId="9" fillId="18" borderId="6" xfId="0" applyFont="1" applyFill="1" applyBorder="1" applyAlignment="1">
      <alignment horizontal="center" vertical="center" wrapText="1"/>
    </xf>
    <xf numFmtId="0" fontId="9" fillId="18" borderId="6" xfId="0" applyFont="1" applyFill="1" applyBorder="1" applyAlignment="1">
      <alignment vertical="center" wrapText="1"/>
    </xf>
    <xf numFmtId="164" fontId="7" fillId="18" borderId="6" xfId="0" applyNumberFormat="1" applyFont="1" applyFill="1" applyBorder="1" applyAlignment="1">
      <alignment horizontal="center" vertical="center"/>
    </xf>
    <xf numFmtId="44" fontId="7" fillId="18" borderId="6" xfId="3" applyFont="1" applyFill="1" applyBorder="1" applyAlignment="1">
      <alignment vertical="center" wrapText="1"/>
    </xf>
    <xf numFmtId="0" fontId="7" fillId="18" borderId="6" xfId="0" applyFont="1" applyFill="1" applyBorder="1" applyAlignment="1">
      <alignment vertical="center" wrapText="1"/>
    </xf>
    <xf numFmtId="166" fontId="7" fillId="18" borderId="6" xfId="3" applyNumberFormat="1" applyFont="1" applyFill="1" applyBorder="1" applyAlignment="1">
      <alignment vertical="center" wrapText="1"/>
    </xf>
    <xf numFmtId="0" fontId="7" fillId="18" borderId="24" xfId="0" applyFont="1" applyFill="1" applyBorder="1" applyAlignment="1">
      <alignment vertical="center" wrapText="1"/>
    </xf>
    <xf numFmtId="166" fontId="7" fillId="18" borderId="24" xfId="0" applyNumberFormat="1" applyFont="1" applyFill="1" applyBorder="1" applyAlignment="1">
      <alignment vertical="center" wrapText="1"/>
    </xf>
    <xf numFmtId="166" fontId="7" fillId="18" borderId="6" xfId="0" applyNumberFormat="1" applyFont="1" applyFill="1" applyBorder="1" applyAlignment="1">
      <alignment vertical="center" wrapText="1"/>
    </xf>
    <xf numFmtId="0" fontId="9" fillId="25" borderId="6" xfId="0" applyFont="1" applyFill="1" applyBorder="1" applyAlignment="1">
      <alignment vertical="center" wrapText="1"/>
    </xf>
    <xf numFmtId="164" fontId="7" fillId="25" borderId="6" xfId="1" applyNumberFormat="1" applyFont="1" applyFill="1" applyBorder="1" applyAlignment="1">
      <alignment vertical="center" wrapText="1"/>
    </xf>
    <xf numFmtId="164" fontId="7" fillId="18" borderId="6" xfId="1" applyNumberFormat="1" applyFont="1" applyFill="1" applyBorder="1" applyAlignment="1">
      <alignment vertical="center" wrapText="1"/>
    </xf>
    <xf numFmtId="164" fontId="7" fillId="18" borderId="24" xfId="1" applyNumberFormat="1" applyFont="1" applyFill="1" applyBorder="1" applyAlignment="1">
      <alignment vertical="center" wrapText="1"/>
    </xf>
    <xf numFmtId="0" fontId="7" fillId="10" borderId="6" xfId="0" applyFont="1" applyFill="1" applyBorder="1" applyAlignment="1">
      <alignment horizontal="left" vertical="center" wrapText="1"/>
    </xf>
    <xf numFmtId="164" fontId="7" fillId="22" borderId="6" xfId="1" applyNumberFormat="1" applyFont="1" applyFill="1" applyBorder="1" applyAlignment="1">
      <alignment horizontal="center" vertical="center" wrapText="1"/>
    </xf>
    <xf numFmtId="164" fontId="7" fillId="23" borderId="6" xfId="1" applyNumberFormat="1" applyFont="1" applyFill="1" applyBorder="1" applyAlignment="1">
      <alignment horizontal="center" vertical="center" wrapText="1"/>
    </xf>
    <xf numFmtId="164" fontId="7" fillId="22" borderId="24" xfId="1" applyNumberFormat="1" applyFont="1" applyFill="1" applyBorder="1" applyAlignment="1">
      <alignment horizontal="center" vertical="center" wrapText="1"/>
    </xf>
    <xf numFmtId="164" fontId="8" fillId="2" borderId="5" xfId="1" applyNumberFormat="1" applyFont="1" applyFill="1" applyBorder="1" applyAlignment="1">
      <alignment horizontal="center" vertical="top" wrapText="1"/>
    </xf>
    <xf numFmtId="0" fontId="7" fillId="5" borderId="6" xfId="0" applyFont="1" applyFill="1" applyBorder="1" applyAlignment="1">
      <alignment horizontal="center" vertical="center" wrapText="1"/>
    </xf>
    <xf numFmtId="165" fontId="7" fillId="5" borderId="6" xfId="0" applyNumberFormat="1" applyFont="1" applyFill="1" applyBorder="1" applyAlignment="1">
      <alignment horizontal="left" vertical="center" wrapText="1"/>
    </xf>
    <xf numFmtId="0" fontId="7" fillId="5" borderId="9" xfId="0" applyFont="1" applyFill="1" applyBorder="1" applyAlignment="1">
      <alignment horizontal="center" vertical="center" wrapText="1"/>
    </xf>
    <xf numFmtId="164" fontId="11" fillId="11" borderId="9" xfId="1" applyNumberFormat="1" applyFont="1" applyFill="1" applyBorder="1" applyAlignment="1">
      <alignment horizontal="left" vertical="center"/>
    </xf>
    <xf numFmtId="4" fontId="7" fillId="5" borderId="6" xfId="1" applyNumberFormat="1" applyFont="1" applyFill="1" applyBorder="1" applyAlignment="1">
      <alignment horizontal="center" vertical="center"/>
    </xf>
    <xf numFmtId="3" fontId="7" fillId="5" borderId="6" xfId="0" applyNumberFormat="1" applyFont="1" applyFill="1" applyBorder="1" applyAlignment="1">
      <alignment horizontal="left" vertical="center" wrapText="1"/>
    </xf>
    <xf numFmtId="0" fontId="7" fillId="0" borderId="6" xfId="0" applyFont="1" applyBorder="1" applyAlignment="1">
      <alignment horizontal="center" vertical="center"/>
    </xf>
    <xf numFmtId="1" fontId="7" fillId="5" borderId="6" xfId="0" applyNumberFormat="1" applyFont="1" applyFill="1" applyBorder="1" applyAlignment="1">
      <alignment horizontal="left" vertical="center" wrapText="1"/>
    </xf>
    <xf numFmtId="0" fontId="7" fillId="11" borderId="6" xfId="0" applyFont="1" applyFill="1" applyBorder="1" applyAlignment="1">
      <alignment horizontal="center" vertical="center" wrapText="1"/>
    </xf>
    <xf numFmtId="1" fontId="7" fillId="11" borderId="6" xfId="3" applyNumberFormat="1" applyFont="1" applyFill="1" applyBorder="1" applyAlignment="1">
      <alignment horizontal="left" vertical="center" wrapText="1"/>
    </xf>
    <xf numFmtId="4" fontId="7" fillId="11" borderId="6" xfId="1" applyNumberFormat="1" applyFont="1" applyFill="1" applyBorder="1" applyAlignment="1">
      <alignment horizontal="center" vertical="center"/>
    </xf>
    <xf numFmtId="165" fontId="7" fillId="11" borderId="6" xfId="0" applyNumberFormat="1" applyFont="1" applyFill="1" applyBorder="1" applyAlignment="1">
      <alignment horizontal="left" vertical="center" wrapText="1"/>
    </xf>
    <xf numFmtId="1" fontId="7" fillId="11" borderId="6" xfId="0" applyNumberFormat="1" applyFont="1" applyFill="1" applyBorder="1" applyAlignment="1">
      <alignment horizontal="left" vertical="center" wrapText="1"/>
    </xf>
    <xf numFmtId="0" fontId="9" fillId="11" borderId="6" xfId="0" applyFont="1" applyFill="1" applyBorder="1" applyAlignment="1">
      <alignment horizontal="center" vertical="center" wrapText="1"/>
    </xf>
    <xf numFmtId="0" fontId="9" fillId="11" borderId="24" xfId="0" applyFont="1" applyFill="1" applyBorder="1" applyAlignment="1">
      <alignment horizontal="center" vertical="center" wrapText="1"/>
    </xf>
    <xf numFmtId="9" fontId="7" fillId="11" borderId="6" xfId="0" applyNumberFormat="1" applyFont="1" applyFill="1" applyBorder="1" applyAlignment="1">
      <alignment horizontal="left" vertical="center" wrapText="1"/>
    </xf>
    <xf numFmtId="0" fontId="7" fillId="11" borderId="9" xfId="0" applyFont="1" applyFill="1" applyBorder="1" applyAlignment="1">
      <alignment horizontal="left" vertical="center" wrapText="1"/>
    </xf>
    <xf numFmtId="0" fontId="7" fillId="7" borderId="4" xfId="0" applyFont="1" applyFill="1" applyBorder="1" applyAlignment="1">
      <alignment horizontal="center" vertical="center" wrapText="1"/>
    </xf>
    <xf numFmtId="0" fontId="7" fillId="5" borderId="4" xfId="0" applyFont="1" applyFill="1" applyBorder="1" applyAlignment="1">
      <alignment horizontal="left" vertical="center" wrapText="1"/>
    </xf>
    <xf numFmtId="0" fontId="7" fillId="7" borderId="4" xfId="0" applyFont="1" applyFill="1" applyBorder="1" applyAlignment="1">
      <alignment vertical="center" wrapText="1"/>
    </xf>
    <xf numFmtId="42" fontId="7" fillId="0" borderId="0" xfId="0" applyNumberFormat="1" applyFont="1"/>
    <xf numFmtId="164" fontId="7" fillId="0" borderId="0" xfId="0" applyNumberFormat="1" applyFont="1"/>
    <xf numFmtId="3" fontId="7" fillId="5" borderId="6" xfId="0" applyNumberFormat="1" applyFont="1" applyFill="1" applyBorder="1" applyAlignment="1">
      <alignment vertical="center" wrapText="1"/>
    </xf>
    <xf numFmtId="1" fontId="7" fillId="5" borderId="6" xfId="0" applyNumberFormat="1" applyFont="1" applyFill="1" applyBorder="1" applyAlignment="1">
      <alignment vertical="center" wrapText="1"/>
    </xf>
    <xf numFmtId="0" fontId="16" fillId="5" borderId="6" xfId="0" applyFont="1" applyFill="1" applyBorder="1" applyAlignment="1">
      <alignment vertical="center" wrapText="1"/>
    </xf>
    <xf numFmtId="0" fontId="9" fillId="0" borderId="0" xfId="0" applyFont="1"/>
    <xf numFmtId="0" fontId="7" fillId="11" borderId="6" xfId="0" applyFont="1" applyFill="1" applyBorder="1" applyAlignment="1">
      <alignment horizontal="center" vertical="center"/>
    </xf>
    <xf numFmtId="0" fontId="7" fillId="5" borderId="6" xfId="0" applyFont="1" applyFill="1" applyBorder="1" applyAlignment="1">
      <alignment horizontal="center" vertical="center"/>
    </xf>
    <xf numFmtId="9" fontId="7" fillId="5" borderId="6" xfId="0" applyNumberFormat="1" applyFont="1" applyFill="1" applyBorder="1" applyAlignment="1">
      <alignment horizontal="left" vertical="center" wrapText="1"/>
    </xf>
    <xf numFmtId="0" fontId="7" fillId="11" borderId="0" xfId="0" applyFont="1" applyFill="1" applyAlignment="1">
      <alignment horizontal="left" vertical="center" wrapText="1"/>
    </xf>
    <xf numFmtId="9" fontId="7" fillId="5" borderId="6" xfId="5" applyFont="1" applyFill="1" applyBorder="1" applyAlignment="1">
      <alignment horizontal="left" vertical="center" wrapText="1"/>
    </xf>
    <xf numFmtId="0" fontId="9" fillId="11" borderId="41" xfId="0" applyFont="1" applyFill="1" applyBorder="1" applyAlignment="1">
      <alignment horizontal="center" vertical="center" wrapText="1"/>
    </xf>
    <xf numFmtId="10" fontId="7" fillId="5" borderId="6" xfId="0" applyNumberFormat="1" applyFont="1" applyFill="1" applyBorder="1" applyAlignment="1">
      <alignment horizontal="left" vertical="center" wrapText="1"/>
    </xf>
    <xf numFmtId="0" fontId="7" fillId="11" borderId="6" xfId="0" applyFont="1" applyFill="1" applyBorder="1" applyAlignment="1">
      <alignment horizontal="left" vertical="center"/>
    </xf>
    <xf numFmtId="0" fontId="7" fillId="5" borderId="13" xfId="0" applyFont="1" applyFill="1" applyBorder="1" applyAlignment="1">
      <alignment horizontal="left" vertical="center" wrapText="1"/>
    </xf>
    <xf numFmtId="0" fontId="7" fillId="5" borderId="13" xfId="0" applyFont="1" applyFill="1" applyBorder="1" applyAlignment="1">
      <alignment horizontal="center" vertical="center" wrapText="1"/>
    </xf>
    <xf numFmtId="9" fontId="7" fillId="5" borderId="13" xfId="0" applyNumberFormat="1" applyFont="1" applyFill="1" applyBorder="1" applyAlignment="1">
      <alignment horizontal="left" vertical="center" wrapText="1"/>
    </xf>
    <xf numFmtId="0" fontId="7" fillId="11" borderId="13" xfId="0" applyFont="1" applyFill="1" applyBorder="1" applyAlignment="1">
      <alignment horizontal="left" vertical="center"/>
    </xf>
    <xf numFmtId="1" fontId="7" fillId="11" borderId="13" xfId="0" applyNumberFormat="1" applyFont="1" applyFill="1" applyBorder="1" applyAlignment="1">
      <alignment horizontal="left" vertical="center" wrapText="1"/>
    </xf>
    <xf numFmtId="2" fontId="7" fillId="11" borderId="13" xfId="0" applyNumberFormat="1" applyFont="1" applyFill="1" applyBorder="1" applyAlignment="1">
      <alignment horizontal="left" vertical="center" wrapText="1"/>
    </xf>
    <xf numFmtId="0" fontId="7" fillId="5" borderId="6" xfId="0" applyFont="1" applyFill="1" applyBorder="1" applyAlignment="1">
      <alignment horizontal="left" vertical="center"/>
    </xf>
    <xf numFmtId="0" fontId="7" fillId="0" borderId="6" xfId="0" applyFont="1" applyBorder="1"/>
    <xf numFmtId="0" fontId="7" fillId="5" borderId="27" xfId="0" applyFont="1" applyFill="1" applyBorder="1" applyAlignment="1">
      <alignment horizontal="left" vertical="center" wrapText="1"/>
    </xf>
    <xf numFmtId="0" fontId="9" fillId="11" borderId="6" xfId="0" applyFont="1" applyFill="1" applyBorder="1" applyAlignment="1">
      <alignment vertical="center" wrapText="1"/>
    </xf>
    <xf numFmtId="0" fontId="7" fillId="5" borderId="10" xfId="0" applyFont="1" applyFill="1" applyBorder="1" applyAlignment="1">
      <alignment horizontal="left" vertical="center" wrapText="1"/>
    </xf>
    <xf numFmtId="0" fontId="7" fillId="11" borderId="21" xfId="0" applyFont="1" applyFill="1" applyBorder="1" applyAlignment="1">
      <alignment horizontal="left" vertical="center" wrapText="1"/>
    </xf>
    <xf numFmtId="0" fontId="7" fillId="5" borderId="15" xfId="0" applyFont="1" applyFill="1" applyBorder="1" applyAlignment="1">
      <alignment horizontal="left" vertical="center" wrapText="1"/>
    </xf>
    <xf numFmtId="0" fontId="7" fillId="5" borderId="3" xfId="0" applyFont="1" applyFill="1" applyBorder="1" applyAlignment="1">
      <alignment horizontal="left" vertical="center" wrapText="1"/>
    </xf>
    <xf numFmtId="0" fontId="7" fillId="0" borderId="13" xfId="0" applyFont="1" applyBorder="1"/>
    <xf numFmtId="0" fontId="7" fillId="5" borderId="0" xfId="0" applyFont="1" applyFill="1" applyAlignment="1">
      <alignment horizontal="left" vertical="center" wrapText="1"/>
    </xf>
    <xf numFmtId="0" fontId="7" fillId="7" borderId="7" xfId="0" applyFont="1" applyFill="1" applyBorder="1" applyAlignment="1">
      <alignment vertical="center" wrapText="1"/>
    </xf>
    <xf numFmtId="0" fontId="7" fillId="7" borderId="13" xfId="0" applyFont="1" applyFill="1" applyBorder="1" applyAlignment="1">
      <alignment vertical="center" wrapText="1"/>
    </xf>
    <xf numFmtId="0" fontId="7" fillId="7" borderId="22" xfId="0" applyFont="1" applyFill="1" applyBorder="1" applyAlignment="1">
      <alignment vertical="center" wrapText="1"/>
    </xf>
    <xf numFmtId="0" fontId="14" fillId="6" borderId="0" xfId="0" applyFont="1" applyFill="1" applyAlignment="1">
      <alignment horizontal="center" vertical="center"/>
    </xf>
    <xf numFmtId="0" fontId="9" fillId="18" borderId="9" xfId="0" applyFont="1" applyFill="1" applyBorder="1" applyAlignment="1">
      <alignment vertical="center" wrapText="1"/>
    </xf>
    <xf numFmtId="0" fontId="13" fillId="18" borderId="9" xfId="6" applyFont="1" applyFill="1" applyBorder="1" applyAlignment="1">
      <alignment horizontal="left" wrapText="1"/>
    </xf>
    <xf numFmtId="0" fontId="9" fillId="18" borderId="6" xfId="0" applyFont="1" applyFill="1" applyBorder="1" applyAlignment="1">
      <alignment horizontal="center" vertical="center"/>
    </xf>
    <xf numFmtId="0" fontId="7" fillId="5" borderId="0" xfId="0" applyFont="1" applyFill="1"/>
    <xf numFmtId="0" fontId="13" fillId="18" borderId="6" xfId="6" applyFont="1" applyFill="1" applyBorder="1" applyAlignment="1">
      <alignment horizontal="left" wrapText="1"/>
    </xf>
    <xf numFmtId="9" fontId="9" fillId="18" borderId="6" xfId="0" applyNumberFormat="1" applyFont="1" applyFill="1" applyBorder="1" applyAlignment="1">
      <alignment horizontal="center" vertical="center" wrapText="1"/>
    </xf>
    <xf numFmtId="1" fontId="9" fillId="18" borderId="6" xfId="0" applyNumberFormat="1" applyFont="1" applyFill="1" applyBorder="1" applyAlignment="1">
      <alignment horizontal="center" vertical="center" wrapText="1"/>
    </xf>
    <xf numFmtId="10" fontId="9" fillId="18" borderId="6" xfId="5" applyNumberFormat="1" applyFont="1" applyFill="1" applyBorder="1" applyAlignment="1">
      <alignment vertical="center" wrapText="1"/>
    </xf>
    <xf numFmtId="10" fontId="9" fillId="18" borderId="6" xfId="0" applyNumberFormat="1" applyFont="1" applyFill="1" applyBorder="1" applyAlignment="1">
      <alignment vertical="center" wrapText="1"/>
    </xf>
    <xf numFmtId="0" fontId="9" fillId="18" borderId="6" xfId="0" applyFont="1" applyFill="1" applyBorder="1" applyAlignment="1">
      <alignment vertical="center"/>
    </xf>
    <xf numFmtId="0" fontId="7" fillId="18" borderId="6" xfId="0" applyFont="1" applyFill="1" applyBorder="1" applyAlignment="1">
      <alignment horizontal="center" vertical="center" wrapText="1"/>
    </xf>
    <xf numFmtId="0" fontId="17" fillId="18" borderId="6" xfId="0" applyFont="1" applyFill="1" applyBorder="1" applyAlignment="1">
      <alignment vertical="center" wrapText="1"/>
    </xf>
    <xf numFmtId="41" fontId="7" fillId="18" borderId="6" xfId="1" applyNumberFormat="1" applyFont="1" applyFill="1" applyBorder="1" applyAlignment="1">
      <alignment vertical="center" wrapText="1"/>
    </xf>
    <xf numFmtId="0" fontId="7" fillId="18" borderId="6" xfId="1" applyNumberFormat="1" applyFont="1" applyFill="1" applyBorder="1" applyAlignment="1">
      <alignment vertical="center" wrapText="1"/>
    </xf>
    <xf numFmtId="0" fontId="7" fillId="25" borderId="6" xfId="0" applyFont="1" applyFill="1" applyBorder="1" applyAlignment="1">
      <alignment horizontal="center" vertical="center" wrapText="1"/>
    </xf>
    <xf numFmtId="41" fontId="7" fillId="25" borderId="6" xfId="2" applyFont="1" applyFill="1" applyBorder="1" applyAlignment="1">
      <alignment vertical="center" wrapText="1"/>
    </xf>
    <xf numFmtId="41" fontId="7" fillId="25" borderId="6" xfId="1" applyNumberFormat="1" applyFont="1" applyFill="1" applyBorder="1" applyAlignment="1">
      <alignment vertical="center" wrapText="1"/>
    </xf>
    <xf numFmtId="41" fontId="9" fillId="25" borderId="6" xfId="2" applyFont="1" applyFill="1" applyBorder="1" applyAlignment="1">
      <alignment vertical="center" wrapText="1"/>
    </xf>
    <xf numFmtId="41" fontId="7" fillId="25" borderId="6" xfId="2" applyFont="1" applyFill="1" applyBorder="1" applyAlignment="1">
      <alignment horizontal="center" vertical="center" wrapText="1"/>
    </xf>
    <xf numFmtId="0" fontId="7" fillId="19" borderId="4" xfId="0" applyFont="1" applyFill="1" applyBorder="1" applyAlignment="1">
      <alignment vertical="center" wrapText="1"/>
    </xf>
    <xf numFmtId="0" fontId="7" fillId="19" borderId="4" xfId="0" applyFont="1" applyFill="1" applyBorder="1" applyAlignment="1">
      <alignment horizontal="center" vertical="center" wrapText="1"/>
    </xf>
    <xf numFmtId="0" fontId="7" fillId="26" borderId="3" xfId="0" applyFont="1" applyFill="1" applyBorder="1" applyAlignment="1">
      <alignment horizontal="center" vertical="center" wrapText="1"/>
    </xf>
    <xf numFmtId="172" fontId="7" fillId="25" borderId="6" xfId="2" applyNumberFormat="1" applyFont="1" applyFill="1" applyBorder="1" applyAlignment="1">
      <alignment vertical="center" wrapText="1"/>
    </xf>
    <xf numFmtId="1" fontId="9" fillId="18" borderId="6" xfId="0" applyNumberFormat="1" applyFont="1" applyFill="1" applyBorder="1" applyAlignment="1">
      <alignment vertical="center" wrapText="1"/>
    </xf>
    <xf numFmtId="0" fontId="9" fillId="18" borderId="13" xfId="0" applyFont="1" applyFill="1" applyBorder="1" applyAlignment="1">
      <alignment vertical="center" wrapText="1"/>
    </xf>
    <xf numFmtId="0" fontId="13" fillId="18" borderId="13" xfId="6" applyFont="1" applyFill="1" applyBorder="1" applyAlignment="1">
      <alignment horizontal="left" wrapText="1"/>
    </xf>
    <xf numFmtId="0" fontId="9" fillId="18" borderId="13" xfId="0" applyFont="1" applyFill="1" applyBorder="1" applyAlignment="1">
      <alignment vertical="center"/>
    </xf>
    <xf numFmtId="0" fontId="9" fillId="18" borderId="13" xfId="0" applyFont="1" applyFill="1" applyBorder="1" applyAlignment="1">
      <alignment horizontal="center" vertical="center" wrapText="1"/>
    </xf>
    <xf numFmtId="1" fontId="9" fillId="18" borderId="13" xfId="0" applyNumberFormat="1" applyFont="1" applyFill="1" applyBorder="1" applyAlignment="1">
      <alignment vertical="center" wrapText="1"/>
    </xf>
    <xf numFmtId="0" fontId="7" fillId="5" borderId="6" xfId="0" applyFont="1" applyFill="1" applyBorder="1"/>
    <xf numFmtId="44" fontId="7" fillId="0" borderId="0" xfId="0" applyNumberFormat="1" applyFont="1"/>
    <xf numFmtId="0" fontId="7" fillId="9" borderId="0" xfId="0" applyFont="1" applyFill="1"/>
    <xf numFmtId="0" fontId="7" fillId="20" borderId="0" xfId="0" applyFont="1" applyFill="1"/>
    <xf numFmtId="0" fontId="7" fillId="21" borderId="4" xfId="0" applyFont="1" applyFill="1" applyBorder="1" applyAlignment="1">
      <alignment vertical="center" wrapText="1"/>
    </xf>
    <xf numFmtId="42" fontId="14" fillId="6" borderId="0" xfId="0" applyNumberFormat="1" applyFont="1" applyFill="1"/>
    <xf numFmtId="44" fontId="7" fillId="25" borderId="6" xfId="3" applyFont="1" applyFill="1" applyBorder="1" applyAlignment="1">
      <alignment vertical="center" wrapText="1"/>
    </xf>
    <xf numFmtId="0" fontId="8" fillId="2" borderId="32" xfId="0" applyFont="1" applyFill="1" applyBorder="1" applyAlignment="1">
      <alignment horizontal="center" vertical="center" wrapText="1"/>
    </xf>
    <xf numFmtId="164" fontId="18" fillId="5" borderId="6" xfId="1" applyNumberFormat="1" applyFont="1" applyFill="1" applyBorder="1" applyAlignment="1">
      <alignment horizontal="left" vertical="center"/>
    </xf>
    <xf numFmtId="164" fontId="18" fillId="0" borderId="6" xfId="1" applyNumberFormat="1" applyFont="1" applyFill="1" applyBorder="1" applyAlignment="1">
      <alignment horizontal="left" vertical="center"/>
    </xf>
    <xf numFmtId="164" fontId="18" fillId="5" borderId="24" xfId="1" applyNumberFormat="1" applyFont="1" applyFill="1" applyBorder="1" applyAlignment="1">
      <alignment horizontal="left" vertical="center"/>
    </xf>
    <xf numFmtId="4" fontId="18" fillId="0" borderId="6" xfId="0" applyNumberFormat="1" applyFont="1" applyBorder="1" applyAlignment="1">
      <alignment horizontal="left" vertical="center" wrapText="1"/>
    </xf>
    <xf numFmtId="0" fontId="18" fillId="5" borderId="6" xfId="0" applyFont="1" applyFill="1" applyBorder="1" applyAlignment="1">
      <alignment horizontal="left" vertical="center" wrapText="1"/>
    </xf>
    <xf numFmtId="0" fontId="18" fillId="5" borderId="6" xfId="1" applyNumberFormat="1" applyFont="1" applyFill="1" applyBorder="1" applyAlignment="1">
      <alignment horizontal="left" vertical="center"/>
    </xf>
    <xf numFmtId="0" fontId="18" fillId="5" borderId="9" xfId="0" applyFont="1" applyFill="1" applyBorder="1" applyAlignment="1">
      <alignment horizontal="left" vertical="center" wrapText="1"/>
    </xf>
    <xf numFmtId="0" fontId="18" fillId="5" borderId="6" xfId="0" applyFont="1" applyFill="1" applyBorder="1" applyAlignment="1">
      <alignment vertical="center" wrapText="1"/>
    </xf>
    <xf numFmtId="3" fontId="18" fillId="5" borderId="6" xfId="0" applyNumberFormat="1" applyFont="1" applyFill="1" applyBorder="1" applyAlignment="1">
      <alignment vertical="center" wrapText="1"/>
    </xf>
    <xf numFmtId="164" fontId="18" fillId="5" borderId="6" xfId="1" applyNumberFormat="1" applyFont="1" applyFill="1" applyBorder="1" applyAlignment="1">
      <alignment vertical="center"/>
    </xf>
    <xf numFmtId="164" fontId="18" fillId="5" borderId="24" xfId="1" applyNumberFormat="1" applyFont="1" applyFill="1" applyBorder="1" applyAlignment="1">
      <alignment vertical="center"/>
    </xf>
    <xf numFmtId="4" fontId="18" fillId="0" borderId="6" xfId="0" applyNumberFormat="1" applyFont="1" applyBorder="1" applyAlignment="1">
      <alignment vertical="center" wrapText="1"/>
    </xf>
    <xf numFmtId="3" fontId="18" fillId="5" borderId="6" xfId="0" applyNumberFormat="1" applyFont="1" applyFill="1" applyBorder="1" applyAlignment="1">
      <alignment horizontal="left" vertical="center" wrapText="1"/>
    </xf>
    <xf numFmtId="0" fontId="18" fillId="5" borderId="6" xfId="0" applyFont="1" applyFill="1" applyBorder="1" applyAlignment="1">
      <alignment horizontal="left" wrapText="1"/>
    </xf>
    <xf numFmtId="1" fontId="18" fillId="5" borderId="6" xfId="0" applyNumberFormat="1" applyFont="1" applyFill="1" applyBorder="1" applyAlignment="1">
      <alignment horizontal="left" vertical="center" wrapText="1"/>
    </xf>
    <xf numFmtId="165" fontId="18" fillId="5" borderId="6" xfId="0" applyNumberFormat="1" applyFont="1" applyFill="1" applyBorder="1" applyAlignment="1">
      <alignment horizontal="left" vertical="center" wrapText="1"/>
    </xf>
    <xf numFmtId="43" fontId="18" fillId="5" borderId="6" xfId="1" applyFont="1" applyFill="1" applyBorder="1" applyAlignment="1">
      <alignment horizontal="left" vertical="center" wrapText="1"/>
    </xf>
    <xf numFmtId="0" fontId="18" fillId="5" borderId="6" xfId="1" applyNumberFormat="1" applyFont="1" applyFill="1" applyBorder="1" applyAlignment="1">
      <alignment horizontal="right" vertical="center" wrapText="1"/>
    </xf>
    <xf numFmtId="164" fontId="18" fillId="5" borderId="6" xfId="1" applyNumberFormat="1" applyFont="1" applyFill="1" applyBorder="1" applyAlignment="1">
      <alignment horizontal="left" vertical="center" wrapText="1"/>
    </xf>
    <xf numFmtId="43" fontId="18" fillId="5" borderId="6" xfId="1" applyFont="1" applyFill="1" applyBorder="1" applyAlignment="1">
      <alignment horizontal="left" vertical="center"/>
    </xf>
    <xf numFmtId="0" fontId="18" fillId="0" borderId="6" xfId="0" applyFont="1" applyBorder="1" applyAlignment="1">
      <alignment horizontal="left" vertical="center" wrapText="1"/>
    </xf>
    <xf numFmtId="167" fontId="18" fillId="5" borderId="6" xfId="1" applyNumberFormat="1" applyFont="1" applyFill="1" applyBorder="1" applyAlignment="1">
      <alignment horizontal="left" vertical="center" wrapText="1"/>
    </xf>
    <xf numFmtId="0" fontId="20" fillId="5" borderId="6" xfId="0" applyFont="1" applyFill="1" applyBorder="1" applyAlignment="1">
      <alignment horizontal="left" vertical="center" wrapText="1"/>
    </xf>
    <xf numFmtId="0" fontId="18" fillId="9" borderId="6" xfId="0" applyFont="1" applyFill="1" applyBorder="1" applyAlignment="1">
      <alignment horizontal="left" vertical="center" wrapText="1"/>
    </xf>
    <xf numFmtId="0" fontId="18" fillId="11" borderId="6" xfId="0" applyFont="1" applyFill="1" applyBorder="1" applyAlignment="1">
      <alignment horizontal="left" vertical="center" wrapText="1"/>
    </xf>
    <xf numFmtId="0" fontId="8" fillId="15" borderId="5" xfId="0" applyFont="1" applyFill="1" applyBorder="1" applyAlignment="1">
      <alignment horizontal="center" vertical="center" wrapText="1"/>
    </xf>
    <xf numFmtId="0" fontId="8" fillId="15" borderId="23" xfId="0" applyFont="1" applyFill="1" applyBorder="1" applyAlignment="1">
      <alignment horizontal="center" vertical="center" wrapText="1"/>
    </xf>
    <xf numFmtId="0" fontId="8" fillId="16" borderId="37" xfId="0" applyFont="1" applyFill="1" applyBorder="1" applyAlignment="1">
      <alignment horizontal="center" vertical="center" wrapText="1"/>
    </xf>
    <xf numFmtId="0" fontId="8" fillId="16" borderId="5" xfId="0" applyFont="1" applyFill="1" applyBorder="1" applyAlignment="1">
      <alignment horizontal="center" vertical="center" wrapText="1"/>
    </xf>
    <xf numFmtId="0" fontId="8" fillId="16" borderId="23" xfId="0" applyFont="1" applyFill="1" applyBorder="1" applyAlignment="1">
      <alignment horizontal="center" vertical="center" wrapText="1"/>
    </xf>
    <xf numFmtId="0" fontId="8" fillId="2" borderId="49" xfId="0" applyFont="1" applyFill="1" applyBorder="1" applyAlignment="1">
      <alignment horizontal="center" vertical="center" wrapText="1"/>
    </xf>
    <xf numFmtId="0" fontId="8" fillId="2" borderId="0" xfId="0" applyFont="1" applyFill="1" applyAlignment="1">
      <alignment horizontal="center" vertical="center" wrapText="1"/>
    </xf>
    <xf numFmtId="0" fontId="8" fillId="28" borderId="30" xfId="0" applyFont="1" applyFill="1" applyBorder="1" applyAlignment="1">
      <alignment horizontal="center" vertical="center" wrapText="1"/>
    </xf>
    <xf numFmtId="0" fontId="8" fillId="28" borderId="51" xfId="0" applyFont="1" applyFill="1" applyBorder="1" applyAlignment="1">
      <alignment horizontal="center" vertical="center" wrapText="1"/>
    </xf>
    <xf numFmtId="164" fontId="11" fillId="11" borderId="24" xfId="1" applyNumberFormat="1" applyFont="1" applyFill="1" applyBorder="1" applyAlignment="1">
      <alignment horizontal="left" vertical="center"/>
    </xf>
    <xf numFmtId="0" fontId="8" fillId="11" borderId="9" xfId="0" applyFont="1" applyFill="1" applyBorder="1" applyAlignment="1">
      <alignment vertical="center" wrapText="1"/>
    </xf>
    <xf numFmtId="0" fontId="8" fillId="2" borderId="19"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9" borderId="9" xfId="0" applyFont="1" applyFill="1" applyBorder="1" applyAlignment="1">
      <alignment vertical="center" wrapText="1"/>
    </xf>
    <xf numFmtId="164" fontId="9" fillId="17" borderId="5" xfId="0" applyNumberFormat="1" applyFont="1" applyFill="1" applyBorder="1" applyAlignment="1">
      <alignment horizontal="center" vertical="center" wrapText="1"/>
    </xf>
    <xf numFmtId="42" fontId="11" fillId="17" borderId="6" xfId="4" applyFont="1" applyFill="1" applyBorder="1" applyAlignment="1">
      <alignment vertical="center" wrapText="1"/>
    </xf>
    <xf numFmtId="42" fontId="7" fillId="17" borderId="6" xfId="4" applyFont="1" applyFill="1" applyBorder="1" applyAlignment="1">
      <alignment horizontal="center" vertical="center" wrapText="1"/>
    </xf>
    <xf numFmtId="4" fontId="11" fillId="17" borderId="6" xfId="4" applyNumberFormat="1" applyFont="1" applyFill="1" applyBorder="1" applyAlignment="1">
      <alignment horizontal="center" vertical="center" wrapText="1"/>
    </xf>
    <xf numFmtId="42" fontId="11" fillId="17" borderId="24" xfId="4" applyFont="1" applyFill="1" applyBorder="1" applyAlignment="1">
      <alignment vertical="center" wrapText="1"/>
    </xf>
    <xf numFmtId="42" fontId="11" fillId="17" borderId="6" xfId="4" applyFont="1" applyFill="1" applyBorder="1" applyAlignment="1">
      <alignment horizontal="center" vertical="center" wrapText="1"/>
    </xf>
    <xf numFmtId="0" fontId="7" fillId="7" borderId="6" xfId="0" applyFont="1" applyFill="1" applyBorder="1" applyAlignment="1">
      <alignment horizontal="center" vertical="center" wrapText="1"/>
    </xf>
    <xf numFmtId="0" fontId="7" fillId="7" borderId="6" xfId="0" applyFont="1" applyFill="1" applyBorder="1" applyAlignment="1">
      <alignment vertical="center" wrapText="1"/>
    </xf>
    <xf numFmtId="0" fontId="7" fillId="24" borderId="6" xfId="0" applyFont="1" applyFill="1" applyBorder="1" applyAlignment="1">
      <alignment vertical="center" wrapText="1"/>
    </xf>
    <xf numFmtId="0" fontId="7" fillId="24" borderId="6" xfId="0" applyFont="1" applyFill="1" applyBorder="1" applyAlignment="1">
      <alignment horizontal="center" vertical="center" wrapText="1"/>
    </xf>
    <xf numFmtId="9" fontId="7" fillId="5" borderId="6" xfId="0" applyNumberFormat="1" applyFont="1" applyFill="1" applyBorder="1" applyAlignment="1">
      <alignment vertical="center" wrapText="1"/>
    </xf>
    <xf numFmtId="0" fontId="18" fillId="5" borderId="6" xfId="0" applyFont="1" applyFill="1" applyBorder="1" applyAlignment="1">
      <alignment horizontal="left" vertical="top" wrapText="1"/>
    </xf>
    <xf numFmtId="9" fontId="7" fillId="5" borderId="6" xfId="0" applyNumberFormat="1" applyFont="1" applyFill="1" applyBorder="1" applyAlignment="1">
      <alignment vertical="center"/>
    </xf>
    <xf numFmtId="0" fontId="18" fillId="5" borderId="6" xfId="0" applyFont="1" applyFill="1" applyBorder="1" applyAlignment="1">
      <alignment wrapText="1"/>
    </xf>
    <xf numFmtId="164" fontId="14" fillId="31" borderId="6" xfId="1" applyNumberFormat="1" applyFont="1" applyFill="1" applyBorder="1" applyAlignment="1">
      <alignment horizontal="left" vertical="center"/>
    </xf>
    <xf numFmtId="4" fontId="9" fillId="31" borderId="6" xfId="0" applyNumberFormat="1" applyFont="1" applyFill="1" applyBorder="1" applyAlignment="1">
      <alignment horizontal="center" vertical="center" wrapText="1"/>
    </xf>
    <xf numFmtId="164" fontId="7" fillId="17" borderId="6" xfId="1" applyNumberFormat="1" applyFont="1" applyFill="1" applyBorder="1" applyAlignment="1">
      <alignment horizontal="left" vertical="center"/>
    </xf>
    <xf numFmtId="164" fontId="11" fillId="17" borderId="6" xfId="1" applyNumberFormat="1" applyFont="1" applyFill="1" applyBorder="1" applyAlignment="1">
      <alignment horizontal="left" vertical="center"/>
    </xf>
    <xf numFmtId="4" fontId="7" fillId="17" borderId="6" xfId="0" applyNumberFormat="1" applyFont="1" applyFill="1" applyBorder="1" applyAlignment="1">
      <alignment horizontal="center" vertical="center" wrapText="1"/>
    </xf>
    <xf numFmtId="0" fontId="18" fillId="11" borderId="6" xfId="1" applyNumberFormat="1" applyFont="1" applyFill="1" applyBorder="1" applyAlignment="1">
      <alignment horizontal="left" vertical="center"/>
    </xf>
    <xf numFmtId="0" fontId="9" fillId="11" borderId="6" xfId="0" applyFont="1" applyFill="1" applyBorder="1" applyAlignment="1">
      <alignment horizontal="left" vertical="center" wrapText="1"/>
    </xf>
    <xf numFmtId="0" fontId="19" fillId="11" borderId="6" xfId="0" applyFont="1" applyFill="1" applyBorder="1" applyAlignment="1">
      <alignment horizontal="left" vertical="center" wrapText="1"/>
    </xf>
    <xf numFmtId="164" fontId="19" fillId="11" borderId="6" xfId="1" applyNumberFormat="1" applyFont="1" applyFill="1" applyBorder="1" applyAlignment="1">
      <alignment horizontal="left" vertical="center"/>
    </xf>
    <xf numFmtId="164" fontId="19" fillId="11" borderId="24" xfId="1" applyNumberFormat="1" applyFont="1" applyFill="1" applyBorder="1" applyAlignment="1">
      <alignment horizontal="left" vertical="center"/>
    </xf>
    <xf numFmtId="164" fontId="18" fillId="11" borderId="6" xfId="1" applyNumberFormat="1" applyFont="1" applyFill="1" applyBorder="1" applyAlignment="1">
      <alignment horizontal="left" vertical="center"/>
    </xf>
    <xf numFmtId="0" fontId="7" fillId="17" borderId="6" xfId="0" applyFont="1" applyFill="1" applyBorder="1" applyAlignment="1">
      <alignment horizontal="center" vertical="center" wrapText="1"/>
    </xf>
    <xf numFmtId="164" fontId="23" fillId="0" borderId="0" xfId="0" applyNumberFormat="1" applyFont="1"/>
    <xf numFmtId="164" fontId="18" fillId="18" borderId="6" xfId="1" applyNumberFormat="1" applyFont="1" applyFill="1" applyBorder="1" applyAlignment="1">
      <alignment horizontal="left" vertical="center" wrapText="1"/>
    </xf>
    <xf numFmtId="44" fontId="10" fillId="31" borderId="6" xfId="3" applyFont="1" applyFill="1" applyBorder="1" applyAlignment="1">
      <alignment vertical="center" wrapText="1"/>
    </xf>
    <xf numFmtId="164" fontId="12" fillId="31" borderId="6" xfId="1" applyNumberFormat="1" applyFont="1" applyFill="1" applyBorder="1" applyAlignment="1">
      <alignment vertical="center" wrapText="1"/>
    </xf>
    <xf numFmtId="0" fontId="18" fillId="18" borderId="6" xfId="0" applyFont="1" applyFill="1" applyBorder="1" applyAlignment="1">
      <alignment horizontal="left" vertical="center" wrapText="1"/>
    </xf>
    <xf numFmtId="4" fontId="18" fillId="18" borderId="30" xfId="1" applyNumberFormat="1" applyFont="1" applyFill="1" applyBorder="1" applyAlignment="1">
      <alignment horizontal="left" vertical="center" wrapText="1"/>
    </xf>
    <xf numFmtId="4" fontId="18" fillId="18" borderId="25" xfId="1" applyNumberFormat="1" applyFont="1" applyFill="1" applyBorder="1" applyAlignment="1">
      <alignment horizontal="left" vertical="center" wrapText="1"/>
    </xf>
    <xf numFmtId="164" fontId="18" fillId="18" borderId="24" xfId="1" applyNumberFormat="1" applyFont="1" applyFill="1" applyBorder="1" applyAlignment="1">
      <alignment horizontal="left" vertical="center" wrapText="1"/>
    </xf>
    <xf numFmtId="164" fontId="18" fillId="18" borderId="6" xfId="0" applyNumberFormat="1" applyFont="1" applyFill="1" applyBorder="1" applyAlignment="1">
      <alignment horizontal="left" vertical="center"/>
    </xf>
    <xf numFmtId="0" fontId="18" fillId="18" borderId="6" xfId="0" applyFont="1" applyFill="1" applyBorder="1" applyAlignment="1">
      <alignment horizontal="left" vertical="center"/>
    </xf>
    <xf numFmtId="4" fontId="18" fillId="18" borderId="31" xfId="1" applyNumberFormat="1" applyFont="1" applyFill="1" applyBorder="1" applyAlignment="1">
      <alignment horizontal="left" vertical="center" wrapText="1"/>
    </xf>
    <xf numFmtId="4" fontId="18" fillId="18" borderId="17" xfId="1" applyNumberFormat="1" applyFont="1" applyFill="1" applyBorder="1" applyAlignment="1">
      <alignment horizontal="left" vertical="center" wrapText="1"/>
    </xf>
    <xf numFmtId="42" fontId="18" fillId="18" borderId="6" xfId="4" applyFont="1" applyFill="1" applyBorder="1" applyAlignment="1">
      <alignment horizontal="left" vertical="center" wrapText="1"/>
    </xf>
    <xf numFmtId="42" fontId="18" fillId="18" borderId="6" xfId="0" applyNumberFormat="1" applyFont="1" applyFill="1" applyBorder="1" applyAlignment="1">
      <alignment horizontal="left" vertical="center"/>
    </xf>
    <xf numFmtId="164" fontId="14" fillId="17" borderId="6" xfId="1" applyNumberFormat="1" applyFont="1" applyFill="1" applyBorder="1" applyAlignment="1">
      <alignment vertical="center" wrapText="1"/>
    </xf>
    <xf numFmtId="0" fontId="7" fillId="30" borderId="13" xfId="0" applyFont="1" applyFill="1" applyBorder="1" applyAlignment="1">
      <alignment vertical="center" wrapText="1"/>
    </xf>
    <xf numFmtId="0" fontId="13" fillId="30" borderId="6" xfId="6" applyFont="1" applyFill="1" applyBorder="1" applyAlignment="1">
      <alignment horizontal="left" vertical="center" wrapText="1"/>
    </xf>
    <xf numFmtId="0" fontId="7" fillId="30" borderId="6" xfId="0" applyFont="1" applyFill="1" applyBorder="1" applyAlignment="1">
      <alignment vertical="center" wrapText="1"/>
    </xf>
    <xf numFmtId="0" fontId="7" fillId="30" borderId="6" xfId="0" applyFont="1" applyFill="1" applyBorder="1" applyAlignment="1">
      <alignment horizontal="right" vertical="center" wrapText="1"/>
    </xf>
    <xf numFmtId="0" fontId="7" fillId="30" borderId="13" xfId="0" applyFont="1" applyFill="1" applyBorder="1" applyAlignment="1">
      <alignment horizontal="right" vertical="center" wrapText="1"/>
    </xf>
    <xf numFmtId="0" fontId="18" fillId="30" borderId="6" xfId="0" applyFont="1" applyFill="1" applyBorder="1" applyAlignment="1">
      <alignment horizontal="left" vertical="center" wrapText="1"/>
    </xf>
    <xf numFmtId="0" fontId="18" fillId="30" borderId="6" xfId="0" applyFont="1" applyFill="1" applyBorder="1" applyAlignment="1">
      <alignment horizontal="left" vertical="center"/>
    </xf>
    <xf numFmtId="166" fontId="18" fillId="30" borderId="6" xfId="3" applyNumberFormat="1" applyFont="1" applyFill="1" applyBorder="1" applyAlignment="1">
      <alignment horizontal="left" vertical="center" wrapText="1"/>
    </xf>
    <xf numFmtId="173" fontId="18" fillId="30" borderId="6" xfId="1" applyNumberFormat="1" applyFont="1" applyFill="1" applyBorder="1" applyAlignment="1">
      <alignment horizontal="left" vertical="center" wrapText="1"/>
    </xf>
    <xf numFmtId="164" fontId="18" fillId="30" borderId="6" xfId="1" applyNumberFormat="1" applyFont="1" applyFill="1" applyBorder="1" applyAlignment="1">
      <alignment horizontal="left" vertical="center" wrapText="1"/>
    </xf>
    <xf numFmtId="164" fontId="18" fillId="30" borderId="6" xfId="0" applyNumberFormat="1" applyFont="1" applyFill="1" applyBorder="1" applyAlignment="1">
      <alignment horizontal="left" vertical="center" wrapText="1"/>
    </xf>
    <xf numFmtId="4" fontId="18" fillId="30" borderId="6" xfId="1" applyNumberFormat="1" applyFont="1" applyFill="1" applyBorder="1" applyAlignment="1">
      <alignment horizontal="left" vertical="center" wrapText="1"/>
    </xf>
    <xf numFmtId="166" fontId="18" fillId="30" borderId="24" xfId="3" applyNumberFormat="1" applyFont="1" applyFill="1" applyBorder="1" applyAlignment="1">
      <alignment horizontal="left" vertical="center" wrapText="1"/>
    </xf>
    <xf numFmtId="0" fontId="18" fillId="30" borderId="24" xfId="0" applyFont="1" applyFill="1" applyBorder="1" applyAlignment="1">
      <alignment horizontal="left" vertical="center" wrapText="1"/>
    </xf>
    <xf numFmtId="167" fontId="18" fillId="30" borderId="6" xfId="1" applyNumberFormat="1" applyFont="1" applyFill="1" applyBorder="1" applyAlignment="1">
      <alignment horizontal="left" vertical="center" wrapText="1"/>
    </xf>
    <xf numFmtId="173" fontId="18" fillId="30" borderId="6" xfId="0" applyNumberFormat="1" applyFont="1" applyFill="1" applyBorder="1" applyAlignment="1">
      <alignment horizontal="left" vertical="center" wrapText="1"/>
    </xf>
    <xf numFmtId="0" fontId="18" fillId="30" borderId="9" xfId="0" applyFont="1" applyFill="1" applyBorder="1" applyAlignment="1">
      <alignment horizontal="left" vertical="center" wrapText="1"/>
    </xf>
    <xf numFmtId="0" fontId="7" fillId="30" borderId="13" xfId="0" applyFont="1" applyFill="1" applyBorder="1" applyAlignment="1">
      <alignment horizontal="center" vertical="center" wrapText="1"/>
    </xf>
    <xf numFmtId="44" fontId="18" fillId="30" borderId="6" xfId="3" applyFont="1" applyFill="1" applyBorder="1" applyAlignment="1">
      <alignment horizontal="left" vertical="center" wrapText="1"/>
    </xf>
    <xf numFmtId="0" fontId="7" fillId="30" borderId="15" xfId="0" applyFont="1" applyFill="1" applyBorder="1" applyAlignment="1">
      <alignment horizontal="right" vertical="center" wrapText="1"/>
    </xf>
    <xf numFmtId="0" fontId="7" fillId="30" borderId="6" xfId="0" applyFont="1" applyFill="1" applyBorder="1" applyAlignment="1">
      <alignment horizontal="right" vertical="center"/>
    </xf>
    <xf numFmtId="0" fontId="7" fillId="30" borderId="13" xfId="0" applyFont="1" applyFill="1" applyBorder="1" applyAlignment="1">
      <alignment horizontal="right" vertical="center"/>
    </xf>
    <xf numFmtId="0" fontId="7" fillId="30" borderId="12" xfId="0" applyFont="1" applyFill="1" applyBorder="1" applyAlignment="1">
      <alignment horizontal="right" vertical="center" wrapText="1"/>
    </xf>
    <xf numFmtId="0" fontId="7" fillId="30" borderId="4" xfId="0" applyFont="1" applyFill="1" applyBorder="1" applyAlignment="1">
      <alignment horizontal="left" vertical="center" wrapText="1"/>
    </xf>
    <xf numFmtId="0" fontId="7" fillId="33" borderId="4" xfId="0" applyFont="1" applyFill="1" applyBorder="1" applyAlignment="1">
      <alignment vertical="center" wrapText="1"/>
    </xf>
    <xf numFmtId="0" fontId="7" fillId="33" borderId="4" xfId="0" applyFont="1" applyFill="1" applyBorder="1" applyAlignment="1">
      <alignment horizontal="center" vertical="center" wrapText="1"/>
    </xf>
    <xf numFmtId="0" fontId="7" fillId="33" borderId="13" xfId="0" applyFont="1" applyFill="1" applyBorder="1" applyAlignment="1">
      <alignment horizontal="center" vertical="center" wrapText="1"/>
    </xf>
    <xf numFmtId="0" fontId="7" fillId="33" borderId="13" xfId="0" applyFont="1" applyFill="1" applyBorder="1" applyAlignment="1">
      <alignment vertical="center" wrapText="1"/>
    </xf>
    <xf numFmtId="0" fontId="7" fillId="33" borderId="22" xfId="0" applyFont="1" applyFill="1" applyBorder="1" applyAlignment="1">
      <alignment vertical="center" wrapText="1"/>
    </xf>
    <xf numFmtId="166" fontId="20" fillId="30" borderId="6" xfId="3" applyNumberFormat="1" applyFont="1" applyFill="1" applyBorder="1" applyAlignment="1">
      <alignment horizontal="left" vertical="center" wrapText="1"/>
    </xf>
    <xf numFmtId="0" fontId="20" fillId="30" borderId="6" xfId="0" applyFont="1" applyFill="1" applyBorder="1" applyAlignment="1">
      <alignment horizontal="left" vertical="center" wrapText="1"/>
    </xf>
    <xf numFmtId="164" fontId="20" fillId="30" borderId="6" xfId="1" applyNumberFormat="1" applyFont="1" applyFill="1" applyBorder="1" applyAlignment="1">
      <alignment horizontal="left" vertical="center" wrapText="1"/>
    </xf>
    <xf numFmtId="166" fontId="12" fillId="31" borderId="12" xfId="3" applyNumberFormat="1" applyFont="1" applyFill="1" applyBorder="1" applyAlignment="1">
      <alignment vertical="center" wrapText="1"/>
    </xf>
    <xf numFmtId="166" fontId="7" fillId="31" borderId="12" xfId="3" applyNumberFormat="1" applyFont="1" applyFill="1" applyBorder="1" applyAlignment="1">
      <alignment vertical="center" wrapText="1"/>
    </xf>
    <xf numFmtId="0" fontId="19" fillId="31" borderId="6" xfId="0" applyFont="1" applyFill="1" applyBorder="1" applyAlignment="1">
      <alignment horizontal="left" vertical="center" wrapText="1"/>
    </xf>
    <xf numFmtId="166" fontId="20" fillId="34" borderId="6" xfId="3" applyNumberFormat="1" applyFont="1" applyFill="1" applyBorder="1" applyAlignment="1">
      <alignment horizontal="left" vertical="center" wrapText="1"/>
    </xf>
    <xf numFmtId="0" fontId="18" fillId="34" borderId="6" xfId="0" applyFont="1" applyFill="1" applyBorder="1" applyAlignment="1">
      <alignment horizontal="left" vertical="center" wrapText="1"/>
    </xf>
    <xf numFmtId="164" fontId="18" fillId="34" borderId="6" xfId="1" applyNumberFormat="1" applyFont="1" applyFill="1" applyBorder="1" applyAlignment="1">
      <alignment horizontal="left" vertical="center" wrapText="1"/>
    </xf>
    <xf numFmtId="166" fontId="18" fillId="34" borderId="6" xfId="1" applyNumberFormat="1" applyFont="1" applyFill="1" applyBorder="1" applyAlignment="1">
      <alignment horizontal="left" vertical="center" wrapText="1"/>
    </xf>
    <xf numFmtId="0" fontId="20" fillId="34" borderId="6" xfId="0" applyFont="1" applyFill="1" applyBorder="1" applyAlignment="1">
      <alignment horizontal="left" vertical="center" wrapText="1"/>
    </xf>
    <xf numFmtId="166" fontId="20" fillId="34" borderId="6" xfId="1" applyNumberFormat="1" applyFont="1" applyFill="1" applyBorder="1" applyAlignment="1">
      <alignment horizontal="left" vertical="center" wrapText="1"/>
    </xf>
    <xf numFmtId="0" fontId="9" fillId="34" borderId="6" xfId="0" applyFont="1" applyFill="1" applyBorder="1" applyAlignment="1">
      <alignment vertical="center" wrapText="1"/>
    </xf>
    <xf numFmtId="0" fontId="9" fillId="34" borderId="9" xfId="6" applyFont="1" applyFill="1" applyBorder="1" applyAlignment="1">
      <alignment horizontal="left" vertical="center" wrapText="1"/>
    </xf>
    <xf numFmtId="0" fontId="9" fillId="34" borderId="9" xfId="0" applyFont="1" applyFill="1" applyBorder="1" applyAlignment="1">
      <alignment vertical="center" wrapText="1"/>
    </xf>
    <xf numFmtId="0" fontId="9" fillId="34" borderId="9" xfId="0" applyFont="1" applyFill="1" applyBorder="1" applyAlignment="1">
      <alignment horizontal="right" vertical="center" wrapText="1"/>
    </xf>
    <xf numFmtId="0" fontId="19" fillId="34" borderId="6" xfId="0" applyFont="1" applyFill="1" applyBorder="1" applyAlignment="1">
      <alignment horizontal="left" vertical="center" wrapText="1"/>
    </xf>
    <xf numFmtId="166" fontId="19" fillId="34" borderId="6" xfId="3" applyNumberFormat="1" applyFont="1" applyFill="1" applyBorder="1" applyAlignment="1">
      <alignment horizontal="left" vertical="center" wrapText="1"/>
    </xf>
    <xf numFmtId="164" fontId="19" fillId="34" borderId="6" xfId="1" applyNumberFormat="1" applyFont="1" applyFill="1" applyBorder="1" applyAlignment="1">
      <alignment horizontal="left" vertical="center" wrapText="1"/>
    </xf>
    <xf numFmtId="0" fontId="9" fillId="34" borderId="6" xfId="6" applyFont="1" applyFill="1" applyBorder="1" applyAlignment="1">
      <alignment horizontal="left" vertical="center" wrapText="1"/>
    </xf>
    <xf numFmtId="0" fontId="9" fillId="34" borderId="6" xfId="0" applyFont="1" applyFill="1" applyBorder="1" applyAlignment="1">
      <alignment horizontal="right" vertical="center" wrapText="1"/>
    </xf>
    <xf numFmtId="166" fontId="19" fillId="34" borderId="6" xfId="1" applyNumberFormat="1" applyFont="1" applyFill="1" applyBorder="1" applyAlignment="1">
      <alignment horizontal="left" vertical="center" wrapText="1"/>
    </xf>
    <xf numFmtId="0" fontId="9" fillId="8" borderId="6" xfId="0" applyFont="1" applyFill="1" applyBorder="1" applyAlignment="1">
      <alignment vertical="center" wrapText="1"/>
    </xf>
    <xf numFmtId="0" fontId="9" fillId="8" borderId="24" xfId="0" applyFont="1" applyFill="1" applyBorder="1" applyAlignment="1">
      <alignment vertical="center" wrapText="1"/>
    </xf>
    <xf numFmtId="0" fontId="9" fillId="21" borderId="4" xfId="0" applyFont="1" applyFill="1" applyBorder="1" applyAlignment="1">
      <alignment vertical="center" wrapText="1"/>
    </xf>
    <xf numFmtId="0" fontId="8" fillId="8" borderId="6" xfId="0" applyFont="1" applyFill="1" applyBorder="1" applyAlignment="1">
      <alignment vertical="center" wrapText="1"/>
    </xf>
    <xf numFmtId="0" fontId="19" fillId="8" borderId="6" xfId="0" applyFont="1" applyFill="1" applyBorder="1" applyAlignment="1">
      <alignment horizontal="left" vertical="center" wrapText="1"/>
    </xf>
    <xf numFmtId="166" fontId="19" fillId="8" borderId="6" xfId="3" applyNumberFormat="1" applyFont="1" applyFill="1" applyBorder="1" applyAlignment="1">
      <alignment horizontal="left" vertical="center" wrapText="1"/>
    </xf>
    <xf numFmtId="164" fontId="19" fillId="8" borderId="6" xfId="1" applyNumberFormat="1" applyFont="1" applyFill="1" applyBorder="1" applyAlignment="1">
      <alignment horizontal="left" vertical="center" wrapText="1"/>
    </xf>
    <xf numFmtId="0" fontId="9" fillId="8" borderId="13" xfId="0" applyFont="1" applyFill="1" applyBorder="1" applyAlignment="1">
      <alignment vertical="center" wrapText="1"/>
    </xf>
    <xf numFmtId="0" fontId="9" fillId="8" borderId="28" xfId="0" applyFont="1" applyFill="1" applyBorder="1" applyAlignment="1">
      <alignment vertical="center" wrapText="1"/>
    </xf>
    <xf numFmtId="0" fontId="8" fillId="8" borderId="13" xfId="0" applyFont="1" applyFill="1" applyBorder="1" applyAlignment="1">
      <alignment vertical="center" wrapText="1"/>
    </xf>
    <xf numFmtId="166" fontId="19" fillId="8" borderId="13" xfId="3" applyNumberFormat="1" applyFont="1" applyFill="1" applyBorder="1" applyAlignment="1">
      <alignment horizontal="left" vertical="center" wrapText="1"/>
    </xf>
    <xf numFmtId="164" fontId="19" fillId="8" borderId="13" xfId="1" applyNumberFormat="1" applyFont="1" applyFill="1" applyBorder="1" applyAlignment="1">
      <alignment horizontal="left" vertical="center" wrapText="1"/>
    </xf>
    <xf numFmtId="0" fontId="19" fillId="8" borderId="13" xfId="0" applyFont="1" applyFill="1" applyBorder="1" applyAlignment="1">
      <alignment horizontal="left" vertical="center" wrapText="1"/>
    </xf>
    <xf numFmtId="0" fontId="9" fillId="8" borderId="6" xfId="0" applyFont="1" applyFill="1" applyBorder="1" applyAlignment="1">
      <alignment horizontal="right" vertical="center" wrapText="1"/>
    </xf>
    <xf numFmtId="0" fontId="9" fillId="8" borderId="13" xfId="0" applyFont="1" applyFill="1" applyBorder="1" applyAlignment="1">
      <alignment horizontal="center" vertical="center" wrapText="1"/>
    </xf>
    <xf numFmtId="0" fontId="9" fillId="21" borderId="16" xfId="0" applyFont="1" applyFill="1" applyBorder="1" applyAlignment="1">
      <alignment horizontal="center" vertical="center" wrapText="1"/>
    </xf>
    <xf numFmtId="0" fontId="9" fillId="8" borderId="16" xfId="0" applyFont="1" applyFill="1" applyBorder="1" applyAlignment="1">
      <alignment horizontal="center" vertical="center" wrapText="1"/>
    </xf>
    <xf numFmtId="0" fontId="9" fillId="8" borderId="29" xfId="0" applyFont="1" applyFill="1" applyBorder="1" applyAlignment="1">
      <alignment horizontal="center" vertical="center" wrapText="1"/>
    </xf>
    <xf numFmtId="166" fontId="9" fillId="8" borderId="6" xfId="3" applyNumberFormat="1" applyFont="1" applyFill="1" applyBorder="1" applyAlignment="1">
      <alignment horizontal="left" vertical="center" wrapText="1"/>
    </xf>
    <xf numFmtId="164" fontId="9" fillId="8" borderId="6" xfId="1" applyNumberFormat="1" applyFont="1" applyFill="1" applyBorder="1" applyAlignment="1">
      <alignment vertical="center" wrapText="1"/>
    </xf>
    <xf numFmtId="0" fontId="7" fillId="8" borderId="6" xfId="0" applyFont="1" applyFill="1" applyBorder="1" applyAlignment="1">
      <alignment vertical="center" wrapText="1"/>
    </xf>
    <xf numFmtId="0" fontId="7" fillId="8" borderId="24" xfId="0" applyFont="1" applyFill="1" applyBorder="1" applyAlignment="1">
      <alignment vertical="center" wrapText="1"/>
    </xf>
    <xf numFmtId="0" fontId="7" fillId="8" borderId="6" xfId="0" applyFont="1" applyFill="1" applyBorder="1" applyAlignment="1">
      <alignment horizontal="center" vertical="center" wrapText="1"/>
    </xf>
    <xf numFmtId="9" fontId="9" fillId="8" borderId="6" xfId="0" applyNumberFormat="1" applyFont="1" applyFill="1" applyBorder="1" applyAlignment="1">
      <alignment vertical="center" wrapText="1"/>
    </xf>
    <xf numFmtId="0" fontId="9" fillId="8" borderId="6" xfId="0" applyFont="1" applyFill="1" applyBorder="1" applyAlignment="1">
      <alignment horizontal="center" vertical="center" wrapText="1"/>
    </xf>
    <xf numFmtId="9" fontId="9" fillId="8" borderId="6" xfId="0" applyNumberFormat="1" applyFont="1" applyFill="1" applyBorder="1" applyAlignment="1">
      <alignment horizontal="center" vertical="center" wrapText="1"/>
    </xf>
    <xf numFmtId="164" fontId="9" fillId="8" borderId="6" xfId="1" applyNumberFormat="1" applyFont="1" applyFill="1" applyBorder="1" applyAlignment="1">
      <alignment horizontal="center" vertical="center" wrapText="1"/>
    </xf>
    <xf numFmtId="0" fontId="18" fillId="8" borderId="6" xfId="0" applyFont="1" applyFill="1" applyBorder="1" applyAlignment="1">
      <alignment horizontal="left" vertical="center" wrapText="1"/>
    </xf>
    <xf numFmtId="164" fontId="18" fillId="8" borderId="6" xfId="1" applyNumberFormat="1" applyFont="1" applyFill="1" applyBorder="1" applyAlignment="1">
      <alignment horizontal="left"/>
    </xf>
    <xf numFmtId="164" fontId="18" fillId="8" borderId="6" xfId="1" applyNumberFormat="1" applyFont="1" applyFill="1" applyBorder="1" applyAlignment="1">
      <alignment horizontal="left" vertical="center" wrapText="1"/>
    </xf>
    <xf numFmtId="3" fontId="18" fillId="8" borderId="6" xfId="0" applyNumberFormat="1" applyFont="1" applyFill="1" applyBorder="1" applyAlignment="1">
      <alignment horizontal="left" vertical="center" wrapText="1"/>
    </xf>
    <xf numFmtId="1" fontId="18" fillId="8" borderId="6" xfId="0" applyNumberFormat="1" applyFont="1" applyFill="1" applyBorder="1" applyAlignment="1">
      <alignment horizontal="left" vertical="center" wrapText="1"/>
    </xf>
    <xf numFmtId="1" fontId="18" fillId="8" borderId="24" xfId="0" applyNumberFormat="1" applyFont="1" applyFill="1" applyBorder="1" applyAlignment="1">
      <alignment horizontal="left" vertical="center" wrapText="1"/>
    </xf>
    <xf numFmtId="43" fontId="18" fillId="8" borderId="6" xfId="1" applyFont="1" applyFill="1" applyBorder="1" applyAlignment="1">
      <alignment horizontal="left" vertical="center" wrapText="1"/>
    </xf>
    <xf numFmtId="9" fontId="18" fillId="8" borderId="6" xfId="5" applyFont="1" applyFill="1" applyBorder="1" applyAlignment="1">
      <alignment horizontal="left" vertical="center" wrapText="1"/>
    </xf>
    <xf numFmtId="164" fontId="18" fillId="34" borderId="6" xfId="0" applyNumberFormat="1" applyFont="1" applyFill="1" applyBorder="1" applyAlignment="1">
      <alignment horizontal="left" vertical="center" wrapText="1"/>
    </xf>
    <xf numFmtId="164" fontId="18" fillId="8" borderId="13" xfId="1" applyNumberFormat="1" applyFont="1" applyFill="1" applyBorder="1" applyAlignment="1">
      <alignment horizontal="left" vertical="center" wrapText="1"/>
    </xf>
    <xf numFmtId="164" fontId="18" fillId="8" borderId="24" xfId="1" applyNumberFormat="1" applyFont="1" applyFill="1" applyBorder="1" applyAlignment="1">
      <alignment horizontal="left" vertical="center" wrapText="1"/>
    </xf>
    <xf numFmtId="167" fontId="18" fillId="8" borderId="6" xfId="1" applyNumberFormat="1" applyFont="1" applyFill="1" applyBorder="1" applyAlignment="1">
      <alignment horizontal="left" vertical="center" wrapText="1"/>
    </xf>
    <xf numFmtId="0" fontId="18" fillId="34" borderId="24" xfId="0" applyFont="1" applyFill="1" applyBorder="1" applyAlignment="1">
      <alignment horizontal="left" vertical="center" wrapText="1"/>
    </xf>
    <xf numFmtId="0" fontId="20" fillId="34" borderId="24" xfId="0" applyFont="1" applyFill="1" applyBorder="1" applyAlignment="1">
      <alignment horizontal="left" vertical="center" wrapText="1"/>
    </xf>
    <xf numFmtId="167" fontId="18" fillId="34" borderId="6" xfId="1" applyNumberFormat="1" applyFont="1" applyFill="1" applyBorder="1" applyAlignment="1">
      <alignment horizontal="left" vertical="center" wrapText="1"/>
    </xf>
    <xf numFmtId="167" fontId="20" fillId="34" borderId="6" xfId="1" applyNumberFormat="1" applyFont="1" applyFill="1" applyBorder="1" applyAlignment="1">
      <alignment horizontal="left" vertical="center" wrapText="1"/>
    </xf>
    <xf numFmtId="167" fontId="19" fillId="34" borderId="6" xfId="1" applyNumberFormat="1" applyFont="1" applyFill="1" applyBorder="1" applyAlignment="1">
      <alignment horizontal="left" vertical="center" wrapText="1"/>
    </xf>
    <xf numFmtId="166" fontId="7" fillId="31" borderId="6" xfId="3" applyNumberFormat="1" applyFont="1" applyFill="1" applyBorder="1" applyAlignment="1">
      <alignment horizontal="left" vertical="center" wrapText="1"/>
    </xf>
    <xf numFmtId="164" fontId="19" fillId="30" borderId="6" xfId="1" applyNumberFormat="1" applyFont="1" applyFill="1" applyBorder="1" applyAlignment="1">
      <alignment horizontal="left" vertical="center" wrapText="1"/>
    </xf>
    <xf numFmtId="164" fontId="18" fillId="27" borderId="13" xfId="1" applyNumberFormat="1" applyFont="1" applyFill="1" applyBorder="1" applyAlignment="1">
      <alignment horizontal="left" vertical="center" wrapText="1"/>
    </xf>
    <xf numFmtId="164" fontId="9" fillId="27" borderId="6" xfId="1" applyNumberFormat="1" applyFont="1" applyFill="1" applyBorder="1" applyAlignment="1">
      <alignment vertical="center" wrapText="1"/>
    </xf>
    <xf numFmtId="164" fontId="12" fillId="31" borderId="6" xfId="1" applyNumberFormat="1" applyFont="1" applyFill="1" applyBorder="1" applyAlignment="1">
      <alignment horizontal="center" vertical="center" wrapText="1"/>
    </xf>
    <xf numFmtId="164" fontId="7" fillId="31" borderId="6" xfId="1" applyNumberFormat="1" applyFont="1" applyFill="1" applyBorder="1" applyAlignment="1">
      <alignment vertical="center" wrapText="1"/>
    </xf>
    <xf numFmtId="42" fontId="12" fillId="31" borderId="6" xfId="4" applyFont="1" applyFill="1" applyBorder="1" applyAlignment="1">
      <alignment vertical="center" wrapText="1"/>
    </xf>
    <xf numFmtId="164" fontId="9" fillId="27" borderId="6" xfId="1" applyNumberFormat="1" applyFont="1" applyFill="1" applyBorder="1" applyAlignment="1">
      <alignment horizontal="center" vertical="center" wrapText="1"/>
    </xf>
    <xf numFmtId="164" fontId="7" fillId="27" borderId="6" xfId="1" applyNumberFormat="1" applyFont="1" applyFill="1" applyBorder="1" applyAlignment="1">
      <alignment vertical="center"/>
    </xf>
    <xf numFmtId="164" fontId="7" fillId="27" borderId="6" xfId="1" applyNumberFormat="1" applyFont="1" applyFill="1" applyBorder="1" applyAlignment="1">
      <alignment horizontal="center" vertical="center" wrapText="1"/>
    </xf>
    <xf numFmtId="164" fontId="7" fillId="27" borderId="24" xfId="1" applyNumberFormat="1" applyFont="1" applyFill="1" applyBorder="1" applyAlignment="1">
      <alignment horizontal="center" vertical="center" wrapText="1"/>
    </xf>
    <xf numFmtId="167" fontId="7" fillId="27" borderId="6" xfId="1" applyNumberFormat="1" applyFont="1" applyFill="1" applyBorder="1" applyAlignment="1">
      <alignment horizontal="center" vertical="center" wrapText="1"/>
    </xf>
    <xf numFmtId="0" fontId="7" fillId="27" borderId="6" xfId="0" applyFont="1" applyFill="1" applyBorder="1" applyAlignment="1">
      <alignment horizontal="center" vertical="center" wrapText="1"/>
    </xf>
    <xf numFmtId="164" fontId="18" fillId="27" borderId="6" xfId="1" applyNumberFormat="1" applyFont="1" applyFill="1" applyBorder="1" applyAlignment="1">
      <alignment horizontal="left"/>
    </xf>
    <xf numFmtId="0" fontId="7" fillId="37" borderId="4" xfId="0" applyFont="1" applyFill="1" applyBorder="1" applyAlignment="1">
      <alignment horizontal="center" vertical="center" wrapText="1"/>
    </xf>
    <xf numFmtId="0" fontId="7" fillId="38" borderId="3" xfId="0" applyFont="1" applyFill="1" applyBorder="1" applyAlignment="1">
      <alignment horizontal="left" vertical="center" wrapText="1"/>
    </xf>
    <xf numFmtId="0" fontId="7" fillId="37" borderId="4" xfId="0" applyFont="1" applyFill="1" applyBorder="1" applyAlignment="1">
      <alignment vertical="center" wrapText="1"/>
    </xf>
    <xf numFmtId="0" fontId="7" fillId="37" borderId="3" xfId="0" applyFont="1" applyFill="1" applyBorder="1" applyAlignment="1">
      <alignment horizontal="center" vertical="center" wrapText="1"/>
    </xf>
    <xf numFmtId="0" fontId="7" fillId="37" borderId="1" xfId="0" applyFont="1" applyFill="1" applyBorder="1" applyAlignment="1">
      <alignment horizontal="center" vertical="center" wrapText="1"/>
    </xf>
    <xf numFmtId="0" fontId="7" fillId="37" borderId="6" xfId="0" applyFont="1" applyFill="1" applyBorder="1" applyAlignment="1">
      <alignment horizontal="center" vertical="center" wrapText="1"/>
    </xf>
    <xf numFmtId="42" fontId="7" fillId="38" borderId="6" xfId="4" applyFont="1" applyFill="1" applyBorder="1" applyAlignment="1">
      <alignment vertical="center" wrapText="1"/>
    </xf>
    <xf numFmtId="42" fontId="7" fillId="38" borderId="6" xfId="4" applyFont="1" applyFill="1" applyBorder="1" applyAlignment="1">
      <alignment horizontal="right"/>
    </xf>
    <xf numFmtId="42" fontId="7" fillId="38" borderId="6" xfId="4" applyFont="1" applyFill="1" applyBorder="1" applyAlignment="1">
      <alignment horizontal="center" vertical="center" wrapText="1"/>
    </xf>
    <xf numFmtId="42" fontId="7" fillId="38" borderId="24" xfId="4" applyFont="1" applyFill="1" applyBorder="1" applyAlignment="1">
      <alignment vertical="center" wrapText="1"/>
    </xf>
    <xf numFmtId="167" fontId="7" fillId="38" borderId="6" xfId="1" applyNumberFormat="1" applyFont="1" applyFill="1" applyBorder="1" applyAlignment="1">
      <alignment horizontal="center" vertical="center" wrapText="1"/>
    </xf>
    <xf numFmtId="42" fontId="7" fillId="38" borderId="6" xfId="0" applyNumberFormat="1" applyFont="1" applyFill="1" applyBorder="1" applyAlignment="1">
      <alignment horizontal="center" vertical="center" wrapText="1"/>
    </xf>
    <xf numFmtId="0" fontId="7" fillId="38" borderId="5" xfId="0" applyFont="1" applyFill="1" applyBorder="1" applyAlignment="1">
      <alignment horizontal="center" vertical="center" wrapText="1"/>
    </xf>
    <xf numFmtId="0" fontId="7" fillId="37" borderId="7" xfId="0" applyFont="1" applyFill="1" applyBorder="1" applyAlignment="1">
      <alignment vertical="center" wrapText="1"/>
    </xf>
    <xf numFmtId="0" fontId="7" fillId="37" borderId="6" xfId="0" applyFont="1" applyFill="1" applyBorder="1" applyAlignment="1">
      <alignment vertical="center" wrapText="1"/>
    </xf>
    <xf numFmtId="0" fontId="7" fillId="37" borderId="22" xfId="0" applyFont="1" applyFill="1" applyBorder="1" applyAlignment="1">
      <alignment vertical="center" wrapText="1"/>
    </xf>
    <xf numFmtId="42" fontId="7" fillId="38" borderId="6" xfId="4" applyFont="1" applyFill="1" applyBorder="1" applyAlignment="1">
      <alignment vertical="center"/>
    </xf>
    <xf numFmtId="42" fontId="7" fillId="40" borderId="24" xfId="4" applyFont="1" applyFill="1" applyBorder="1" applyAlignment="1">
      <alignment horizontal="center" vertical="center" wrapText="1"/>
    </xf>
    <xf numFmtId="42" fontId="7" fillId="38" borderId="6" xfId="0" applyNumberFormat="1" applyFont="1" applyFill="1" applyBorder="1" applyAlignment="1">
      <alignment horizontal="center" vertical="center"/>
    </xf>
    <xf numFmtId="9" fontId="7" fillId="37" borderId="6" xfId="0" applyNumberFormat="1" applyFont="1" applyFill="1" applyBorder="1" applyAlignment="1">
      <alignment horizontal="center" vertical="center" wrapText="1"/>
    </xf>
    <xf numFmtId="42" fontId="7" fillId="38" borderId="9" xfId="4" applyFont="1" applyFill="1" applyBorder="1" applyAlignment="1">
      <alignment horizontal="center" vertical="center" wrapText="1"/>
    </xf>
    <xf numFmtId="9" fontId="7" fillId="37" borderId="3" xfId="0" applyNumberFormat="1" applyFont="1" applyFill="1" applyBorder="1" applyAlignment="1">
      <alignment horizontal="center" vertical="center" wrapText="1"/>
    </xf>
    <xf numFmtId="9" fontId="7" fillId="38" borderId="3" xfId="0" applyNumberFormat="1" applyFont="1" applyFill="1" applyBorder="1" applyAlignment="1">
      <alignment horizontal="center" vertical="center" wrapText="1"/>
    </xf>
    <xf numFmtId="9" fontId="7" fillId="38" borderId="1" xfId="0" applyNumberFormat="1" applyFont="1" applyFill="1" applyBorder="1" applyAlignment="1">
      <alignment horizontal="center" vertical="center" wrapText="1"/>
    </xf>
    <xf numFmtId="42" fontId="7" fillId="41" borderId="24" xfId="4" applyFont="1" applyFill="1" applyBorder="1" applyAlignment="1">
      <alignment horizontal="center" vertical="center" wrapText="1"/>
    </xf>
    <xf numFmtId="0" fontId="7" fillId="38" borderId="3" xfId="0" applyFont="1" applyFill="1" applyBorder="1" applyAlignment="1">
      <alignment horizontal="center" vertical="center" wrapText="1"/>
    </xf>
    <xf numFmtId="0" fontId="7" fillId="38" borderId="1" xfId="0" applyFont="1" applyFill="1" applyBorder="1" applyAlignment="1">
      <alignment horizontal="center" vertical="center" wrapText="1"/>
    </xf>
    <xf numFmtId="42" fontId="7" fillId="41" borderId="6" xfId="4" applyFont="1" applyFill="1" applyBorder="1" applyAlignment="1">
      <alignment horizontal="center" vertical="center" wrapText="1"/>
    </xf>
    <xf numFmtId="42" fontId="7" fillId="42" borderId="6" xfId="4" applyFont="1" applyFill="1" applyBorder="1" applyAlignment="1">
      <alignment horizontal="center" vertical="center" wrapText="1"/>
    </xf>
    <xf numFmtId="42" fontId="7" fillId="42" borderId="24" xfId="4" applyFont="1" applyFill="1" applyBorder="1" applyAlignment="1">
      <alignment horizontal="center" vertical="center" wrapText="1"/>
    </xf>
    <xf numFmtId="170" fontId="7" fillId="37" borderId="6" xfId="5" applyNumberFormat="1" applyFont="1" applyFill="1" applyBorder="1" applyAlignment="1">
      <alignment horizontal="center" vertical="center" wrapText="1"/>
    </xf>
    <xf numFmtId="171" fontId="7" fillId="38" borderId="12" xfId="4" applyNumberFormat="1" applyFont="1" applyFill="1" applyBorder="1" applyAlignment="1">
      <alignment horizontal="center" vertical="center" wrapText="1"/>
    </xf>
    <xf numFmtId="42" fontId="7" fillId="38" borderId="24" xfId="4" applyFont="1" applyFill="1" applyBorder="1" applyAlignment="1">
      <alignment horizontal="center" vertical="center" wrapText="1"/>
    </xf>
    <xf numFmtId="42" fontId="12" fillId="31" borderId="6" xfId="4" applyFont="1" applyFill="1" applyBorder="1" applyAlignment="1">
      <alignment horizontal="center" vertical="center" wrapText="1"/>
    </xf>
    <xf numFmtId="42" fontId="7" fillId="43" borderId="6" xfId="4" applyFont="1" applyFill="1" applyBorder="1" applyAlignment="1">
      <alignment horizontal="center" vertical="center" wrapText="1"/>
    </xf>
    <xf numFmtId="0" fontId="7" fillId="44" borderId="4" xfId="0" applyFont="1" applyFill="1" applyBorder="1" applyAlignment="1">
      <alignment horizontal="center" vertical="center" wrapText="1"/>
    </xf>
    <xf numFmtId="0" fontId="7" fillId="43" borderId="3" xfId="0" applyFont="1" applyFill="1" applyBorder="1" applyAlignment="1">
      <alignment horizontal="left" vertical="center" wrapText="1"/>
    </xf>
    <xf numFmtId="0" fontId="7" fillId="44" borderId="4" xfId="0" applyFont="1" applyFill="1" applyBorder="1" applyAlignment="1">
      <alignment vertical="center" wrapText="1"/>
    </xf>
    <xf numFmtId="0" fontId="18" fillId="44" borderId="3" xfId="0" applyFont="1" applyFill="1" applyBorder="1" applyAlignment="1">
      <alignment horizontal="left" vertical="center" wrapText="1"/>
    </xf>
    <xf numFmtId="1" fontId="18" fillId="44" borderId="3" xfId="0" applyNumberFormat="1" applyFont="1" applyFill="1" applyBorder="1" applyAlignment="1">
      <alignment horizontal="left" vertical="center" wrapText="1"/>
    </xf>
    <xf numFmtId="0" fontId="18" fillId="44" borderId="1" xfId="0" applyFont="1" applyFill="1" applyBorder="1" applyAlignment="1">
      <alignment horizontal="left" vertical="center" wrapText="1"/>
    </xf>
    <xf numFmtId="0" fontId="18" fillId="44" borderId="6" xfId="0" applyFont="1" applyFill="1" applyBorder="1" applyAlignment="1">
      <alignment horizontal="left" vertical="center" wrapText="1"/>
    </xf>
    <xf numFmtId="42" fontId="18" fillId="43" borderId="6" xfId="4" applyFont="1" applyFill="1" applyBorder="1" applyAlignment="1">
      <alignment horizontal="left" vertical="center" wrapText="1"/>
    </xf>
    <xf numFmtId="42" fontId="18" fillId="43" borderId="24" xfId="4" applyFont="1" applyFill="1" applyBorder="1" applyAlignment="1">
      <alignment horizontal="left" vertical="center" wrapText="1"/>
    </xf>
    <xf numFmtId="42" fontId="18" fillId="43" borderId="6" xfId="0" applyNumberFormat="1" applyFont="1" applyFill="1" applyBorder="1" applyAlignment="1">
      <alignment horizontal="left" vertical="center"/>
    </xf>
    <xf numFmtId="42" fontId="12" fillId="9" borderId="6" xfId="4" applyFont="1" applyFill="1" applyBorder="1" applyAlignment="1">
      <alignment horizontal="center" vertical="center" wrapText="1"/>
    </xf>
    <xf numFmtId="168" fontId="18" fillId="44" borderId="3" xfId="0" applyNumberFormat="1" applyFont="1" applyFill="1" applyBorder="1" applyAlignment="1">
      <alignment horizontal="left" vertical="center" wrapText="1"/>
    </xf>
    <xf numFmtId="169" fontId="18" fillId="44" borderId="6" xfId="0" applyNumberFormat="1" applyFont="1" applyFill="1" applyBorder="1" applyAlignment="1">
      <alignment horizontal="left" vertical="center" wrapText="1"/>
    </xf>
    <xf numFmtId="42" fontId="19" fillId="43" borderId="6" xfId="4" applyFont="1" applyFill="1" applyBorder="1" applyAlignment="1">
      <alignment horizontal="left" vertical="center" wrapText="1"/>
    </xf>
    <xf numFmtId="42" fontId="18" fillId="43" borderId="6" xfId="0" applyNumberFormat="1" applyFont="1" applyFill="1" applyBorder="1" applyAlignment="1">
      <alignment horizontal="left" vertical="center" wrapText="1"/>
    </xf>
    <xf numFmtId="42" fontId="14" fillId="17" borderId="15" xfId="4" applyFont="1" applyFill="1" applyBorder="1" applyAlignment="1">
      <alignment vertical="center" wrapText="1"/>
    </xf>
    <xf numFmtId="0" fontId="9" fillId="44" borderId="4" xfId="0" applyFont="1" applyFill="1" applyBorder="1" applyAlignment="1">
      <alignment horizontal="center" vertical="center" wrapText="1"/>
    </xf>
    <xf numFmtId="0" fontId="9" fillId="43" borderId="3" xfId="0" applyFont="1" applyFill="1" applyBorder="1" applyAlignment="1">
      <alignment horizontal="left" vertical="center" wrapText="1"/>
    </xf>
    <xf numFmtId="0" fontId="9" fillId="44" borderId="4" xfId="0" applyFont="1" applyFill="1" applyBorder="1" applyAlignment="1">
      <alignment vertical="center" wrapText="1"/>
    </xf>
    <xf numFmtId="0" fontId="9" fillId="44" borderId="3" xfId="0" applyFont="1" applyFill="1" applyBorder="1" applyAlignment="1">
      <alignment horizontal="center" vertical="center" wrapText="1"/>
    </xf>
    <xf numFmtId="0" fontId="9" fillId="44" borderId="1" xfId="0" applyFont="1" applyFill="1" applyBorder="1" applyAlignment="1">
      <alignment horizontal="center" vertical="center" wrapText="1"/>
    </xf>
    <xf numFmtId="0" fontId="9" fillId="44" borderId="6" xfId="0" applyFont="1" applyFill="1" applyBorder="1" applyAlignment="1">
      <alignment horizontal="center" vertical="center" wrapText="1"/>
    </xf>
    <xf numFmtId="42" fontId="9" fillId="43" borderId="6" xfId="4" applyFont="1" applyFill="1" applyBorder="1" applyAlignment="1">
      <alignment horizontal="center" vertical="center" wrapText="1"/>
    </xf>
    <xf numFmtId="42" fontId="9" fillId="43" borderId="9" xfId="4" applyFont="1" applyFill="1" applyBorder="1" applyAlignment="1">
      <alignment horizontal="center" vertical="center" wrapText="1"/>
    </xf>
    <xf numFmtId="42" fontId="9" fillId="43" borderId="6" xfId="4" applyFont="1" applyFill="1" applyBorder="1" applyAlignment="1">
      <alignment horizontal="right"/>
    </xf>
    <xf numFmtId="42" fontId="9" fillId="43" borderId="24" xfId="4" applyFont="1" applyFill="1" applyBorder="1" applyAlignment="1">
      <alignment horizontal="center" vertical="center" wrapText="1"/>
    </xf>
    <xf numFmtId="42" fontId="9" fillId="43" borderId="6" xfId="0" applyNumberFormat="1" applyFont="1" applyFill="1" applyBorder="1" applyAlignment="1">
      <alignment horizontal="center" vertical="center"/>
    </xf>
    <xf numFmtId="42" fontId="9" fillId="43" borderId="6" xfId="0" applyNumberFormat="1" applyFont="1" applyFill="1" applyBorder="1" applyAlignment="1">
      <alignment wrapText="1"/>
    </xf>
    <xf numFmtId="42" fontId="9" fillId="43" borderId="6" xfId="4" applyFont="1" applyFill="1" applyBorder="1"/>
    <xf numFmtId="0" fontId="9" fillId="44" borderId="7" xfId="0" applyFont="1" applyFill="1" applyBorder="1" applyAlignment="1">
      <alignment horizontal="center" vertical="center" wrapText="1"/>
    </xf>
    <xf numFmtId="42" fontId="9" fillId="43" borderId="13" xfId="4" applyFont="1" applyFill="1" applyBorder="1" applyAlignment="1">
      <alignment horizontal="center" vertical="center" wrapText="1"/>
    </xf>
    <xf numFmtId="42" fontId="8" fillId="17" borderId="13" xfId="4" applyFont="1" applyFill="1" applyBorder="1" applyAlignment="1">
      <alignment horizontal="center" vertical="center" wrapText="1"/>
    </xf>
    <xf numFmtId="0" fontId="9" fillId="22" borderId="18" xfId="0" applyFont="1" applyFill="1" applyBorder="1" applyAlignment="1">
      <alignment horizontal="center" vertical="center" wrapText="1"/>
    </xf>
    <xf numFmtId="0" fontId="9" fillId="22" borderId="14" xfId="0" applyFont="1" applyFill="1" applyBorder="1" applyAlignment="1">
      <alignment horizontal="center" vertical="center" wrapText="1"/>
    </xf>
    <xf numFmtId="164" fontId="9" fillId="22" borderId="6" xfId="1" applyNumberFormat="1" applyFont="1" applyFill="1" applyBorder="1" applyAlignment="1">
      <alignment horizontal="center" vertical="center" wrapText="1"/>
    </xf>
    <xf numFmtId="0" fontId="7" fillId="5" borderId="6" xfId="5" applyNumberFormat="1" applyFont="1" applyFill="1" applyBorder="1" applyAlignment="1">
      <alignment horizontal="left" vertical="center" wrapText="1"/>
    </xf>
    <xf numFmtId="1" fontId="7" fillId="5" borderId="6" xfId="5" applyNumberFormat="1" applyFont="1" applyFill="1" applyBorder="1" applyAlignment="1">
      <alignment horizontal="left" vertical="center" wrapText="1"/>
    </xf>
    <xf numFmtId="0" fontId="7" fillId="11" borderId="9" xfId="0" applyFont="1" applyFill="1" applyBorder="1" applyAlignment="1">
      <alignment horizontal="center" vertical="center"/>
    </xf>
    <xf numFmtId="42" fontId="11" fillId="0" borderId="0" xfId="0" applyNumberFormat="1" applyFont="1" applyAlignment="1">
      <alignment horizontal="center" vertical="center"/>
    </xf>
    <xf numFmtId="0" fontId="11" fillId="17" borderId="6" xfId="0" applyFont="1" applyFill="1" applyBorder="1" applyAlignment="1">
      <alignment horizontal="center" vertical="center"/>
    </xf>
    <xf numFmtId="165" fontId="18" fillId="11" borderId="6" xfId="0" applyNumberFormat="1" applyFont="1" applyFill="1" applyBorder="1" applyAlignment="1">
      <alignment horizontal="left" vertical="center" wrapText="1"/>
    </xf>
    <xf numFmtId="1" fontId="18" fillId="11" borderId="6" xfId="0" applyNumberFormat="1" applyFont="1" applyFill="1" applyBorder="1" applyAlignment="1">
      <alignment horizontal="left" vertical="center" wrapText="1"/>
    </xf>
    <xf numFmtId="3" fontId="18" fillId="11" borderId="6" xfId="0" applyNumberFormat="1" applyFont="1" applyFill="1" applyBorder="1" applyAlignment="1">
      <alignment horizontal="left" vertical="center" wrapText="1"/>
    </xf>
    <xf numFmtId="164" fontId="18" fillId="11" borderId="6" xfId="1" applyNumberFormat="1" applyFont="1" applyFill="1" applyBorder="1" applyAlignment="1">
      <alignment vertical="center"/>
    </xf>
    <xf numFmtId="164" fontId="18" fillId="17" borderId="6" xfId="1" applyNumberFormat="1" applyFont="1" applyFill="1" applyBorder="1" applyAlignment="1">
      <alignment horizontal="left" vertical="center"/>
    </xf>
    <xf numFmtId="164" fontId="14" fillId="17" borderId="6" xfId="1" applyNumberFormat="1" applyFont="1" applyFill="1" applyBorder="1" applyAlignment="1">
      <alignment horizontal="left" vertical="center"/>
    </xf>
    <xf numFmtId="166" fontId="19" fillId="17" borderId="6" xfId="0" applyNumberFormat="1" applyFont="1" applyFill="1" applyBorder="1" applyAlignment="1">
      <alignment horizontal="left" vertical="center" wrapText="1"/>
    </xf>
    <xf numFmtId="44" fontId="10" fillId="17" borderId="6" xfId="3" applyFont="1" applyFill="1" applyBorder="1" applyAlignment="1">
      <alignment vertical="center" wrapText="1"/>
    </xf>
    <xf numFmtId="44" fontId="7" fillId="17" borderId="6" xfId="0" applyNumberFormat="1" applyFont="1" applyFill="1" applyBorder="1" applyAlignment="1">
      <alignment vertical="center" wrapText="1"/>
    </xf>
    <xf numFmtId="44" fontId="10" fillId="17" borderId="6" xfId="0" applyNumberFormat="1" applyFont="1" applyFill="1" applyBorder="1" applyAlignment="1">
      <alignment vertical="center" wrapText="1"/>
    </xf>
    <xf numFmtId="164" fontId="7" fillId="17" borderId="6" xfId="1" applyNumberFormat="1" applyFont="1" applyFill="1" applyBorder="1" applyAlignment="1">
      <alignment vertical="center" wrapText="1"/>
    </xf>
    <xf numFmtId="164" fontId="12" fillId="17" borderId="6" xfId="1" applyNumberFormat="1" applyFont="1" applyFill="1" applyBorder="1" applyAlignment="1">
      <alignment vertical="center" wrapText="1"/>
    </xf>
    <xf numFmtId="164" fontId="18" fillId="17" borderId="6" xfId="1" applyNumberFormat="1" applyFont="1" applyFill="1" applyBorder="1" applyAlignment="1">
      <alignment horizontal="left" vertical="center" wrapText="1"/>
    </xf>
    <xf numFmtId="166" fontId="18" fillId="17" borderId="6" xfId="0" applyNumberFormat="1" applyFont="1" applyFill="1" applyBorder="1" applyAlignment="1">
      <alignment horizontal="left" vertical="center" wrapText="1"/>
    </xf>
    <xf numFmtId="166" fontId="12" fillId="17" borderId="12" xfId="3" applyNumberFormat="1" applyFont="1" applyFill="1" applyBorder="1" applyAlignment="1">
      <alignment vertical="center" wrapText="1"/>
    </xf>
    <xf numFmtId="166" fontId="7" fillId="17" borderId="6" xfId="3" applyNumberFormat="1" applyFont="1" applyFill="1" applyBorder="1" applyAlignment="1">
      <alignment horizontal="left" vertical="center" wrapText="1"/>
    </xf>
    <xf numFmtId="164" fontId="9" fillId="17" borderId="6" xfId="0" applyNumberFormat="1" applyFont="1" applyFill="1" applyBorder="1" applyAlignment="1">
      <alignment vertical="center" wrapText="1"/>
    </xf>
    <xf numFmtId="164" fontId="12" fillId="17" borderId="6" xfId="1" applyNumberFormat="1" applyFont="1" applyFill="1" applyBorder="1" applyAlignment="1">
      <alignment horizontal="center" vertical="center" wrapText="1"/>
    </xf>
    <xf numFmtId="164" fontId="18" fillId="17" borderId="6" xfId="0" applyNumberFormat="1" applyFont="1" applyFill="1" applyBorder="1" applyAlignment="1">
      <alignment horizontal="left" vertical="center" wrapText="1"/>
    </xf>
    <xf numFmtId="42" fontId="7" fillId="17" borderId="6" xfId="4" applyFont="1" applyFill="1" applyBorder="1" applyAlignment="1">
      <alignment vertical="center" wrapText="1"/>
    </xf>
    <xf numFmtId="42" fontId="12" fillId="17" borderId="6" xfId="4" applyFont="1" applyFill="1" applyBorder="1" applyAlignment="1">
      <alignment vertical="center" wrapText="1"/>
    </xf>
    <xf numFmtId="42" fontId="12" fillId="17" borderId="6" xfId="4" applyFont="1" applyFill="1" applyBorder="1" applyAlignment="1">
      <alignment horizontal="center" vertical="center" wrapText="1"/>
    </xf>
    <xf numFmtId="42" fontId="18" fillId="17" borderId="6" xfId="4" applyFont="1" applyFill="1" applyBorder="1" applyAlignment="1">
      <alignment horizontal="left" vertical="center" wrapText="1"/>
    </xf>
    <xf numFmtId="42" fontId="9" fillId="17" borderId="6" xfId="4" applyFont="1" applyFill="1" applyBorder="1" applyAlignment="1">
      <alignment vertical="center" wrapText="1"/>
    </xf>
    <xf numFmtId="164" fontId="9" fillId="17" borderId="6" xfId="1" applyNumberFormat="1" applyFont="1" applyFill="1" applyBorder="1" applyAlignment="1">
      <alignment vertical="center" wrapText="1"/>
    </xf>
    <xf numFmtId="166" fontId="7" fillId="17" borderId="12" xfId="3" applyNumberFormat="1" applyFont="1" applyFill="1" applyBorder="1" applyAlignment="1">
      <alignment vertical="center" wrapText="1"/>
    </xf>
    <xf numFmtId="164" fontId="7" fillId="17" borderId="6" xfId="1" applyNumberFormat="1" applyFont="1" applyFill="1" applyBorder="1" applyAlignment="1">
      <alignment vertical="center"/>
    </xf>
    <xf numFmtId="164" fontId="7" fillId="17" borderId="6" xfId="1" applyNumberFormat="1" applyFont="1" applyFill="1" applyBorder="1" applyAlignment="1">
      <alignment horizontal="center" vertical="center" wrapText="1"/>
    </xf>
    <xf numFmtId="42" fontId="9" fillId="17" borderId="6" xfId="4" applyFont="1" applyFill="1" applyBorder="1" applyAlignment="1">
      <alignment horizontal="center" vertical="center" wrapText="1"/>
    </xf>
    <xf numFmtId="4" fontId="7" fillId="17" borderId="6" xfId="1" applyNumberFormat="1" applyFont="1" applyFill="1" applyBorder="1" applyAlignment="1">
      <alignment horizontal="center" vertical="center"/>
    </xf>
    <xf numFmtId="4" fontId="18" fillId="17" borderId="6" xfId="1" applyNumberFormat="1" applyFont="1" applyFill="1" applyBorder="1" applyAlignment="1">
      <alignment horizontal="left" vertical="center"/>
    </xf>
    <xf numFmtId="4" fontId="7" fillId="17" borderId="6" xfId="1" applyNumberFormat="1" applyFont="1" applyFill="1" applyBorder="1" applyAlignment="1">
      <alignment horizontal="center" vertical="center" wrapText="1"/>
    </xf>
    <xf numFmtId="4" fontId="18" fillId="17" borderId="6" xfId="1" applyNumberFormat="1" applyFont="1" applyFill="1" applyBorder="1" applyAlignment="1">
      <alignment horizontal="left" vertical="center" wrapText="1"/>
    </xf>
    <xf numFmtId="4" fontId="9" fillId="17" borderId="6" xfId="0" applyNumberFormat="1" applyFont="1" applyFill="1" applyBorder="1" applyAlignment="1">
      <alignment horizontal="center" vertical="center" wrapText="1"/>
    </xf>
    <xf numFmtId="4" fontId="18" fillId="17" borderId="6" xfId="0" applyNumberFormat="1" applyFont="1" applyFill="1" applyBorder="1" applyAlignment="1">
      <alignment horizontal="left" vertical="center" wrapText="1"/>
    </xf>
    <xf numFmtId="4" fontId="7" fillId="17" borderId="6" xfId="4" applyNumberFormat="1" applyFont="1" applyFill="1" applyBorder="1" applyAlignment="1">
      <alignment horizontal="center" vertical="center" wrapText="1"/>
    </xf>
    <xf numFmtId="4" fontId="7" fillId="17" borderId="6" xfId="4" applyNumberFormat="1" applyFont="1" applyFill="1" applyBorder="1" applyAlignment="1">
      <alignment horizontal="center" vertical="center"/>
    </xf>
    <xf numFmtId="4" fontId="18" fillId="17" borderId="6" xfId="4" applyNumberFormat="1" applyFont="1" applyFill="1" applyBorder="1" applyAlignment="1">
      <alignment horizontal="left" vertical="center" wrapText="1"/>
    </xf>
    <xf numFmtId="164" fontId="7" fillId="17" borderId="24" xfId="1" applyNumberFormat="1" applyFont="1" applyFill="1" applyBorder="1" applyAlignment="1">
      <alignment horizontal="left" vertical="center"/>
    </xf>
    <xf numFmtId="42" fontId="7" fillId="17" borderId="24" xfId="4" applyFont="1" applyFill="1" applyBorder="1" applyAlignment="1">
      <alignment vertical="center" wrapText="1"/>
    </xf>
    <xf numFmtId="164" fontId="18" fillId="17" borderId="24" xfId="1" applyNumberFormat="1" applyFont="1" applyFill="1" applyBorder="1" applyAlignment="1">
      <alignment horizontal="left" vertical="center"/>
    </xf>
    <xf numFmtId="164" fontId="19" fillId="17" borderId="24" xfId="1" applyNumberFormat="1" applyFont="1" applyFill="1" applyBorder="1" applyAlignment="1">
      <alignment horizontal="left" vertical="center"/>
    </xf>
    <xf numFmtId="166" fontId="7" fillId="17" borderId="24" xfId="0" applyNumberFormat="1" applyFont="1" applyFill="1" applyBorder="1" applyAlignment="1">
      <alignment vertical="center" wrapText="1"/>
    </xf>
    <xf numFmtId="164" fontId="7" fillId="17" borderId="24" xfId="1" applyNumberFormat="1" applyFont="1" applyFill="1" applyBorder="1" applyAlignment="1">
      <alignment vertical="center" wrapText="1"/>
    </xf>
    <xf numFmtId="164" fontId="18" fillId="17" borderId="24" xfId="1" applyNumberFormat="1" applyFont="1" applyFill="1" applyBorder="1" applyAlignment="1">
      <alignment horizontal="left" vertical="center" wrapText="1"/>
    </xf>
    <xf numFmtId="164" fontId="7" fillId="17" borderId="24" xfId="0" applyNumberFormat="1" applyFont="1" applyFill="1" applyBorder="1" applyAlignment="1">
      <alignment vertical="center"/>
    </xf>
    <xf numFmtId="42" fontId="18" fillId="17" borderId="24" xfId="4" applyFont="1" applyFill="1" applyBorder="1" applyAlignment="1">
      <alignment horizontal="left" vertical="center" wrapText="1"/>
    </xf>
    <xf numFmtId="42" fontId="9" fillId="17" borderId="24" xfId="4" applyFont="1" applyFill="1" applyBorder="1" applyAlignment="1">
      <alignment vertical="center" wrapText="1"/>
    </xf>
    <xf numFmtId="0" fontId="9" fillId="5" borderId="6" xfId="0" applyFont="1" applyFill="1" applyBorder="1" applyAlignment="1">
      <alignment horizontal="center" vertical="center" wrapText="1"/>
    </xf>
    <xf numFmtId="0" fontId="9" fillId="5" borderId="24" xfId="0" applyFont="1" applyFill="1" applyBorder="1" applyAlignment="1">
      <alignment horizontal="center" vertical="center" wrapText="1"/>
    </xf>
    <xf numFmtId="4" fontId="7" fillId="5" borderId="6" xfId="0" applyNumberFormat="1" applyFont="1" applyFill="1" applyBorder="1" applyAlignment="1">
      <alignment horizontal="center" vertical="center" wrapText="1"/>
    </xf>
    <xf numFmtId="0" fontId="12" fillId="0" borderId="0" xfId="0" applyFont="1" applyAlignment="1">
      <alignment horizontal="center" vertical="center"/>
    </xf>
    <xf numFmtId="0" fontId="11" fillId="0" borderId="0" xfId="0" applyFont="1" applyAlignment="1">
      <alignment horizontal="center" vertical="center" wrapText="1"/>
    </xf>
    <xf numFmtId="0" fontId="22" fillId="0" borderId="0" xfId="0" applyFont="1" applyAlignment="1">
      <alignment horizontal="center" vertical="center" wrapText="1"/>
    </xf>
    <xf numFmtId="0" fontId="7" fillId="31" borderId="6" xfId="0" applyFont="1" applyFill="1" applyBorder="1" applyAlignment="1">
      <alignment horizontal="center" vertical="center"/>
    </xf>
    <xf numFmtId="0" fontId="7" fillId="11" borderId="28" xfId="0" applyFont="1" applyFill="1" applyBorder="1" applyAlignment="1">
      <alignment horizontal="left" vertical="center" wrapText="1"/>
    </xf>
    <xf numFmtId="10" fontId="9" fillId="25" borderId="6" xfId="0" applyNumberFormat="1" applyFont="1" applyFill="1" applyBorder="1" applyAlignment="1">
      <alignment vertical="center" wrapText="1"/>
    </xf>
    <xf numFmtId="0" fontId="27" fillId="25" borderId="3" xfId="0" applyFont="1" applyFill="1" applyBorder="1" applyAlignment="1">
      <alignment horizontal="left" vertical="center" wrapText="1"/>
    </xf>
    <xf numFmtId="164" fontId="12" fillId="31" borderId="12" xfId="1" applyNumberFormat="1" applyFont="1" applyFill="1" applyBorder="1" applyAlignment="1">
      <alignment vertical="center" wrapText="1"/>
    </xf>
    <xf numFmtId="0" fontId="7" fillId="26" borderId="4" xfId="0" applyFont="1" applyFill="1" applyBorder="1" applyAlignment="1">
      <alignment horizontal="center" vertical="center" wrapText="1"/>
    </xf>
    <xf numFmtId="0" fontId="9" fillId="25" borderId="13" xfId="0" applyFont="1" applyFill="1" applyBorder="1" applyAlignment="1">
      <alignment vertical="center" wrapText="1"/>
    </xf>
    <xf numFmtId="41" fontId="7" fillId="25" borderId="13" xfId="2" applyFont="1" applyFill="1" applyBorder="1" applyAlignment="1">
      <alignment vertical="center" wrapText="1"/>
    </xf>
    <xf numFmtId="0" fontId="7" fillId="25" borderId="13" xfId="0" applyFont="1" applyFill="1" applyBorder="1" applyAlignment="1">
      <alignment horizontal="center" vertical="center" wrapText="1"/>
    </xf>
    <xf numFmtId="172" fontId="7" fillId="25" borderId="13" xfId="2" applyNumberFormat="1" applyFont="1" applyFill="1" applyBorder="1" applyAlignment="1">
      <alignment vertical="center" wrapText="1"/>
    </xf>
    <xf numFmtId="0" fontId="9" fillId="18" borderId="9" xfId="0" applyFont="1" applyFill="1" applyBorder="1" applyAlignment="1">
      <alignment vertical="center"/>
    </xf>
    <xf numFmtId="1" fontId="9" fillId="18" borderId="9" xfId="0" applyNumberFormat="1" applyFont="1" applyFill="1" applyBorder="1" applyAlignment="1">
      <alignment vertical="center" wrapText="1"/>
    </xf>
    <xf numFmtId="0" fontId="18" fillId="18" borderId="9" xfId="0" applyFont="1" applyFill="1" applyBorder="1" applyAlignment="1">
      <alignment horizontal="left" vertical="center" wrapText="1"/>
    </xf>
    <xf numFmtId="0" fontId="7" fillId="25" borderId="6" xfId="1" applyNumberFormat="1" applyFont="1" applyFill="1" applyBorder="1" applyAlignment="1">
      <alignment vertical="center" wrapText="1"/>
    </xf>
    <xf numFmtId="0" fontId="7" fillId="25" borderId="6" xfId="2" applyNumberFormat="1" applyFont="1" applyFill="1" applyBorder="1" applyAlignment="1">
      <alignment vertical="center" wrapText="1"/>
    </xf>
    <xf numFmtId="0" fontId="7" fillId="25" borderId="13" xfId="2" applyNumberFormat="1" applyFont="1" applyFill="1" applyBorder="1" applyAlignment="1">
      <alignment vertical="center" wrapText="1"/>
    </xf>
    <xf numFmtId="164" fontId="12" fillId="25" borderId="6" xfId="1" applyNumberFormat="1" applyFont="1" applyFill="1" applyBorder="1" applyAlignment="1">
      <alignment vertical="center" wrapText="1"/>
    </xf>
    <xf numFmtId="0" fontId="11" fillId="0" borderId="0" xfId="0" applyFont="1" applyAlignment="1">
      <alignment horizontal="center" vertical="center"/>
    </xf>
    <xf numFmtId="0" fontId="18" fillId="32" borderId="4" xfId="0" applyFont="1" applyFill="1" applyBorder="1" applyAlignment="1">
      <alignment horizontal="left" vertical="center" wrapText="1"/>
    </xf>
    <xf numFmtId="0" fontId="18" fillId="19" borderId="4" xfId="0" applyFont="1" applyFill="1" applyBorder="1" applyAlignment="1">
      <alignment horizontal="left" vertical="center" wrapText="1"/>
    </xf>
    <xf numFmtId="0" fontId="18" fillId="19" borderId="7" xfId="0" applyFont="1" applyFill="1" applyBorder="1" applyAlignment="1">
      <alignment horizontal="left" vertical="center" wrapText="1"/>
    </xf>
    <xf numFmtId="0" fontId="18" fillId="19" borderId="13" xfId="0" applyFont="1" applyFill="1" applyBorder="1" applyAlignment="1">
      <alignment horizontal="left" vertical="center" wrapText="1"/>
    </xf>
    <xf numFmtId="42" fontId="18" fillId="18" borderId="13" xfId="4" applyFont="1" applyFill="1" applyBorder="1" applyAlignment="1">
      <alignment horizontal="left" vertical="center" wrapText="1"/>
    </xf>
    <xf numFmtId="164" fontId="18" fillId="17" borderId="13" xfId="1" applyNumberFormat="1" applyFont="1" applyFill="1" applyBorder="1" applyAlignment="1">
      <alignment horizontal="left" vertical="center" wrapText="1"/>
    </xf>
    <xf numFmtId="0" fontId="7" fillId="35" borderId="4" xfId="0" applyFont="1" applyFill="1" applyBorder="1" applyAlignment="1">
      <alignment vertical="center" wrapText="1"/>
    </xf>
    <xf numFmtId="0" fontId="19" fillId="34" borderId="16" xfId="0" applyFont="1" applyFill="1" applyBorder="1" applyAlignment="1">
      <alignment horizontal="left" vertical="center" wrapText="1"/>
    </xf>
    <xf numFmtId="0" fontId="19" fillId="35" borderId="3" xfId="0" applyFont="1" applyFill="1" applyBorder="1" applyAlignment="1">
      <alignment horizontal="left" vertical="center" wrapText="1"/>
    </xf>
    <xf numFmtId="0" fontId="19" fillId="35" borderId="1" xfId="0" applyFont="1" applyFill="1" applyBorder="1" applyAlignment="1">
      <alignment horizontal="left" vertical="center" wrapText="1"/>
    </xf>
    <xf numFmtId="166" fontId="12" fillId="31" borderId="8" xfId="3" applyNumberFormat="1" applyFont="1" applyFill="1" applyBorder="1" applyAlignment="1">
      <alignment vertical="center" wrapText="1"/>
    </xf>
    <xf numFmtId="0" fontId="19" fillId="35" borderId="6" xfId="0" applyFont="1" applyFill="1" applyBorder="1" applyAlignment="1">
      <alignment horizontal="left" vertical="center" wrapText="1"/>
    </xf>
    <xf numFmtId="0" fontId="19" fillId="30" borderId="6" xfId="0" applyFont="1" applyFill="1" applyBorder="1" applyAlignment="1">
      <alignment horizontal="left" vertical="center" wrapText="1"/>
    </xf>
    <xf numFmtId="0" fontId="13" fillId="30" borderId="12" xfId="6" applyFont="1" applyFill="1" applyBorder="1" applyAlignment="1">
      <alignment horizontal="left" vertical="center" wrapText="1"/>
    </xf>
    <xf numFmtId="0" fontId="13" fillId="30" borderId="14" xfId="6" applyFont="1" applyFill="1" applyBorder="1" applyAlignment="1">
      <alignment horizontal="left" vertical="center" wrapText="1"/>
    </xf>
    <xf numFmtId="0" fontId="7" fillId="30" borderId="22" xfId="0" applyFont="1" applyFill="1" applyBorder="1" applyAlignment="1">
      <alignment horizontal="left" vertical="center" wrapText="1"/>
    </xf>
    <xf numFmtId="167" fontId="24" fillId="34" borderId="6" xfId="1" applyNumberFormat="1" applyFont="1" applyFill="1" applyBorder="1" applyAlignment="1">
      <alignment horizontal="left" vertical="center" wrapText="1"/>
    </xf>
    <xf numFmtId="0" fontId="9" fillId="8" borderId="9" xfId="0" applyFont="1" applyFill="1" applyBorder="1" applyAlignment="1">
      <alignment vertical="center" wrapText="1"/>
    </xf>
    <xf numFmtId="0" fontId="9" fillId="8" borderId="27" xfId="0" applyFont="1" applyFill="1" applyBorder="1" applyAlignment="1">
      <alignment vertical="center" wrapText="1"/>
    </xf>
    <xf numFmtId="0" fontId="9" fillId="21" borderId="5" xfId="0" applyFont="1" applyFill="1" applyBorder="1" applyAlignment="1">
      <alignment vertical="center" wrapText="1"/>
    </xf>
    <xf numFmtId="0" fontId="8" fillId="8" borderId="9" xfId="0" applyFont="1" applyFill="1" applyBorder="1" applyAlignment="1">
      <alignment vertical="center" wrapText="1"/>
    </xf>
    <xf numFmtId="0" fontId="19" fillId="8" borderId="9" xfId="0" applyFont="1" applyFill="1" applyBorder="1" applyAlignment="1">
      <alignment horizontal="left" vertical="center" wrapText="1"/>
    </xf>
    <xf numFmtId="0" fontId="9" fillId="35" borderId="6" xfId="0" applyFont="1" applyFill="1" applyBorder="1" applyAlignment="1">
      <alignment vertical="center" wrapText="1"/>
    </xf>
    <xf numFmtId="0" fontId="9" fillId="35" borderId="6" xfId="0" applyFont="1" applyFill="1" applyBorder="1" applyAlignment="1">
      <alignment horizontal="center" vertical="center" wrapText="1"/>
    </xf>
    <xf numFmtId="0" fontId="9" fillId="21" borderId="6" xfId="0" applyFont="1" applyFill="1" applyBorder="1" applyAlignment="1">
      <alignment horizontal="left" vertical="center" wrapText="1"/>
    </xf>
    <xf numFmtId="0" fontId="9" fillId="21" borderId="6" xfId="0" applyFont="1" applyFill="1" applyBorder="1" applyAlignment="1">
      <alignment horizontal="center" vertical="center" wrapText="1"/>
    </xf>
    <xf numFmtId="0" fontId="9" fillId="21" borderId="6" xfId="0" applyFont="1" applyFill="1" applyBorder="1" applyAlignment="1">
      <alignment vertical="center" wrapText="1"/>
    </xf>
    <xf numFmtId="164" fontId="18" fillId="8" borderId="28" xfId="1" applyNumberFormat="1" applyFont="1" applyFill="1" applyBorder="1" applyAlignment="1">
      <alignment horizontal="left" vertical="center" wrapText="1"/>
    </xf>
    <xf numFmtId="164" fontId="9" fillId="8" borderId="24" xfId="1" applyNumberFormat="1" applyFont="1" applyFill="1" applyBorder="1" applyAlignment="1">
      <alignment vertical="center" wrapText="1"/>
    </xf>
    <xf numFmtId="167" fontId="7" fillId="8" borderId="6" xfId="1" applyNumberFormat="1" applyFont="1" applyFill="1" applyBorder="1" applyAlignment="1">
      <alignment horizontal="center" vertical="center" wrapText="1"/>
    </xf>
    <xf numFmtId="166" fontId="7" fillId="8" borderId="6" xfId="3" applyNumberFormat="1" applyFont="1" applyFill="1" applyBorder="1" applyAlignment="1">
      <alignment horizontal="left" vertical="center" wrapText="1"/>
    </xf>
    <xf numFmtId="0" fontId="19" fillId="34" borderId="9" xfId="0" applyFont="1" applyFill="1" applyBorder="1" applyAlignment="1">
      <alignment horizontal="left" vertical="center" wrapText="1"/>
    </xf>
    <xf numFmtId="166" fontId="19" fillId="34" borderId="9" xfId="3" applyNumberFormat="1" applyFont="1" applyFill="1" applyBorder="1" applyAlignment="1">
      <alignment horizontal="left" vertical="center" wrapText="1"/>
    </xf>
    <xf numFmtId="166" fontId="19" fillId="17" borderId="9" xfId="0" applyNumberFormat="1" applyFont="1" applyFill="1" applyBorder="1" applyAlignment="1">
      <alignment horizontal="left" vertical="center" wrapText="1"/>
    </xf>
    <xf numFmtId="164" fontId="19" fillId="34" borderId="9" xfId="1" applyNumberFormat="1" applyFont="1" applyFill="1" applyBorder="1" applyAlignment="1">
      <alignment horizontal="left" vertical="center" wrapText="1"/>
    </xf>
    <xf numFmtId="164" fontId="18" fillId="34" borderId="9" xfId="1" applyNumberFormat="1" applyFont="1" applyFill="1" applyBorder="1" applyAlignment="1">
      <alignment horizontal="left" vertical="center" wrapText="1"/>
    </xf>
    <xf numFmtId="164" fontId="8" fillId="2" borderId="6" xfId="1" applyNumberFormat="1" applyFont="1" applyFill="1" applyBorder="1" applyAlignment="1">
      <alignment horizontal="center" vertical="top" wrapText="1"/>
    </xf>
    <xf numFmtId="0" fontId="8" fillId="2" borderId="6" xfId="0" applyFont="1" applyFill="1" applyBorder="1" applyAlignment="1">
      <alignment horizontal="center" vertical="center" wrapText="1"/>
    </xf>
    <xf numFmtId="0" fontId="8" fillId="28" borderId="6" xfId="0" applyFont="1" applyFill="1" applyBorder="1" applyAlignment="1">
      <alignment horizontal="center" vertical="center" wrapText="1"/>
    </xf>
    <xf numFmtId="0" fontId="8" fillId="2" borderId="6" xfId="0" applyFont="1" applyFill="1" applyBorder="1" applyAlignment="1">
      <alignment horizontal="center" vertical="top" wrapText="1"/>
    </xf>
    <xf numFmtId="0" fontId="8" fillId="15" borderId="6" xfId="0" applyFont="1" applyFill="1" applyBorder="1" applyAlignment="1">
      <alignment horizontal="center" vertical="center" wrapText="1"/>
    </xf>
    <xf numFmtId="0" fontId="8" fillId="16" borderId="6" xfId="0" applyFont="1" applyFill="1" applyBorder="1" applyAlignment="1">
      <alignment horizontal="center" vertical="center" wrapText="1"/>
    </xf>
    <xf numFmtId="164" fontId="7" fillId="8" borderId="6" xfId="1" applyNumberFormat="1" applyFont="1" applyFill="1" applyBorder="1" applyAlignment="1">
      <alignment horizontal="center" vertical="center" wrapText="1"/>
    </xf>
    <xf numFmtId="164" fontId="7" fillId="8" borderId="24" xfId="1" applyNumberFormat="1" applyFont="1" applyFill="1" applyBorder="1" applyAlignment="1">
      <alignment horizontal="center" vertical="center" wrapText="1"/>
    </xf>
    <xf numFmtId="0" fontId="9" fillId="8" borderId="15" xfId="0" applyFont="1" applyFill="1" applyBorder="1" applyAlignment="1">
      <alignment vertical="center" wrapText="1"/>
    </xf>
    <xf numFmtId="9" fontId="9" fillId="8" borderId="15" xfId="0" applyNumberFormat="1" applyFont="1" applyFill="1" applyBorder="1" applyAlignment="1">
      <alignment vertical="center" wrapText="1"/>
    </xf>
    <xf numFmtId="9" fontId="9" fillId="8" borderId="13" xfId="0" applyNumberFormat="1" applyFont="1" applyFill="1" applyBorder="1" applyAlignment="1">
      <alignment horizontal="center" vertical="center" wrapText="1"/>
    </xf>
    <xf numFmtId="1" fontId="19" fillId="8" borderId="6" xfId="0" applyNumberFormat="1" applyFont="1" applyFill="1" applyBorder="1" applyAlignment="1">
      <alignment horizontal="left" vertical="center" wrapText="1"/>
    </xf>
    <xf numFmtId="164" fontId="18" fillId="8" borderId="6" xfId="1" applyNumberFormat="1" applyFont="1" applyFill="1" applyBorder="1" applyAlignment="1">
      <alignment horizontal="left" vertical="center"/>
    </xf>
    <xf numFmtId="164" fontId="18" fillId="8" borderId="24" xfId="1" applyNumberFormat="1" applyFont="1" applyFill="1" applyBorder="1" applyAlignment="1">
      <alignment horizontal="left" vertical="center"/>
    </xf>
    <xf numFmtId="0" fontId="18" fillId="8" borderId="0" xfId="0" applyFont="1" applyFill="1" applyAlignment="1">
      <alignment horizontal="left"/>
    </xf>
    <xf numFmtId="164" fontId="25" fillId="8" borderId="24" xfId="1" applyNumberFormat="1" applyFont="1" applyFill="1" applyBorder="1" applyAlignment="1">
      <alignment horizontal="left" vertical="center"/>
    </xf>
    <xf numFmtId="164" fontId="18" fillId="8" borderId="6" xfId="0" applyNumberFormat="1" applyFont="1" applyFill="1" applyBorder="1" applyAlignment="1">
      <alignment horizontal="left" vertical="center"/>
    </xf>
    <xf numFmtId="0" fontId="18" fillId="8" borderId="6" xfId="0" applyFont="1" applyFill="1" applyBorder="1" applyAlignment="1">
      <alignment horizontal="left"/>
    </xf>
    <xf numFmtId="0" fontId="26" fillId="0" borderId="0" xfId="0" applyFont="1" applyAlignment="1">
      <alignment horizontal="center" vertical="center"/>
    </xf>
    <xf numFmtId="0" fontId="7" fillId="44" borderId="3" xfId="0" applyFont="1" applyFill="1" applyBorder="1" applyAlignment="1">
      <alignment horizontal="center" vertical="center" wrapText="1"/>
    </xf>
    <xf numFmtId="9" fontId="7" fillId="44" borderId="3" xfId="0" applyNumberFormat="1" applyFont="1" applyFill="1" applyBorder="1" applyAlignment="1">
      <alignment horizontal="center" vertical="center" wrapText="1"/>
    </xf>
    <xf numFmtId="42" fontId="14" fillId="0" borderId="0" xfId="0" applyNumberFormat="1" applyFont="1"/>
    <xf numFmtId="42" fontId="11" fillId="0" borderId="0" xfId="0" applyNumberFormat="1" applyFont="1"/>
    <xf numFmtId="0" fontId="9" fillId="25" borderId="6" xfId="0" applyFont="1" applyFill="1" applyBorder="1" applyAlignment="1">
      <alignment horizontal="center" vertical="center" wrapText="1"/>
    </xf>
    <xf numFmtId="9" fontId="9" fillId="25" borderId="6" xfId="0" applyNumberFormat="1" applyFont="1" applyFill="1" applyBorder="1" applyAlignment="1">
      <alignment horizontal="center" vertical="center" wrapText="1"/>
    </xf>
    <xf numFmtId="10" fontId="9" fillId="25" borderId="6" xfId="5" applyNumberFormat="1" applyFont="1" applyFill="1" applyBorder="1" applyAlignment="1">
      <alignment vertical="center" wrapText="1"/>
    </xf>
    <xf numFmtId="0" fontId="7" fillId="25" borderId="6" xfId="0" applyFont="1" applyFill="1" applyBorder="1" applyAlignment="1">
      <alignment vertical="center" wrapText="1"/>
    </xf>
    <xf numFmtId="0" fontId="13" fillId="25" borderId="6" xfId="6" applyFont="1" applyFill="1" applyBorder="1" applyAlignment="1">
      <alignment horizontal="left" wrapText="1"/>
    </xf>
    <xf numFmtId="0" fontId="6" fillId="25" borderId="6" xfId="0" applyFont="1" applyFill="1" applyBorder="1" applyAlignment="1">
      <alignment vertical="center" wrapText="1"/>
    </xf>
    <xf numFmtId="166" fontId="7" fillId="25" borderId="6" xfId="3" applyNumberFormat="1" applyFont="1" applyFill="1" applyBorder="1" applyAlignment="1">
      <alignment vertical="center" wrapText="1"/>
    </xf>
    <xf numFmtId="0" fontId="7" fillId="25" borderId="24" xfId="0" applyFont="1" applyFill="1" applyBorder="1" applyAlignment="1">
      <alignment vertical="center" wrapText="1"/>
    </xf>
    <xf numFmtId="164" fontId="7" fillId="25" borderId="6" xfId="0" applyNumberFormat="1" applyFont="1" applyFill="1" applyBorder="1" applyAlignment="1">
      <alignment horizontal="center" vertical="center"/>
    </xf>
    <xf numFmtId="0" fontId="12" fillId="3" borderId="54" xfId="0" applyFont="1" applyFill="1" applyBorder="1" applyAlignment="1">
      <alignment horizontal="center" vertical="center" wrapText="1"/>
    </xf>
    <xf numFmtId="0" fontId="15" fillId="8" borderId="6" xfId="0" applyFont="1" applyFill="1" applyBorder="1" applyAlignment="1">
      <alignment vertical="center" wrapText="1"/>
    </xf>
    <xf numFmtId="0" fontId="15" fillId="8" borderId="24" xfId="0" applyFont="1" applyFill="1" applyBorder="1" applyAlignment="1">
      <alignment vertical="center" wrapText="1"/>
    </xf>
    <xf numFmtId="0" fontId="15" fillId="21" borderId="4" xfId="0" applyFont="1" applyFill="1" applyBorder="1" applyAlignment="1">
      <alignment vertical="center" wrapText="1"/>
    </xf>
    <xf numFmtId="0" fontId="15" fillId="8" borderId="6" xfId="0" applyFont="1" applyFill="1" applyBorder="1" applyAlignment="1">
      <alignment horizontal="center" vertical="center" wrapText="1"/>
    </xf>
    <xf numFmtId="9" fontId="15" fillId="8" borderId="6" xfId="0" applyNumberFormat="1" applyFont="1" applyFill="1" applyBorder="1" applyAlignment="1">
      <alignment horizontal="center" vertical="center" wrapText="1"/>
    </xf>
    <xf numFmtId="0" fontId="20" fillId="8" borderId="6" xfId="0" applyFont="1" applyFill="1" applyBorder="1" applyAlignment="1">
      <alignment horizontal="left" vertical="center" wrapText="1"/>
    </xf>
    <xf numFmtId="0" fontId="8" fillId="28" borderId="51" xfId="0" applyFont="1" applyFill="1" applyBorder="1" applyAlignment="1">
      <alignment vertical="center" wrapText="1"/>
    </xf>
    <xf numFmtId="0" fontId="12" fillId="3" borderId="55" xfId="0" applyFont="1" applyFill="1" applyBorder="1" applyAlignment="1">
      <alignment horizontal="center" vertical="center" wrapText="1"/>
    </xf>
    <xf numFmtId="0" fontId="9" fillId="47" borderId="6" xfId="0" applyFont="1" applyFill="1" applyBorder="1" applyAlignment="1">
      <alignment vertical="center" wrapText="1"/>
    </xf>
    <xf numFmtId="0" fontId="9" fillId="47" borderId="6" xfId="0" applyFont="1" applyFill="1" applyBorder="1" applyAlignment="1">
      <alignment horizontal="center" vertical="center" wrapText="1"/>
    </xf>
    <xf numFmtId="9" fontId="9" fillId="47" borderId="6" xfId="0" applyNumberFormat="1" applyFont="1" applyFill="1" applyBorder="1" applyAlignment="1">
      <alignment vertical="center" wrapText="1"/>
    </xf>
    <xf numFmtId="0" fontId="15" fillId="47" borderId="6" xfId="0" applyFont="1" applyFill="1" applyBorder="1" applyAlignment="1">
      <alignment vertical="center" wrapText="1"/>
    </xf>
    <xf numFmtId="9" fontId="15" fillId="47" borderId="6" xfId="0" applyNumberFormat="1" applyFont="1" applyFill="1" applyBorder="1" applyAlignment="1">
      <alignment vertical="center" wrapText="1"/>
    </xf>
    <xf numFmtId="0" fontId="15" fillId="47" borderId="6" xfId="0" applyFont="1" applyFill="1" applyBorder="1" applyAlignment="1">
      <alignment horizontal="center" vertical="center" wrapText="1"/>
    </xf>
    <xf numFmtId="9" fontId="9" fillId="8" borderId="6" xfId="5" applyFont="1" applyFill="1" applyBorder="1" applyAlignment="1">
      <alignment horizontal="center" vertical="center" wrapText="1"/>
    </xf>
    <xf numFmtId="0" fontId="9" fillId="47" borderId="6" xfId="0" applyFont="1" applyFill="1" applyBorder="1" applyAlignment="1">
      <alignment horizontal="right" vertical="center" wrapText="1"/>
    </xf>
    <xf numFmtId="1" fontId="9" fillId="47" borderId="6" xfId="0" applyNumberFormat="1" applyFont="1" applyFill="1" applyBorder="1" applyAlignment="1">
      <alignment horizontal="center" vertical="center" wrapText="1"/>
    </xf>
    <xf numFmtId="0" fontId="7" fillId="48" borderId="6" xfId="0" applyFont="1" applyFill="1" applyBorder="1" applyAlignment="1">
      <alignment horizontal="center" vertical="center" wrapText="1"/>
    </xf>
    <xf numFmtId="0" fontId="7" fillId="48" borderId="6" xfId="0" applyFont="1" applyFill="1" applyBorder="1" applyAlignment="1">
      <alignment horizontal="left" vertical="center" wrapText="1"/>
    </xf>
    <xf numFmtId="0" fontId="6" fillId="11" borderId="6" xfId="0" applyFont="1" applyFill="1" applyBorder="1" applyAlignment="1">
      <alignment horizontal="center" vertical="center"/>
    </xf>
    <xf numFmtId="0" fontId="31" fillId="11" borderId="6" xfId="0" applyFont="1" applyFill="1" applyBorder="1" applyAlignment="1">
      <alignment horizontal="center" vertical="center" wrapText="1"/>
    </xf>
    <xf numFmtId="0" fontId="6" fillId="7" borderId="6" xfId="0" applyFont="1" applyFill="1" applyBorder="1" applyAlignment="1">
      <alignment horizontal="center" vertical="center" wrapText="1"/>
    </xf>
    <xf numFmtId="0" fontId="6" fillId="24" borderId="6" xfId="0" applyFont="1" applyFill="1" applyBorder="1" applyAlignment="1">
      <alignment horizontal="center" vertical="center" wrapText="1"/>
    </xf>
    <xf numFmtId="0" fontId="30" fillId="17" borderId="6" xfId="0" applyFont="1" applyFill="1" applyBorder="1" applyAlignment="1">
      <alignment horizontal="center" vertical="center"/>
    </xf>
    <xf numFmtId="4" fontId="31" fillId="31" borderId="6" xfId="0" applyNumberFormat="1" applyFont="1" applyFill="1" applyBorder="1" applyAlignment="1">
      <alignment horizontal="center" vertical="center" wrapText="1"/>
    </xf>
    <xf numFmtId="4" fontId="6" fillId="0" borderId="6" xfId="0" applyNumberFormat="1" applyFont="1" applyBorder="1" applyAlignment="1">
      <alignment horizontal="center" vertical="center" wrapText="1"/>
    </xf>
    <xf numFmtId="0" fontId="31" fillId="5" borderId="6" xfId="0" applyFont="1" applyFill="1" applyBorder="1" applyAlignment="1">
      <alignment horizontal="center" vertical="center" wrapText="1"/>
    </xf>
    <xf numFmtId="0" fontId="31" fillId="5" borderId="24" xfId="0" applyFont="1" applyFill="1" applyBorder="1" applyAlignment="1">
      <alignment horizontal="center" vertical="center" wrapText="1"/>
    </xf>
    <xf numFmtId="0" fontId="31" fillId="11" borderId="24" xfId="0" applyFont="1" applyFill="1" applyBorder="1" applyAlignment="1">
      <alignment horizontal="center" vertical="center" wrapText="1"/>
    </xf>
    <xf numFmtId="0" fontId="31" fillId="11" borderId="41" xfId="0" applyFont="1" applyFill="1" applyBorder="1" applyAlignment="1">
      <alignment horizontal="center" vertical="center" wrapText="1"/>
    </xf>
    <xf numFmtId="4" fontId="6" fillId="17" borderId="6" xfId="0" applyNumberFormat="1" applyFont="1" applyFill="1" applyBorder="1" applyAlignment="1">
      <alignment horizontal="center" vertical="center" wrapText="1"/>
    </xf>
    <xf numFmtId="0" fontId="6" fillId="17" borderId="6" xfId="0" applyFont="1" applyFill="1" applyBorder="1" applyAlignment="1">
      <alignment horizontal="center" vertical="center" wrapText="1"/>
    </xf>
    <xf numFmtId="0" fontId="6" fillId="0" borderId="6" xfId="0" applyFont="1" applyBorder="1" applyAlignment="1">
      <alignment horizontal="center" vertical="center"/>
    </xf>
    <xf numFmtId="0" fontId="6" fillId="31" borderId="6" xfId="0" applyFont="1" applyFill="1" applyBorder="1" applyAlignment="1">
      <alignment horizontal="center" vertical="center"/>
    </xf>
    <xf numFmtId="0" fontId="31" fillId="18" borderId="6" xfId="0" applyFont="1" applyFill="1" applyBorder="1" applyAlignment="1">
      <alignment horizontal="center" vertical="center" wrapText="1"/>
    </xf>
    <xf numFmtId="166" fontId="28" fillId="31" borderId="6" xfId="3" applyNumberFormat="1" applyFont="1" applyFill="1" applyBorder="1" applyAlignment="1">
      <alignment horizontal="center" vertical="center" wrapText="1"/>
    </xf>
    <xf numFmtId="1" fontId="31" fillId="18" borderId="6" xfId="0" applyNumberFormat="1" applyFont="1" applyFill="1" applyBorder="1" applyAlignment="1">
      <alignment horizontal="center" vertical="center" wrapText="1"/>
    </xf>
    <xf numFmtId="0" fontId="31" fillId="18" borderId="6" xfId="0" applyFont="1" applyFill="1" applyBorder="1" applyAlignment="1">
      <alignment horizontal="center" vertical="center"/>
    </xf>
    <xf numFmtId="0" fontId="31" fillId="25" borderId="6" xfId="0" applyFont="1" applyFill="1" applyBorder="1" applyAlignment="1">
      <alignment horizontal="center" vertical="center" wrapText="1"/>
    </xf>
    <xf numFmtId="9" fontId="31" fillId="25" borderId="6" xfId="0" applyNumberFormat="1" applyFont="1" applyFill="1" applyBorder="1" applyAlignment="1">
      <alignment horizontal="center" vertical="center" wrapText="1"/>
    </xf>
    <xf numFmtId="0" fontId="6" fillId="25" borderId="6" xfId="0" applyFont="1" applyFill="1" applyBorder="1" applyAlignment="1">
      <alignment horizontal="center" vertical="center" wrapText="1"/>
    </xf>
    <xf numFmtId="41" fontId="6" fillId="25" borderId="6" xfId="2" applyFont="1" applyFill="1" applyBorder="1" applyAlignment="1">
      <alignment horizontal="center" vertical="center" wrapText="1"/>
    </xf>
    <xf numFmtId="0" fontId="6" fillId="19" borderId="4" xfId="0" applyFont="1" applyFill="1" applyBorder="1" applyAlignment="1">
      <alignment horizontal="center" vertical="center" wrapText="1"/>
    </xf>
    <xf numFmtId="0" fontId="6" fillId="25" borderId="13" xfId="0" applyFont="1" applyFill="1" applyBorder="1" applyAlignment="1">
      <alignment horizontal="center" vertical="center" wrapText="1"/>
    </xf>
    <xf numFmtId="0" fontId="30" fillId="6" borderId="0" xfId="0" applyFont="1" applyFill="1" applyAlignment="1">
      <alignment horizontal="center" vertical="center"/>
    </xf>
    <xf numFmtId="0" fontId="31" fillId="5" borderId="6" xfId="0" applyFont="1" applyFill="1" applyBorder="1" applyAlignment="1">
      <alignment horizontal="center" vertical="center"/>
    </xf>
    <xf numFmtId="0" fontId="31" fillId="35" borderId="6" xfId="0" applyFont="1" applyFill="1" applyBorder="1" applyAlignment="1">
      <alignment horizontal="center" vertical="center" wrapText="1"/>
    </xf>
    <xf numFmtId="0" fontId="31" fillId="8" borderId="6" xfId="0" applyFont="1" applyFill="1" applyBorder="1" applyAlignment="1">
      <alignment horizontal="center" vertical="center" wrapText="1"/>
    </xf>
    <xf numFmtId="0" fontId="6" fillId="27" borderId="6" xfId="0" applyFont="1" applyFill="1" applyBorder="1" applyAlignment="1">
      <alignment horizontal="center" vertical="center" wrapText="1"/>
    </xf>
    <xf numFmtId="0" fontId="6" fillId="8" borderId="6" xfId="0" applyFont="1" applyFill="1" applyBorder="1" applyAlignment="1">
      <alignment horizontal="center" vertical="center" wrapText="1"/>
    </xf>
    <xf numFmtId="0" fontId="31" fillId="8" borderId="13" xfId="0" applyFont="1" applyFill="1" applyBorder="1" applyAlignment="1">
      <alignment horizontal="center" vertical="center" wrapText="1"/>
    </xf>
    <xf numFmtId="9" fontId="6" fillId="8" borderId="6" xfId="0" applyNumberFormat="1" applyFont="1" applyFill="1" applyBorder="1" applyAlignment="1">
      <alignment horizontal="center" vertical="center" wrapText="1"/>
    </xf>
    <xf numFmtId="0" fontId="6" fillId="37" borderId="4" xfId="0" applyFont="1" applyFill="1" applyBorder="1" applyAlignment="1">
      <alignment horizontal="center" vertical="center" wrapText="1"/>
    </xf>
    <xf numFmtId="0" fontId="6" fillId="37" borderId="6" xfId="0" applyFont="1" applyFill="1" applyBorder="1" applyAlignment="1">
      <alignment horizontal="center" vertical="center" wrapText="1"/>
    </xf>
    <xf numFmtId="42" fontId="6" fillId="38" borderId="6" xfId="0" applyNumberFormat="1" applyFont="1" applyFill="1" applyBorder="1" applyAlignment="1">
      <alignment horizontal="center" vertical="center" wrapText="1"/>
    </xf>
    <xf numFmtId="42" fontId="29" fillId="17" borderId="15" xfId="4" applyFont="1" applyFill="1" applyBorder="1" applyAlignment="1">
      <alignment horizontal="center" vertical="center" wrapText="1"/>
    </xf>
    <xf numFmtId="9" fontId="6" fillId="37" borderId="6" xfId="0" applyNumberFormat="1" applyFont="1" applyFill="1" applyBorder="1" applyAlignment="1">
      <alignment horizontal="center" vertical="center" wrapText="1"/>
    </xf>
    <xf numFmtId="9" fontId="6" fillId="38" borderId="3" xfId="0" applyNumberFormat="1" applyFont="1" applyFill="1" applyBorder="1" applyAlignment="1">
      <alignment horizontal="center" vertical="center" wrapText="1"/>
    </xf>
    <xf numFmtId="9" fontId="6" fillId="38" borderId="1" xfId="0" applyNumberFormat="1" applyFont="1" applyFill="1" applyBorder="1" applyAlignment="1">
      <alignment horizontal="center" vertical="center" wrapText="1"/>
    </xf>
    <xf numFmtId="0" fontId="6" fillId="38" borderId="3" xfId="0" applyFont="1" applyFill="1" applyBorder="1" applyAlignment="1">
      <alignment horizontal="center" vertical="center" wrapText="1"/>
    </xf>
    <xf numFmtId="0" fontId="6" fillId="38" borderId="1" xfId="0" applyFont="1" applyFill="1" applyBorder="1" applyAlignment="1">
      <alignment horizontal="center" vertical="center" wrapText="1"/>
    </xf>
    <xf numFmtId="170" fontId="6" fillId="37" borderId="6" xfId="5" applyNumberFormat="1" applyFont="1" applyFill="1" applyBorder="1" applyAlignment="1">
      <alignment horizontal="center" vertical="center" wrapText="1"/>
    </xf>
    <xf numFmtId="42" fontId="29" fillId="31" borderId="6" xfId="4" applyFont="1" applyFill="1" applyBorder="1" applyAlignment="1">
      <alignment horizontal="center" vertical="center" wrapText="1"/>
    </xf>
    <xf numFmtId="42" fontId="29" fillId="9" borderId="6" xfId="4" applyFont="1" applyFill="1" applyBorder="1" applyAlignment="1">
      <alignment horizontal="center" vertical="center" wrapText="1"/>
    </xf>
    <xf numFmtId="0" fontId="31" fillId="44" borderId="4" xfId="0" applyFont="1" applyFill="1" applyBorder="1" applyAlignment="1">
      <alignment horizontal="center" vertical="center" wrapText="1"/>
    </xf>
    <xf numFmtId="0" fontId="31" fillId="44" borderId="6" xfId="0" applyFont="1" applyFill="1" applyBorder="1" applyAlignment="1">
      <alignment horizontal="center" vertical="center" wrapText="1"/>
    </xf>
    <xf numFmtId="42" fontId="28" fillId="17" borderId="13" xfId="4" applyFont="1" applyFill="1" applyBorder="1" applyAlignment="1">
      <alignment horizontal="center" vertical="center" wrapText="1"/>
    </xf>
    <xf numFmtId="166" fontId="6" fillId="11" borderId="6" xfId="3" applyNumberFormat="1" applyFont="1" applyFill="1" applyBorder="1" applyAlignment="1">
      <alignment horizontal="center" vertical="center" wrapText="1"/>
    </xf>
    <xf numFmtId="166" fontId="31" fillId="17" borderId="5" xfId="3" applyNumberFormat="1" applyFont="1" applyFill="1" applyBorder="1" applyAlignment="1">
      <alignment horizontal="center" vertical="center" wrapText="1"/>
    </xf>
    <xf numFmtId="166" fontId="30" fillId="31" borderId="6" xfId="3" applyNumberFormat="1" applyFont="1" applyFill="1" applyBorder="1" applyAlignment="1">
      <alignment horizontal="center" vertical="center" wrapText="1"/>
    </xf>
    <xf numFmtId="166" fontId="29" fillId="31" borderId="6" xfId="3" applyNumberFormat="1" applyFont="1" applyFill="1" applyBorder="1" applyAlignment="1">
      <alignment horizontal="center" vertical="center" wrapText="1"/>
    </xf>
    <xf numFmtId="166" fontId="6" fillId="38" borderId="6" xfId="3" applyNumberFormat="1" applyFont="1" applyFill="1" applyBorder="1" applyAlignment="1">
      <alignment horizontal="center" vertical="center" wrapText="1"/>
    </xf>
    <xf numFmtId="166" fontId="6" fillId="41" borderId="6" xfId="3" applyNumberFormat="1" applyFont="1" applyFill="1" applyBorder="1" applyAlignment="1">
      <alignment horizontal="center" vertical="center" wrapText="1"/>
    </xf>
    <xf numFmtId="166" fontId="6" fillId="42" borderId="6" xfId="3" applyNumberFormat="1" applyFont="1" applyFill="1" applyBorder="1" applyAlignment="1">
      <alignment horizontal="center" vertical="center" wrapText="1"/>
    </xf>
    <xf numFmtId="166" fontId="29" fillId="9" borderId="6" xfId="3" applyNumberFormat="1" applyFont="1" applyFill="1" applyBorder="1" applyAlignment="1">
      <alignment horizontal="center" vertical="center" wrapText="1"/>
    </xf>
    <xf numFmtId="166" fontId="31" fillId="43" borderId="6" xfId="3" applyNumberFormat="1" applyFont="1" applyFill="1" applyBorder="1" applyAlignment="1">
      <alignment horizontal="center" vertical="center" wrapText="1"/>
    </xf>
    <xf numFmtId="166" fontId="28" fillId="17" borderId="13" xfId="3" applyNumberFormat="1" applyFont="1" applyFill="1" applyBorder="1" applyAlignment="1">
      <alignment horizontal="center" vertical="center" wrapText="1"/>
    </xf>
    <xf numFmtId="173" fontId="6" fillId="0" borderId="0" xfId="0" applyNumberFormat="1" applyFont="1" applyAlignment="1">
      <alignment horizontal="center"/>
    </xf>
    <xf numFmtId="173" fontId="6" fillId="0" borderId="0" xfId="0" applyNumberFormat="1" applyFont="1" applyAlignment="1">
      <alignment horizontal="center" vertical="center"/>
    </xf>
    <xf numFmtId="173" fontId="6" fillId="17" borderId="6" xfId="1" applyNumberFormat="1" applyFont="1" applyFill="1" applyBorder="1" applyAlignment="1">
      <alignment horizontal="center" vertical="center"/>
    </xf>
    <xf numFmtId="173" fontId="6" fillId="11" borderId="6" xfId="1" applyNumberFormat="1" applyFont="1" applyFill="1" applyBorder="1" applyAlignment="1">
      <alignment horizontal="center" vertical="center"/>
    </xf>
    <xf numFmtId="173" fontId="6" fillId="11" borderId="6" xfId="4" applyNumberFormat="1" applyFont="1" applyFill="1" applyBorder="1" applyAlignment="1">
      <alignment horizontal="center" vertical="center" wrapText="1"/>
    </xf>
    <xf numFmtId="173" fontId="6" fillId="11" borderId="9" xfId="4" applyNumberFormat="1" applyFont="1" applyFill="1" applyBorder="1" applyAlignment="1">
      <alignment horizontal="center" vertical="center" wrapText="1"/>
    </xf>
    <xf numFmtId="173" fontId="6" fillId="5" borderId="6" xfId="4" applyNumberFormat="1" applyFont="1" applyFill="1" applyBorder="1" applyAlignment="1">
      <alignment horizontal="center" vertical="center" wrapText="1"/>
    </xf>
    <xf numFmtId="173" fontId="6" fillId="5" borderId="24" xfId="4" applyNumberFormat="1" applyFont="1" applyFill="1" applyBorder="1" applyAlignment="1">
      <alignment horizontal="center" vertical="center" wrapText="1"/>
    </xf>
    <xf numFmtId="173" fontId="31" fillId="17" borderId="5" xfId="0" applyNumberFormat="1" applyFont="1" applyFill="1" applyBorder="1" applyAlignment="1">
      <alignment horizontal="center" vertical="center" wrapText="1"/>
    </xf>
    <xf numFmtId="173" fontId="6" fillId="17" borderId="6" xfId="4" applyNumberFormat="1" applyFont="1" applyFill="1" applyBorder="1" applyAlignment="1">
      <alignment horizontal="center" vertical="center" wrapText="1"/>
    </xf>
    <xf numFmtId="173" fontId="30" fillId="17" borderId="6" xfId="4" applyNumberFormat="1" applyFont="1" applyFill="1" applyBorder="1" applyAlignment="1">
      <alignment horizontal="center" vertical="center" wrapText="1"/>
    </xf>
    <xf numFmtId="173" fontId="6" fillId="5" borderId="6" xfId="1" applyNumberFormat="1" applyFont="1" applyFill="1" applyBorder="1" applyAlignment="1">
      <alignment horizontal="center" vertical="center"/>
    </xf>
    <xf numFmtId="173" fontId="28" fillId="31" borderId="6" xfId="3" applyNumberFormat="1" applyFont="1" applyFill="1" applyBorder="1" applyAlignment="1">
      <alignment horizontal="center" vertical="center" wrapText="1"/>
    </xf>
    <xf numFmtId="173" fontId="28" fillId="17" borderId="6" xfId="3" applyNumberFormat="1" applyFont="1" applyFill="1" applyBorder="1" applyAlignment="1">
      <alignment horizontal="center" vertical="center" wrapText="1"/>
    </xf>
    <xf numFmtId="173" fontId="6" fillId="17" borderId="6" xfId="0" applyNumberFormat="1" applyFont="1" applyFill="1" applyBorder="1" applyAlignment="1">
      <alignment horizontal="center" vertical="center" wrapText="1"/>
    </xf>
    <xf numFmtId="173" fontId="6" fillId="18" borderId="6" xfId="0" applyNumberFormat="1" applyFont="1" applyFill="1" applyBorder="1" applyAlignment="1">
      <alignment horizontal="center" vertical="center"/>
    </xf>
    <xf numFmtId="173" fontId="6" fillId="25" borderId="6" xfId="0" applyNumberFormat="1" applyFont="1" applyFill="1" applyBorder="1" applyAlignment="1">
      <alignment horizontal="center" vertical="center"/>
    </xf>
    <xf numFmtId="173" fontId="6" fillId="17" borderId="6" xfId="1" applyNumberFormat="1" applyFont="1" applyFill="1" applyBorder="1" applyAlignment="1">
      <alignment horizontal="center" vertical="center" wrapText="1"/>
    </xf>
    <xf numFmtId="173" fontId="30" fillId="31" borderId="6" xfId="1" applyNumberFormat="1" applyFont="1" applyFill="1" applyBorder="1" applyAlignment="1">
      <alignment horizontal="center" vertical="center" wrapText="1"/>
    </xf>
    <xf numFmtId="173" fontId="30" fillId="17" borderId="6" xfId="1" applyNumberFormat="1" applyFont="1" applyFill="1" applyBorder="1" applyAlignment="1">
      <alignment horizontal="center" vertical="center" wrapText="1"/>
    </xf>
    <xf numFmtId="173" fontId="31" fillId="8" borderId="6" xfId="1" applyNumberFormat="1" applyFont="1" applyFill="1" applyBorder="1" applyAlignment="1">
      <alignment horizontal="center" vertical="center" wrapText="1"/>
    </xf>
    <xf numFmtId="173" fontId="31" fillId="8" borderId="6" xfId="0" applyNumberFormat="1" applyFont="1" applyFill="1" applyBorder="1" applyAlignment="1">
      <alignment horizontal="center" vertical="center" wrapText="1"/>
    </xf>
    <xf numFmtId="173" fontId="31" fillId="27" borderId="6" xfId="1" applyNumberFormat="1" applyFont="1" applyFill="1" applyBorder="1" applyAlignment="1">
      <alignment horizontal="center" vertical="center" wrapText="1"/>
    </xf>
    <xf numFmtId="173" fontId="6" fillId="27" borderId="6" xfId="1" applyNumberFormat="1" applyFont="1" applyFill="1" applyBorder="1" applyAlignment="1">
      <alignment horizontal="center" vertical="center" wrapText="1"/>
    </xf>
    <xf numFmtId="173" fontId="31" fillId="17" borderId="6" xfId="0" applyNumberFormat="1" applyFont="1" applyFill="1" applyBorder="1" applyAlignment="1">
      <alignment horizontal="center" vertical="center" wrapText="1"/>
    </xf>
    <xf numFmtId="173" fontId="6" fillId="27" borderId="24" xfId="1" applyNumberFormat="1" applyFont="1" applyFill="1" applyBorder="1" applyAlignment="1">
      <alignment horizontal="center" vertical="center" wrapText="1"/>
    </xf>
    <xf numFmtId="173" fontId="29" fillId="31" borderId="6" xfId="1" applyNumberFormat="1" applyFont="1" applyFill="1" applyBorder="1" applyAlignment="1">
      <alignment horizontal="center" vertical="center" wrapText="1"/>
    </xf>
    <xf numFmtId="173" fontId="29" fillId="17" borderId="6" xfId="1" applyNumberFormat="1" applyFont="1" applyFill="1" applyBorder="1" applyAlignment="1">
      <alignment horizontal="center" vertical="center" wrapText="1"/>
    </xf>
    <xf numFmtId="173" fontId="29" fillId="17" borderId="15" xfId="4" applyNumberFormat="1" applyFont="1" applyFill="1" applyBorder="1" applyAlignment="1">
      <alignment horizontal="center" vertical="center" wrapText="1"/>
    </xf>
    <xf numFmtId="173" fontId="6" fillId="38" borderId="6" xfId="4" applyNumberFormat="1" applyFont="1" applyFill="1" applyBorder="1" applyAlignment="1">
      <alignment horizontal="center" vertical="center" wrapText="1"/>
    </xf>
    <xf numFmtId="173" fontId="6" fillId="17" borderId="6" xfId="4" applyNumberFormat="1" applyFont="1" applyFill="1" applyBorder="1" applyAlignment="1">
      <alignment horizontal="center" vertical="center"/>
    </xf>
    <xf numFmtId="173" fontId="6" fillId="40" borderId="24" xfId="4" applyNumberFormat="1" applyFont="1" applyFill="1" applyBorder="1" applyAlignment="1">
      <alignment horizontal="center" vertical="center" wrapText="1"/>
    </xf>
    <xf numFmtId="173" fontId="6" fillId="38" borderId="6" xfId="0" applyNumberFormat="1" applyFont="1" applyFill="1" applyBorder="1" applyAlignment="1">
      <alignment horizontal="center" vertical="center"/>
    </xf>
    <xf numFmtId="173" fontId="6" fillId="38" borderId="9" xfId="4" applyNumberFormat="1" applyFont="1" applyFill="1" applyBorder="1" applyAlignment="1">
      <alignment horizontal="center" vertical="center" wrapText="1"/>
    </xf>
    <xf numFmtId="173" fontId="6" fillId="41" borderId="24" xfId="4" applyNumberFormat="1" applyFont="1" applyFill="1" applyBorder="1" applyAlignment="1">
      <alignment horizontal="center" vertical="center" wrapText="1"/>
    </xf>
    <xf numFmtId="173" fontId="6" fillId="41" borderId="6" xfId="4" applyNumberFormat="1" applyFont="1" applyFill="1" applyBorder="1" applyAlignment="1">
      <alignment horizontal="center" vertical="center" wrapText="1"/>
    </xf>
    <xf numFmtId="173" fontId="6" fillId="42" borderId="6" xfId="4" applyNumberFormat="1" applyFont="1" applyFill="1" applyBorder="1" applyAlignment="1">
      <alignment horizontal="center" vertical="center" wrapText="1"/>
    </xf>
    <xf numFmtId="173" fontId="6" fillId="42" borderId="24" xfId="4" applyNumberFormat="1" applyFont="1" applyFill="1" applyBorder="1" applyAlignment="1">
      <alignment horizontal="center" vertical="center" wrapText="1"/>
    </xf>
    <xf numFmtId="173" fontId="6" fillId="38" borderId="12" xfId="4" applyNumberFormat="1" applyFont="1" applyFill="1" applyBorder="1" applyAlignment="1">
      <alignment horizontal="center" vertical="center" wrapText="1"/>
    </xf>
    <xf numFmtId="173" fontId="6" fillId="38" borderId="24" xfId="4" applyNumberFormat="1" applyFont="1" applyFill="1" applyBorder="1" applyAlignment="1">
      <alignment horizontal="center" vertical="center" wrapText="1"/>
    </xf>
    <xf numFmtId="173" fontId="6" fillId="43" borderId="6" xfId="4" applyNumberFormat="1" applyFont="1" applyFill="1" applyBorder="1" applyAlignment="1">
      <alignment horizontal="center" vertical="center" wrapText="1"/>
    </xf>
    <xf numFmtId="173" fontId="29" fillId="31" borderId="6" xfId="4" applyNumberFormat="1" applyFont="1" applyFill="1" applyBorder="1" applyAlignment="1">
      <alignment horizontal="center" vertical="center" wrapText="1"/>
    </xf>
    <xf numFmtId="173" fontId="29" fillId="17" borderId="6" xfId="4" applyNumberFormat="1" applyFont="1" applyFill="1" applyBorder="1" applyAlignment="1">
      <alignment horizontal="center" vertical="center" wrapText="1"/>
    </xf>
    <xf numFmtId="173" fontId="29" fillId="9" borderId="6" xfId="4" applyNumberFormat="1" applyFont="1" applyFill="1" applyBorder="1" applyAlignment="1">
      <alignment horizontal="center" vertical="center" wrapText="1"/>
    </xf>
    <xf numFmtId="173" fontId="31" fillId="43" borderId="9" xfId="4" applyNumberFormat="1" applyFont="1" applyFill="1" applyBorder="1" applyAlignment="1">
      <alignment horizontal="center" vertical="center" wrapText="1"/>
    </xf>
    <xf numFmtId="173" fontId="31" fillId="43" borderId="6" xfId="4" applyNumberFormat="1" applyFont="1" applyFill="1" applyBorder="1" applyAlignment="1">
      <alignment horizontal="center" vertical="center" wrapText="1"/>
    </xf>
    <xf numFmtId="173" fontId="31" fillId="17" borderId="6" xfId="4" applyNumberFormat="1" applyFont="1" applyFill="1" applyBorder="1" applyAlignment="1">
      <alignment horizontal="center" vertical="center" wrapText="1"/>
    </xf>
    <xf numFmtId="173" fontId="31" fillId="43" borderId="24" xfId="4" applyNumberFormat="1" applyFont="1" applyFill="1" applyBorder="1" applyAlignment="1">
      <alignment horizontal="center" vertical="center" wrapText="1"/>
    </xf>
    <xf numFmtId="173" fontId="31" fillId="43" borderId="6" xfId="0" applyNumberFormat="1" applyFont="1" applyFill="1" applyBorder="1" applyAlignment="1">
      <alignment horizontal="center" vertical="center"/>
    </xf>
    <xf numFmtId="173" fontId="31" fillId="43" borderId="13" xfId="4" applyNumberFormat="1" applyFont="1" applyFill="1" applyBorder="1" applyAlignment="1">
      <alignment horizontal="center" vertical="center" wrapText="1"/>
    </xf>
    <xf numFmtId="173" fontId="28" fillId="17" borderId="13" xfId="4" applyNumberFormat="1" applyFont="1" applyFill="1" applyBorder="1" applyAlignment="1">
      <alignment horizontal="center" vertical="center" wrapText="1"/>
    </xf>
    <xf numFmtId="0" fontId="34" fillId="0" borderId="0" xfId="0" applyFont="1" applyAlignment="1">
      <alignment horizontal="center" vertical="center" wrapText="1"/>
    </xf>
    <xf numFmtId="0" fontId="29" fillId="0" borderId="0" xfId="0" applyFont="1" applyAlignment="1">
      <alignment horizontal="center" vertical="center"/>
    </xf>
    <xf numFmtId="0" fontId="6" fillId="52" borderId="6" xfId="0" applyFont="1" applyFill="1" applyBorder="1" applyAlignment="1">
      <alignment horizontal="center" vertical="center" wrapText="1"/>
    </xf>
    <xf numFmtId="0" fontId="6" fillId="52" borderId="4" xfId="0" applyFont="1" applyFill="1" applyBorder="1" applyAlignment="1">
      <alignment horizontal="center" vertical="center" wrapText="1"/>
    </xf>
    <xf numFmtId="0" fontId="31" fillId="52" borderId="6" xfId="0" applyFont="1" applyFill="1" applyBorder="1" applyAlignment="1">
      <alignment horizontal="center" vertical="center" wrapText="1"/>
    </xf>
    <xf numFmtId="173" fontId="31" fillId="17" borderId="9" xfId="1" applyNumberFormat="1" applyFont="1" applyFill="1" applyBorder="1" applyAlignment="1">
      <alignment horizontal="center" vertical="center"/>
    </xf>
    <xf numFmtId="173" fontId="31" fillId="11" borderId="9" xfId="1" applyNumberFormat="1" applyFont="1" applyFill="1" applyBorder="1" applyAlignment="1">
      <alignment horizontal="center" vertical="center"/>
    </xf>
    <xf numFmtId="0" fontId="31" fillId="11" borderId="9" xfId="0" applyFont="1" applyFill="1" applyBorder="1" applyAlignment="1">
      <alignment horizontal="center" vertical="center"/>
    </xf>
    <xf numFmtId="173" fontId="31" fillId="17" borderId="0" xfId="0" applyNumberFormat="1" applyFont="1" applyFill="1" applyAlignment="1">
      <alignment horizontal="center" vertical="center" wrapText="1"/>
    </xf>
    <xf numFmtId="173" fontId="6" fillId="8" borderId="6" xfId="1" applyNumberFormat="1" applyFont="1" applyFill="1" applyBorder="1" applyAlignment="1">
      <alignment horizontal="center" vertical="center" wrapText="1"/>
    </xf>
    <xf numFmtId="173" fontId="30" fillId="17" borderId="24" xfId="4" applyNumberFormat="1" applyFont="1" applyFill="1" applyBorder="1" applyAlignment="1">
      <alignment horizontal="center" vertical="center" wrapText="1"/>
    </xf>
    <xf numFmtId="173" fontId="31" fillId="8" borderId="13" xfId="1" applyNumberFormat="1" applyFont="1" applyFill="1" applyBorder="1" applyAlignment="1">
      <alignment horizontal="center" vertical="center" wrapText="1"/>
    </xf>
    <xf numFmtId="0" fontId="31" fillId="11" borderId="9" xfId="0" applyFont="1" applyFill="1" applyBorder="1" applyAlignment="1">
      <alignment horizontal="center" vertical="center" wrapText="1"/>
    </xf>
    <xf numFmtId="0" fontId="6" fillId="11" borderId="6" xfId="0" applyFont="1" applyFill="1" applyBorder="1" applyAlignment="1">
      <alignment horizontal="center" vertical="center" wrapText="1"/>
    </xf>
    <xf numFmtId="0" fontId="28" fillId="0" borderId="6" xfId="0" applyFont="1" applyBorder="1" applyAlignment="1">
      <alignment horizontal="center" vertical="center" wrapText="1"/>
    </xf>
    <xf numFmtId="0" fontId="29" fillId="0" borderId="6" xfId="0" applyFont="1" applyBorder="1" applyAlignment="1">
      <alignment horizontal="center" vertical="center" wrapText="1"/>
    </xf>
    <xf numFmtId="173" fontId="28" fillId="0" borderId="6" xfId="0" applyNumberFormat="1" applyFont="1" applyBorder="1" applyAlignment="1">
      <alignment horizontal="center" vertical="center" wrapText="1"/>
    </xf>
    <xf numFmtId="173" fontId="29" fillId="0" borderId="6" xfId="0" applyNumberFormat="1" applyFont="1" applyBorder="1" applyAlignment="1">
      <alignment horizontal="center" vertical="center" wrapText="1"/>
    </xf>
    <xf numFmtId="4" fontId="28" fillId="0" borderId="0" xfId="0" applyNumberFormat="1" applyFont="1" applyAlignment="1">
      <alignment horizontal="center" vertical="center"/>
    </xf>
    <xf numFmtId="42" fontId="30" fillId="0" borderId="0" xfId="0" applyNumberFormat="1" applyFont="1" applyAlignment="1">
      <alignment horizontal="center" vertical="center"/>
    </xf>
    <xf numFmtId="0" fontId="6" fillId="11" borderId="13" xfId="0" applyFont="1" applyFill="1" applyBorder="1" applyAlignment="1">
      <alignment horizontal="center" vertical="center" wrapText="1"/>
    </xf>
    <xf numFmtId="0" fontId="31" fillId="11" borderId="13" xfId="0" applyFont="1" applyFill="1" applyBorder="1" applyAlignment="1">
      <alignment horizontal="center" vertical="center" wrapText="1"/>
    </xf>
    <xf numFmtId="0" fontId="6" fillId="24" borderId="4" xfId="0" applyFont="1" applyFill="1" applyBorder="1" applyAlignment="1">
      <alignment horizontal="center" vertical="center" wrapText="1"/>
    </xf>
    <xf numFmtId="0" fontId="34" fillId="0" borderId="0" xfId="0" applyFont="1" applyAlignment="1">
      <alignment horizontal="center" vertical="center"/>
    </xf>
    <xf numFmtId="0" fontId="31" fillId="25" borderId="9" xfId="0" applyFont="1" applyFill="1" applyBorder="1" applyAlignment="1">
      <alignment horizontal="center" vertical="center" wrapText="1"/>
    </xf>
    <xf numFmtId="1" fontId="31" fillId="25" borderId="6" xfId="0" applyNumberFormat="1" applyFont="1" applyFill="1" applyBorder="1" applyAlignment="1">
      <alignment horizontal="center" vertical="center" wrapText="1"/>
    </xf>
    <xf numFmtId="0" fontId="6" fillId="26" borderId="4" xfId="0" applyFont="1" applyFill="1" applyBorder="1" applyAlignment="1">
      <alignment horizontal="center" vertical="center" wrapText="1"/>
    </xf>
    <xf numFmtId="0" fontId="31" fillId="25" borderId="13" xfId="0" applyFont="1" applyFill="1" applyBorder="1" applyAlignment="1">
      <alignment horizontal="center" vertical="center" wrapText="1"/>
    </xf>
    <xf numFmtId="0" fontId="6" fillId="34" borderId="13" xfId="0" applyFont="1" applyFill="1" applyBorder="1" applyAlignment="1">
      <alignment horizontal="center" vertical="center" wrapText="1"/>
    </xf>
    <xf numFmtId="0" fontId="30" fillId="0" borderId="0" xfId="0" applyFont="1" applyAlignment="1">
      <alignment horizontal="center" vertical="center"/>
    </xf>
    <xf numFmtId="0" fontId="31" fillId="34" borderId="4" xfId="0" applyFont="1" applyFill="1" applyBorder="1" applyAlignment="1">
      <alignment horizontal="center" vertical="center" wrapText="1"/>
    </xf>
    <xf numFmtId="0" fontId="31" fillId="34" borderId="13" xfId="0" applyFont="1" applyFill="1" applyBorder="1" applyAlignment="1">
      <alignment horizontal="center" vertical="center" wrapText="1"/>
    </xf>
    <xf numFmtId="9" fontId="31" fillId="28" borderId="6" xfId="0" applyNumberFormat="1" applyFont="1" applyFill="1" applyBorder="1" applyAlignment="1">
      <alignment horizontal="center" vertical="center" wrapText="1"/>
    </xf>
    <xf numFmtId="0" fontId="9" fillId="28" borderId="6" xfId="0" applyFont="1" applyFill="1" applyBorder="1" applyAlignment="1">
      <alignment horizontal="center" vertical="center" wrapText="1"/>
    </xf>
    <xf numFmtId="0" fontId="31" fillId="28" borderId="6" xfId="0" applyFont="1" applyFill="1" applyBorder="1" applyAlignment="1">
      <alignment horizontal="center" vertical="center" wrapText="1"/>
    </xf>
    <xf numFmtId="0" fontId="31" fillId="28" borderId="13" xfId="0" applyFont="1" applyFill="1" applyBorder="1" applyAlignment="1">
      <alignment horizontal="center" vertical="center" wrapText="1"/>
    </xf>
    <xf numFmtId="1" fontId="31" fillId="28" borderId="6" xfId="0" applyNumberFormat="1" applyFont="1" applyFill="1" applyBorder="1" applyAlignment="1">
      <alignment horizontal="center" vertical="center" wrapText="1"/>
    </xf>
    <xf numFmtId="166" fontId="31" fillId="28" borderId="6" xfId="3" applyNumberFormat="1" applyFont="1" applyFill="1" applyBorder="1" applyAlignment="1">
      <alignment horizontal="center" vertical="center" wrapText="1"/>
    </xf>
    <xf numFmtId="164" fontId="31" fillId="28" borderId="13" xfId="1" applyNumberFormat="1" applyFont="1" applyFill="1" applyBorder="1" applyAlignment="1">
      <alignment horizontal="center" vertical="center" wrapText="1"/>
    </xf>
    <xf numFmtId="166" fontId="31" fillId="28" borderId="13" xfId="3" applyNumberFormat="1" applyFont="1" applyFill="1" applyBorder="1" applyAlignment="1">
      <alignment horizontal="center" vertical="center" wrapText="1"/>
    </xf>
    <xf numFmtId="9" fontId="31" fillId="28" borderId="13" xfId="0" applyNumberFormat="1" applyFont="1" applyFill="1" applyBorder="1" applyAlignment="1">
      <alignment horizontal="center" vertical="center" wrapText="1"/>
    </xf>
    <xf numFmtId="9" fontId="6" fillId="28" borderId="6" xfId="0" applyNumberFormat="1" applyFont="1" applyFill="1" applyBorder="1" applyAlignment="1">
      <alignment horizontal="center" vertical="center" wrapText="1"/>
    </xf>
    <xf numFmtId="0" fontId="6" fillId="52" borderId="7" xfId="0" applyFont="1" applyFill="1" applyBorder="1" applyAlignment="1">
      <alignment horizontal="center" vertical="center" wrapText="1"/>
    </xf>
    <xf numFmtId="0" fontId="32" fillId="39" borderId="4" xfId="0" applyFont="1" applyFill="1" applyBorder="1" applyAlignment="1">
      <alignment horizontal="center" vertical="center" wrapText="1"/>
    </xf>
    <xf numFmtId="42" fontId="31" fillId="17" borderId="6" xfId="0" applyNumberFormat="1" applyFont="1" applyFill="1" applyBorder="1" applyAlignment="1">
      <alignment horizontal="center" vertical="center"/>
    </xf>
    <xf numFmtId="0" fontId="6" fillId="54" borderId="4" xfId="0" applyFont="1" applyFill="1" applyBorder="1" applyAlignment="1">
      <alignment horizontal="center" vertical="center" wrapText="1"/>
    </xf>
    <xf numFmtId="0" fontId="31" fillId="54" borderId="4" xfId="0" applyFont="1" applyFill="1" applyBorder="1" applyAlignment="1">
      <alignment horizontal="center" vertical="center" wrapText="1"/>
    </xf>
    <xf numFmtId="0" fontId="6" fillId="54" borderId="3" xfId="0" applyFont="1" applyFill="1" applyBorder="1" applyAlignment="1">
      <alignment horizontal="center" vertical="center" wrapText="1"/>
    </xf>
    <xf numFmtId="0" fontId="6" fillId="54" borderId="1" xfId="0" applyFont="1" applyFill="1" applyBorder="1" applyAlignment="1">
      <alignment horizontal="center" vertical="center" wrapText="1"/>
    </xf>
    <xf numFmtId="0" fontId="6" fillId="54" borderId="6" xfId="0" applyFont="1" applyFill="1" applyBorder="1" applyAlignment="1">
      <alignment horizontal="center" vertical="center" wrapText="1"/>
    </xf>
    <xf numFmtId="0" fontId="31" fillId="54" borderId="6" xfId="0" applyFont="1" applyFill="1" applyBorder="1" applyAlignment="1">
      <alignment horizontal="center" vertical="center" wrapText="1"/>
    </xf>
    <xf numFmtId="9" fontId="6" fillId="54" borderId="6" xfId="0" applyNumberFormat="1" applyFont="1" applyFill="1" applyBorder="1" applyAlignment="1">
      <alignment horizontal="center" vertical="center" wrapText="1"/>
    </xf>
    <xf numFmtId="9" fontId="31" fillId="54" borderId="6" xfId="0" applyNumberFormat="1" applyFont="1" applyFill="1" applyBorder="1" applyAlignment="1">
      <alignment horizontal="center" vertical="center" wrapText="1"/>
    </xf>
    <xf numFmtId="9" fontId="6" fillId="54" borderId="3" xfId="0" applyNumberFormat="1" applyFont="1" applyFill="1" applyBorder="1" applyAlignment="1">
      <alignment horizontal="center" vertical="center" wrapText="1"/>
    </xf>
    <xf numFmtId="9" fontId="31" fillId="55" borderId="3" xfId="0" applyNumberFormat="1" applyFont="1" applyFill="1" applyBorder="1" applyAlignment="1">
      <alignment horizontal="center" vertical="center" wrapText="1"/>
    </xf>
    <xf numFmtId="0" fontId="31" fillId="55" borderId="3" xfId="0" applyFont="1" applyFill="1" applyBorder="1" applyAlignment="1">
      <alignment horizontal="center" vertical="center" wrapText="1"/>
    </xf>
    <xf numFmtId="170" fontId="31" fillId="54" borderId="6" xfId="5" applyNumberFormat="1" applyFont="1" applyFill="1" applyBorder="1" applyAlignment="1">
      <alignment horizontal="center" vertical="center" wrapText="1"/>
    </xf>
    <xf numFmtId="0" fontId="31" fillId="54" borderId="3" xfId="0" applyFont="1" applyFill="1" applyBorder="1" applyAlignment="1">
      <alignment horizontal="center" vertical="center" wrapText="1"/>
    </xf>
    <xf numFmtId="0" fontId="31" fillId="54" borderId="1" xfId="0" applyFont="1" applyFill="1" applyBorder="1" applyAlignment="1">
      <alignment horizontal="center" vertical="center" wrapText="1"/>
    </xf>
    <xf numFmtId="0" fontId="31" fillId="54" borderId="7" xfId="0" applyFont="1" applyFill="1" applyBorder="1" applyAlignment="1">
      <alignment horizontal="center" vertical="center" wrapText="1"/>
    </xf>
    <xf numFmtId="0" fontId="30" fillId="0" borderId="0" xfId="0" applyFont="1" applyAlignment="1">
      <alignment horizontal="center" vertical="center" wrapText="1"/>
    </xf>
    <xf numFmtId="0" fontId="6" fillId="8" borderId="27" xfId="0" applyFont="1" applyFill="1" applyBorder="1" applyAlignment="1">
      <alignment horizontal="center" vertical="center" wrapText="1"/>
    </xf>
    <xf numFmtId="164" fontId="30" fillId="31" borderId="24" xfId="1" applyNumberFormat="1" applyFont="1" applyFill="1" applyBorder="1" applyAlignment="1">
      <alignment horizontal="center" vertical="center" wrapText="1"/>
    </xf>
    <xf numFmtId="0" fontId="6" fillId="27" borderId="24" xfId="0" applyFont="1" applyFill="1" applyBorder="1" applyAlignment="1">
      <alignment horizontal="center" vertical="center" wrapText="1"/>
    </xf>
    <xf numFmtId="0" fontId="6" fillId="0" borderId="28" xfId="0" applyFont="1" applyBorder="1" applyAlignment="1">
      <alignment horizontal="center" vertical="center" wrapText="1"/>
    </xf>
    <xf numFmtId="0" fontId="31" fillId="8" borderId="16" xfId="0" applyFont="1" applyFill="1" applyBorder="1" applyAlignment="1">
      <alignment horizontal="center" vertical="center" wrapText="1"/>
    </xf>
    <xf numFmtId="0" fontId="31" fillId="8" borderId="29" xfId="0" applyFont="1" applyFill="1" applyBorder="1" applyAlignment="1">
      <alignment horizontal="center" vertical="center" wrapText="1"/>
    </xf>
    <xf numFmtId="173" fontId="6" fillId="8" borderId="24" xfId="1" applyNumberFormat="1" applyFont="1" applyFill="1" applyBorder="1" applyAlignment="1">
      <alignment horizontal="center" vertical="center" wrapText="1"/>
    </xf>
    <xf numFmtId="173" fontId="41" fillId="56" borderId="6" xfId="4" applyNumberFormat="1" applyFont="1" applyFill="1" applyBorder="1" applyAlignment="1">
      <alignment horizontal="center" vertical="center" wrapText="1"/>
    </xf>
    <xf numFmtId="173" fontId="41" fillId="56" borderId="13" xfId="4" applyNumberFormat="1" applyFont="1" applyFill="1" applyBorder="1" applyAlignment="1">
      <alignment horizontal="center" vertical="center" wrapText="1"/>
    </xf>
    <xf numFmtId="173" fontId="41" fillId="56" borderId="6" xfId="3" applyNumberFormat="1" applyFont="1" applyFill="1" applyBorder="1" applyAlignment="1">
      <alignment horizontal="center" vertical="center" wrapText="1"/>
    </xf>
    <xf numFmtId="173" fontId="40" fillId="56" borderId="6" xfId="1" applyNumberFormat="1" applyFont="1" applyFill="1" applyBorder="1" applyAlignment="1">
      <alignment horizontal="center" vertical="center" wrapText="1"/>
    </xf>
    <xf numFmtId="173" fontId="40" fillId="58" borderId="6" xfId="1" applyNumberFormat="1" applyFont="1" applyFill="1" applyBorder="1" applyAlignment="1">
      <alignment horizontal="center" vertical="center" wrapText="1"/>
    </xf>
    <xf numFmtId="173" fontId="41" fillId="56" borderId="15" xfId="4" applyNumberFormat="1" applyFont="1" applyFill="1" applyBorder="1" applyAlignment="1">
      <alignment horizontal="center" vertical="center" wrapText="1"/>
    </xf>
    <xf numFmtId="173" fontId="42" fillId="56" borderId="6" xfId="4" applyNumberFormat="1" applyFont="1" applyFill="1" applyBorder="1" applyAlignment="1">
      <alignment horizontal="center" vertical="center" wrapText="1"/>
    </xf>
    <xf numFmtId="0" fontId="6" fillId="0" borderId="6" xfId="0" applyFont="1" applyBorder="1" applyAlignment="1">
      <alignment horizontal="center"/>
    </xf>
    <xf numFmtId="0" fontId="6" fillId="0" borderId="0" xfId="0" applyFont="1" applyAlignment="1">
      <alignment horizontal="center"/>
    </xf>
    <xf numFmtId="0" fontId="29" fillId="0" borderId="0" xfId="0" applyFont="1" applyAlignment="1">
      <alignment horizontal="center"/>
    </xf>
    <xf numFmtId="173" fontId="29" fillId="0" borderId="0" xfId="0" applyNumberFormat="1" applyFont="1" applyAlignment="1">
      <alignment horizontal="center"/>
    </xf>
    <xf numFmtId="173" fontId="29" fillId="0" borderId="0" xfId="0" applyNumberFormat="1" applyFont="1" applyAlignment="1">
      <alignment horizontal="center" vertical="center"/>
    </xf>
    <xf numFmtId="0" fontId="31" fillId="5" borderId="9" xfId="0" applyFont="1" applyFill="1" applyBorder="1" applyAlignment="1">
      <alignment horizontal="center" vertical="center" wrapText="1"/>
    </xf>
    <xf numFmtId="165" fontId="31" fillId="11" borderId="9" xfId="0" applyNumberFormat="1" applyFont="1" applyFill="1" applyBorder="1" applyAlignment="1">
      <alignment horizontal="center" vertical="center" wrapText="1"/>
    </xf>
    <xf numFmtId="165" fontId="31" fillId="5" borderId="9" xfId="0" applyNumberFormat="1" applyFont="1" applyFill="1" applyBorder="1" applyAlignment="1">
      <alignment horizontal="center" vertical="center" wrapText="1"/>
    </xf>
    <xf numFmtId="166" fontId="31" fillId="11" borderId="9" xfId="3" applyNumberFormat="1" applyFont="1" applyFill="1" applyBorder="1" applyAlignment="1">
      <alignment horizontal="center" vertical="center"/>
    </xf>
    <xf numFmtId="173" fontId="31" fillId="5" borderId="9" xfId="1" applyNumberFormat="1" applyFont="1" applyFill="1" applyBorder="1" applyAlignment="1">
      <alignment horizontal="center" vertical="center"/>
    </xf>
    <xf numFmtId="173" fontId="34" fillId="17" borderId="9" xfId="1" applyNumberFormat="1" applyFont="1" applyFill="1" applyBorder="1" applyAlignment="1">
      <alignment horizontal="center" vertical="center"/>
    </xf>
    <xf numFmtId="173" fontId="31" fillId="11" borderId="27" xfId="1" applyNumberFormat="1" applyFont="1" applyFill="1" applyBorder="1" applyAlignment="1">
      <alignment horizontal="center" vertical="center"/>
    </xf>
    <xf numFmtId="173" fontId="34" fillId="17" borderId="27" xfId="1" applyNumberFormat="1" applyFont="1" applyFill="1" applyBorder="1" applyAlignment="1">
      <alignment horizontal="center" vertical="center"/>
    </xf>
    <xf numFmtId="173" fontId="28" fillId="11" borderId="9" xfId="0" applyNumberFormat="1" applyFont="1" applyFill="1" applyBorder="1" applyAlignment="1">
      <alignment horizontal="center" vertical="center" wrapText="1"/>
    </xf>
    <xf numFmtId="173" fontId="28" fillId="29" borderId="9" xfId="0" applyNumberFormat="1" applyFont="1" applyFill="1" applyBorder="1" applyAlignment="1">
      <alignment horizontal="center" vertical="center" wrapText="1"/>
    </xf>
    <xf numFmtId="173" fontId="31" fillId="5" borderId="27" xfId="1" applyNumberFormat="1" applyFont="1" applyFill="1" applyBorder="1" applyAlignment="1">
      <alignment horizontal="center" vertical="center"/>
    </xf>
    <xf numFmtId="173" fontId="31" fillId="17" borderId="27" xfId="1" applyNumberFormat="1" applyFont="1" applyFill="1" applyBorder="1" applyAlignment="1">
      <alignment horizontal="center" vertical="center"/>
    </xf>
    <xf numFmtId="0" fontId="31" fillId="0" borderId="0" xfId="0" applyFont="1" applyAlignment="1">
      <alignment horizontal="center"/>
    </xf>
    <xf numFmtId="0" fontId="6" fillId="5" borderId="6" xfId="0" applyFont="1" applyFill="1" applyBorder="1" applyAlignment="1">
      <alignment horizontal="center" vertical="center" wrapText="1"/>
    </xf>
    <xf numFmtId="165" fontId="6" fillId="11" borderId="6" xfId="0" applyNumberFormat="1" applyFont="1" applyFill="1" applyBorder="1" applyAlignment="1">
      <alignment horizontal="center" vertical="center" wrapText="1"/>
    </xf>
    <xf numFmtId="165" fontId="6" fillId="5" borderId="6" xfId="0" applyNumberFormat="1" applyFont="1" applyFill="1" applyBorder="1" applyAlignment="1">
      <alignment horizontal="center" vertical="center" wrapText="1"/>
    </xf>
    <xf numFmtId="3" fontId="6" fillId="11" borderId="6" xfId="0" applyNumberFormat="1" applyFont="1" applyFill="1" applyBorder="1" applyAlignment="1">
      <alignment horizontal="center" vertical="center" wrapText="1"/>
    </xf>
    <xf numFmtId="166" fontId="6" fillId="11" borderId="6" xfId="3" applyNumberFormat="1" applyFont="1" applyFill="1" applyBorder="1" applyAlignment="1">
      <alignment horizontal="center" vertical="center"/>
    </xf>
    <xf numFmtId="173" fontId="6" fillId="5" borderId="9" xfId="1" applyNumberFormat="1" applyFont="1" applyFill="1" applyBorder="1" applyAlignment="1">
      <alignment horizontal="center" vertical="center"/>
    </xf>
    <xf numFmtId="173" fontId="30" fillId="17" borderId="9" xfId="1" applyNumberFormat="1" applyFont="1" applyFill="1" applyBorder="1" applyAlignment="1">
      <alignment horizontal="center" vertical="center"/>
    </xf>
    <xf numFmtId="173" fontId="30" fillId="17" borderId="6" xfId="1" applyNumberFormat="1" applyFont="1" applyFill="1" applyBorder="1" applyAlignment="1">
      <alignment horizontal="center" vertical="center"/>
    </xf>
    <xf numFmtId="173" fontId="6" fillId="5" borderId="24" xfId="1" applyNumberFormat="1" applyFont="1" applyFill="1" applyBorder="1" applyAlignment="1">
      <alignment horizontal="center" vertical="center"/>
    </xf>
    <xf numFmtId="173" fontId="6" fillId="17" borderId="24" xfId="1" applyNumberFormat="1" applyFont="1" applyFill="1" applyBorder="1" applyAlignment="1">
      <alignment horizontal="center" vertical="center"/>
    </xf>
    <xf numFmtId="1" fontId="6" fillId="11" borderId="6" xfId="0" applyNumberFormat="1" applyFont="1" applyFill="1" applyBorder="1" applyAlignment="1">
      <alignment horizontal="center" vertical="center" wrapText="1"/>
    </xf>
    <xf numFmtId="1" fontId="6" fillId="11" borderId="6" xfId="3" applyNumberFormat="1" applyFont="1" applyFill="1" applyBorder="1" applyAlignment="1">
      <alignment horizontal="center" vertical="center" wrapText="1"/>
    </xf>
    <xf numFmtId="173" fontId="6" fillId="11" borderId="9" xfId="1" applyNumberFormat="1" applyFont="1" applyFill="1" applyBorder="1" applyAlignment="1">
      <alignment horizontal="center" vertical="center"/>
    </xf>
    <xf numFmtId="1" fontId="31" fillId="11" borderId="6" xfId="3" applyNumberFormat="1" applyFont="1" applyFill="1" applyBorder="1" applyAlignment="1">
      <alignment horizontal="center" vertical="center" wrapText="1"/>
    </xf>
    <xf numFmtId="9" fontId="6" fillId="11" borderId="6" xfId="0" applyNumberFormat="1" applyFont="1" applyFill="1" applyBorder="1" applyAlignment="1">
      <alignment horizontal="center" vertical="center" wrapText="1"/>
    </xf>
    <xf numFmtId="9" fontId="31" fillId="11" borderId="6" xfId="0" applyNumberFormat="1" applyFont="1" applyFill="1" applyBorder="1" applyAlignment="1">
      <alignment horizontal="center" vertical="center" wrapText="1"/>
    </xf>
    <xf numFmtId="173" fontId="6" fillId="5" borderId="27" xfId="1" applyNumberFormat="1" applyFont="1" applyFill="1" applyBorder="1" applyAlignment="1">
      <alignment horizontal="center" vertical="center"/>
    </xf>
    <xf numFmtId="173" fontId="6" fillId="17" borderId="24" xfId="4" applyNumberFormat="1" applyFont="1" applyFill="1" applyBorder="1" applyAlignment="1">
      <alignment horizontal="center" vertical="center" wrapText="1"/>
    </xf>
    <xf numFmtId="42" fontId="6" fillId="0" borderId="0" xfId="0" applyNumberFormat="1" applyFont="1" applyAlignment="1">
      <alignment horizontal="center"/>
    </xf>
    <xf numFmtId="173" fontId="40" fillId="56" borderId="6" xfId="4" applyNumberFormat="1" applyFont="1" applyFill="1" applyBorder="1" applyAlignment="1">
      <alignment horizontal="center" vertical="center" wrapText="1"/>
    </xf>
    <xf numFmtId="4" fontId="32" fillId="0" borderId="0" xfId="0" applyNumberFormat="1" applyFont="1" applyAlignment="1">
      <alignment horizontal="center"/>
    </xf>
    <xf numFmtId="4" fontId="6" fillId="0" borderId="0" xfId="0" applyNumberFormat="1" applyFont="1" applyAlignment="1">
      <alignment horizontal="center"/>
    </xf>
    <xf numFmtId="164" fontId="6" fillId="0" borderId="0" xfId="0" applyNumberFormat="1" applyFont="1" applyAlignment="1">
      <alignment horizontal="center"/>
    </xf>
    <xf numFmtId="0" fontId="6" fillId="11" borderId="6" xfId="0" applyFont="1" applyFill="1" applyBorder="1" applyAlignment="1">
      <alignment horizontal="center" vertical="top" wrapText="1"/>
    </xf>
    <xf numFmtId="1" fontId="31" fillId="11" borderId="6" xfId="0" applyNumberFormat="1" applyFont="1" applyFill="1" applyBorder="1" applyAlignment="1">
      <alignment horizontal="center" vertical="center" wrapText="1"/>
    </xf>
    <xf numFmtId="2" fontId="31" fillId="11" borderId="6" xfId="0" applyNumberFormat="1" applyFont="1" applyFill="1" applyBorder="1" applyAlignment="1">
      <alignment horizontal="center" vertical="center" wrapText="1"/>
    </xf>
    <xf numFmtId="9" fontId="6" fillId="11" borderId="6" xfId="0" applyNumberFormat="1" applyFont="1" applyFill="1" applyBorder="1" applyAlignment="1">
      <alignment horizontal="center" vertical="center"/>
    </xf>
    <xf numFmtId="166" fontId="6" fillId="5" borderId="6" xfId="3" applyNumberFormat="1" applyFont="1" applyFill="1" applyBorder="1" applyAlignment="1">
      <alignment horizontal="center" vertical="center"/>
    </xf>
    <xf numFmtId="0" fontId="6" fillId="11" borderId="6" xfId="0" applyFont="1" applyFill="1" applyBorder="1" applyAlignment="1">
      <alignment horizontal="center" wrapText="1"/>
    </xf>
    <xf numFmtId="3" fontId="31" fillId="11" borderId="6" xfId="0" applyNumberFormat="1" applyFont="1" applyFill="1" applyBorder="1" applyAlignment="1">
      <alignment horizontal="center" vertical="center" wrapText="1"/>
    </xf>
    <xf numFmtId="3" fontId="6" fillId="5" borderId="6" xfId="0" applyNumberFormat="1" applyFont="1" applyFill="1" applyBorder="1" applyAlignment="1">
      <alignment horizontal="center" vertical="center" wrapText="1"/>
    </xf>
    <xf numFmtId="1" fontId="6" fillId="5" borderId="6" xfId="0" applyNumberFormat="1" applyFont="1" applyFill="1" applyBorder="1" applyAlignment="1">
      <alignment horizontal="center" vertical="center" wrapText="1"/>
    </xf>
    <xf numFmtId="43" fontId="6" fillId="5" borderId="6" xfId="1" applyFont="1" applyFill="1" applyBorder="1" applyAlignment="1">
      <alignment horizontal="center" vertical="center" wrapText="1"/>
    </xf>
    <xf numFmtId="0" fontId="6" fillId="5" borderId="6" xfId="1" applyNumberFormat="1" applyFont="1" applyFill="1" applyBorder="1" applyAlignment="1">
      <alignment horizontal="center" vertical="center" wrapText="1"/>
    </xf>
    <xf numFmtId="164" fontId="6" fillId="5" borderId="6" xfId="1" applyNumberFormat="1" applyFont="1" applyFill="1" applyBorder="1" applyAlignment="1">
      <alignment horizontal="center" vertical="center" wrapText="1"/>
    </xf>
    <xf numFmtId="0" fontId="33" fillId="11" borderId="6" xfId="0" applyFont="1" applyFill="1" applyBorder="1" applyAlignment="1">
      <alignment horizontal="center" vertical="center" wrapText="1"/>
    </xf>
    <xf numFmtId="166" fontId="34" fillId="31" borderId="6" xfId="3" applyNumberFormat="1" applyFont="1" applyFill="1" applyBorder="1" applyAlignment="1">
      <alignment horizontal="center" vertical="center"/>
    </xf>
    <xf numFmtId="173" fontId="34" fillId="31" borderId="6" xfId="1" applyNumberFormat="1" applyFont="1" applyFill="1" applyBorder="1" applyAlignment="1">
      <alignment horizontal="center" vertical="center"/>
    </xf>
    <xf numFmtId="173" fontId="40" fillId="56" borderId="6" xfId="1" applyNumberFormat="1" applyFont="1" applyFill="1" applyBorder="1" applyAlignment="1">
      <alignment horizontal="center" vertical="center"/>
    </xf>
    <xf numFmtId="173" fontId="34" fillId="17" borderId="6" xfId="1" applyNumberFormat="1" applyFont="1" applyFill="1" applyBorder="1" applyAlignment="1">
      <alignment horizontal="center" vertical="center"/>
    </xf>
    <xf numFmtId="9" fontId="6" fillId="5" borderId="6" xfId="0" applyNumberFormat="1" applyFont="1" applyFill="1" applyBorder="1" applyAlignment="1">
      <alignment horizontal="center" vertical="center" wrapText="1"/>
    </xf>
    <xf numFmtId="173" fontId="31" fillId="5" borderId="24" xfId="1" applyNumberFormat="1" applyFont="1" applyFill="1" applyBorder="1" applyAlignment="1">
      <alignment horizontal="center" vertical="center"/>
    </xf>
    <xf numFmtId="0" fontId="31" fillId="11" borderId="6" xfId="0" applyFont="1" applyFill="1" applyBorder="1" applyAlignment="1">
      <alignment horizontal="center" vertical="top" wrapText="1"/>
    </xf>
    <xf numFmtId="0" fontId="31" fillId="11" borderId="0" xfId="0" applyFont="1" applyFill="1" applyAlignment="1">
      <alignment horizontal="center" vertical="center" wrapText="1"/>
    </xf>
    <xf numFmtId="9" fontId="31" fillId="11" borderId="6" xfId="5" applyFont="1" applyFill="1" applyBorder="1" applyAlignment="1">
      <alignment horizontal="center" vertical="center" wrapText="1"/>
    </xf>
    <xf numFmtId="10" fontId="31" fillId="11" borderId="6" xfId="0" applyNumberFormat="1" applyFont="1" applyFill="1" applyBorder="1" applyAlignment="1">
      <alignment horizontal="center" vertical="center" wrapText="1"/>
    </xf>
    <xf numFmtId="9" fontId="6" fillId="11" borderId="6" xfId="5" applyFont="1" applyFill="1" applyBorder="1" applyAlignment="1">
      <alignment horizontal="center" vertical="center" wrapText="1"/>
    </xf>
    <xf numFmtId="0" fontId="6" fillId="5" borderId="13" xfId="0" applyFont="1" applyFill="1" applyBorder="1" applyAlignment="1">
      <alignment horizontal="center" vertical="center" wrapText="1"/>
    </xf>
    <xf numFmtId="9" fontId="6" fillId="11" borderId="13" xfId="0" applyNumberFormat="1" applyFont="1" applyFill="1" applyBorder="1" applyAlignment="1">
      <alignment horizontal="center" vertical="center" wrapText="1"/>
    </xf>
    <xf numFmtId="0" fontId="6" fillId="11" borderId="13" xfId="0" applyFont="1" applyFill="1" applyBorder="1" applyAlignment="1">
      <alignment horizontal="center" vertical="center"/>
    </xf>
    <xf numFmtId="1" fontId="6" fillId="11" borderId="13" xfId="0" applyNumberFormat="1" applyFont="1" applyFill="1" applyBorder="1" applyAlignment="1">
      <alignment horizontal="center" vertical="center" wrapText="1"/>
    </xf>
    <xf numFmtId="2" fontId="31" fillId="11" borderId="13" xfId="0" applyNumberFormat="1" applyFont="1" applyFill="1" applyBorder="1" applyAlignment="1">
      <alignment horizontal="center" vertical="center" wrapText="1"/>
    </xf>
    <xf numFmtId="2" fontId="6" fillId="11" borderId="13" xfId="0" applyNumberFormat="1" applyFont="1" applyFill="1" applyBorder="1" applyAlignment="1">
      <alignment horizontal="center" vertical="center" wrapText="1"/>
    </xf>
    <xf numFmtId="166" fontId="6" fillId="5" borderId="13" xfId="3" applyNumberFormat="1" applyFont="1" applyFill="1" applyBorder="1" applyAlignment="1">
      <alignment horizontal="center" vertical="center"/>
    </xf>
    <xf numFmtId="173" fontId="6" fillId="5" borderId="13" xfId="1" applyNumberFormat="1" applyFont="1" applyFill="1" applyBorder="1" applyAlignment="1">
      <alignment horizontal="center" vertical="center"/>
    </xf>
    <xf numFmtId="173" fontId="6" fillId="5" borderId="28" xfId="1" applyNumberFormat="1" applyFont="1" applyFill="1" applyBorder="1" applyAlignment="1">
      <alignment horizontal="center" vertical="center"/>
    </xf>
    <xf numFmtId="0" fontId="6" fillId="11" borderId="6" xfId="5" applyNumberFormat="1" applyFont="1" applyFill="1" applyBorder="1" applyAlignment="1">
      <alignment horizontal="center" vertical="center" wrapText="1"/>
    </xf>
    <xf numFmtId="1" fontId="6" fillId="11" borderId="6" xfId="5" applyNumberFormat="1" applyFont="1" applyFill="1" applyBorder="1" applyAlignment="1">
      <alignment horizontal="center" vertical="center" wrapText="1"/>
    </xf>
    <xf numFmtId="0" fontId="6" fillId="0" borderId="12" xfId="0" applyFont="1" applyBorder="1" applyAlignment="1">
      <alignment horizontal="center"/>
    </xf>
    <xf numFmtId="0" fontId="6" fillId="5" borderId="27" xfId="0" applyFont="1" applyFill="1" applyBorder="1" applyAlignment="1">
      <alignment horizontal="center" vertical="center" wrapText="1"/>
    </xf>
    <xf numFmtId="166" fontId="30" fillId="17" borderId="6" xfId="3" applyNumberFormat="1" applyFont="1" applyFill="1" applyBorder="1" applyAlignment="1">
      <alignment horizontal="center" vertical="center"/>
    </xf>
    <xf numFmtId="0" fontId="6" fillId="0" borderId="6" xfId="0" applyFont="1" applyBorder="1" applyAlignment="1">
      <alignment horizontal="center" vertical="center" wrapText="1"/>
    </xf>
    <xf numFmtId="0" fontId="6" fillId="11" borderId="9" xfId="0" applyFont="1" applyFill="1" applyBorder="1" applyAlignment="1">
      <alignment horizontal="center" vertical="center" wrapText="1"/>
    </xf>
    <xf numFmtId="166" fontId="31" fillId="11" borderId="6" xfId="3" applyNumberFormat="1" applyFont="1" applyFill="1" applyBorder="1" applyAlignment="1">
      <alignment horizontal="center" vertical="center"/>
    </xf>
    <xf numFmtId="173" fontId="31" fillId="11" borderId="6" xfId="1" applyNumberFormat="1" applyFont="1" applyFill="1" applyBorder="1" applyAlignment="1">
      <alignment horizontal="center" vertical="center"/>
    </xf>
    <xf numFmtId="173" fontId="31" fillId="11" borderId="24" xfId="1" applyNumberFormat="1" applyFont="1" applyFill="1" applyBorder="1" applyAlignment="1">
      <alignment horizontal="center" vertical="center"/>
    </xf>
    <xf numFmtId="173" fontId="31" fillId="17" borderId="24" xfId="1" applyNumberFormat="1" applyFont="1" applyFill="1" applyBorder="1" applyAlignment="1">
      <alignment horizontal="center" vertical="center"/>
    </xf>
    <xf numFmtId="164" fontId="30" fillId="0" borderId="0" xfId="0" applyNumberFormat="1" applyFont="1" applyAlignment="1">
      <alignment horizontal="center"/>
    </xf>
    <xf numFmtId="0" fontId="28" fillId="11" borderId="6" xfId="0" applyFont="1" applyFill="1" applyBorder="1" applyAlignment="1">
      <alignment horizontal="center" vertical="center" wrapText="1"/>
    </xf>
    <xf numFmtId="166" fontId="31" fillId="11" borderId="13" xfId="3" applyNumberFormat="1" applyFont="1" applyFill="1" applyBorder="1" applyAlignment="1">
      <alignment horizontal="center" vertical="center"/>
    </xf>
    <xf numFmtId="0" fontId="31" fillId="11" borderId="10" xfId="0" applyFont="1" applyFill="1" applyBorder="1" applyAlignment="1">
      <alignment horizontal="center" vertical="center" wrapText="1"/>
    </xf>
    <xf numFmtId="0" fontId="31" fillId="11" borderId="21" xfId="0" applyFont="1" applyFill="1" applyBorder="1" applyAlignment="1">
      <alignment horizontal="center" vertical="center" wrapText="1"/>
    </xf>
    <xf numFmtId="173" fontId="6" fillId="5" borderId="8" xfId="1" applyNumberFormat="1" applyFont="1" applyFill="1" applyBorder="1" applyAlignment="1">
      <alignment horizontal="center" vertical="center"/>
    </xf>
    <xf numFmtId="0" fontId="31" fillId="11" borderId="15" xfId="0" applyFont="1" applyFill="1" applyBorder="1" applyAlignment="1">
      <alignment horizontal="center" vertical="center" wrapText="1"/>
    </xf>
    <xf numFmtId="173" fontId="6" fillId="5" borderId="12" xfId="1" applyNumberFormat="1" applyFont="1" applyFill="1" applyBorder="1" applyAlignment="1">
      <alignment horizontal="center" vertical="center"/>
    </xf>
    <xf numFmtId="173" fontId="6" fillId="5" borderId="13" xfId="1" quotePrefix="1" applyNumberFormat="1" applyFont="1" applyFill="1" applyBorder="1" applyAlignment="1">
      <alignment horizontal="center" vertical="center"/>
    </xf>
    <xf numFmtId="0" fontId="6" fillId="11" borderId="3"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7" borderId="4" xfId="0" applyFont="1" applyFill="1" applyBorder="1" applyAlignment="1">
      <alignment horizontal="center" vertical="center" wrapText="1"/>
    </xf>
    <xf numFmtId="0" fontId="6" fillId="0" borderId="13" xfId="0" applyFont="1" applyBorder="1" applyAlignment="1">
      <alignment horizontal="center"/>
    </xf>
    <xf numFmtId="0" fontId="6" fillId="11" borderId="24"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6" fillId="7" borderId="13" xfId="0" applyFont="1" applyFill="1" applyBorder="1" applyAlignment="1">
      <alignment horizontal="center" vertical="center" wrapText="1"/>
    </xf>
    <xf numFmtId="0" fontId="6" fillId="24" borderId="22" xfId="0" applyFont="1" applyFill="1" applyBorder="1" applyAlignment="1">
      <alignment horizontal="center" vertical="center" wrapText="1"/>
    </xf>
    <xf numFmtId="0" fontId="6" fillId="5" borderId="28" xfId="0" applyFont="1" applyFill="1" applyBorder="1" applyAlignment="1">
      <alignment horizontal="center" vertical="center" wrapText="1"/>
    </xf>
    <xf numFmtId="0" fontId="31" fillId="18" borderId="9" xfId="0" applyFont="1" applyFill="1" applyBorder="1" applyAlignment="1">
      <alignment horizontal="center" vertical="center" wrapText="1"/>
    </xf>
    <xf numFmtId="0" fontId="35" fillId="18" borderId="9" xfId="6" applyFont="1" applyFill="1" applyBorder="1" applyAlignment="1">
      <alignment horizontal="center" wrapText="1"/>
    </xf>
    <xf numFmtId="166" fontId="31" fillId="25" borderId="6" xfId="3" applyNumberFormat="1" applyFont="1" applyFill="1" applyBorder="1" applyAlignment="1">
      <alignment horizontal="center" vertical="center" wrapText="1"/>
    </xf>
    <xf numFmtId="173" fontId="31" fillId="25" borderId="6" xfId="1" applyNumberFormat="1" applyFont="1" applyFill="1" applyBorder="1" applyAlignment="1">
      <alignment horizontal="center" vertical="center" wrapText="1"/>
    </xf>
    <xf numFmtId="173" fontId="31" fillId="25" borderId="6" xfId="0" applyNumberFormat="1" applyFont="1" applyFill="1" applyBorder="1" applyAlignment="1">
      <alignment horizontal="center" vertical="center" wrapText="1"/>
    </xf>
    <xf numFmtId="173" fontId="31" fillId="25" borderId="6" xfId="3" applyNumberFormat="1" applyFont="1" applyFill="1" applyBorder="1" applyAlignment="1">
      <alignment horizontal="center" vertical="center" wrapText="1"/>
    </xf>
    <xf numFmtId="173" fontId="31" fillId="17" borderId="6" xfId="1" applyNumberFormat="1" applyFont="1" applyFill="1" applyBorder="1" applyAlignment="1">
      <alignment horizontal="center" vertical="center" wrapText="1"/>
    </xf>
    <xf numFmtId="173" fontId="31" fillId="25" borderId="24" xfId="0" applyNumberFormat="1" applyFont="1" applyFill="1" applyBorder="1" applyAlignment="1">
      <alignment horizontal="center" vertical="center" wrapText="1"/>
    </xf>
    <xf numFmtId="173" fontId="31" fillId="17" borderId="24" xfId="0" applyNumberFormat="1" applyFont="1" applyFill="1" applyBorder="1" applyAlignment="1">
      <alignment horizontal="center" vertical="center" wrapText="1"/>
    </xf>
    <xf numFmtId="173" fontId="31" fillId="25" borderId="6" xfId="0" applyNumberFormat="1" applyFont="1" applyFill="1" applyBorder="1" applyAlignment="1">
      <alignment horizontal="center" vertical="center"/>
    </xf>
    <xf numFmtId="0" fontId="31" fillId="25" borderId="6" xfId="0" applyFont="1" applyFill="1" applyBorder="1" applyAlignment="1">
      <alignment horizontal="center" vertical="center"/>
    </xf>
    <xf numFmtId="0" fontId="6" fillId="5" borderId="0" xfId="0" applyFont="1" applyFill="1" applyAlignment="1">
      <alignment horizontal="center"/>
    </xf>
    <xf numFmtId="0" fontId="35" fillId="18" borderId="6" xfId="6" applyFont="1" applyFill="1" applyBorder="1" applyAlignment="1">
      <alignment horizontal="center" wrapText="1"/>
    </xf>
    <xf numFmtId="166" fontId="31" fillId="18" borderId="6" xfId="3" applyNumberFormat="1" applyFont="1" applyFill="1" applyBorder="1" applyAlignment="1">
      <alignment horizontal="center" vertical="center" wrapText="1"/>
    </xf>
    <xf numFmtId="173" fontId="31" fillId="18" borderId="6" xfId="3" applyNumberFormat="1" applyFont="1" applyFill="1" applyBorder="1" applyAlignment="1">
      <alignment horizontal="center" vertical="center" wrapText="1"/>
    </xf>
    <xf numFmtId="173" fontId="31" fillId="18" borderId="6" xfId="0" applyNumberFormat="1" applyFont="1" applyFill="1" applyBorder="1" applyAlignment="1">
      <alignment horizontal="center" vertical="center" wrapText="1"/>
    </xf>
    <xf numFmtId="9" fontId="31" fillId="18" borderId="6" xfId="0" applyNumberFormat="1" applyFont="1" applyFill="1" applyBorder="1" applyAlignment="1">
      <alignment horizontal="center" vertical="center" wrapText="1"/>
    </xf>
    <xf numFmtId="0" fontId="31" fillId="31" borderId="6" xfId="0" applyFont="1" applyFill="1" applyBorder="1" applyAlignment="1">
      <alignment horizontal="center" vertical="center"/>
    </xf>
    <xf numFmtId="166" fontId="6" fillId="18" borderId="6" xfId="3" applyNumberFormat="1" applyFont="1" applyFill="1" applyBorder="1" applyAlignment="1">
      <alignment horizontal="center" vertical="center" wrapText="1"/>
    </xf>
    <xf numFmtId="173" fontId="6" fillId="18" borderId="6" xfId="3" applyNumberFormat="1" applyFont="1" applyFill="1" applyBorder="1" applyAlignment="1">
      <alignment horizontal="center" vertical="center" wrapText="1"/>
    </xf>
    <xf numFmtId="173" fontId="6" fillId="18" borderId="6" xfId="0" applyNumberFormat="1" applyFont="1" applyFill="1" applyBorder="1" applyAlignment="1">
      <alignment horizontal="center" vertical="center" wrapText="1"/>
    </xf>
    <xf numFmtId="173" fontId="6" fillId="18" borderId="24" xfId="0" applyNumberFormat="1" applyFont="1" applyFill="1" applyBorder="1" applyAlignment="1">
      <alignment horizontal="center" vertical="center" wrapText="1"/>
    </xf>
    <xf numFmtId="173" fontId="6" fillId="17" borderId="24" xfId="0" applyNumberFormat="1" applyFont="1" applyFill="1" applyBorder="1" applyAlignment="1">
      <alignment horizontal="center" vertical="center" wrapText="1"/>
    </xf>
    <xf numFmtId="173" fontId="30" fillId="31" borderId="6" xfId="3" applyNumberFormat="1" applyFont="1" applyFill="1" applyBorder="1" applyAlignment="1">
      <alignment horizontal="center" vertical="center" wrapText="1"/>
    </xf>
    <xf numFmtId="173" fontId="40" fillId="56" borderId="6" xfId="3" applyNumberFormat="1" applyFont="1" applyFill="1" applyBorder="1" applyAlignment="1">
      <alignment horizontal="center" vertical="center" wrapText="1"/>
    </xf>
    <xf numFmtId="173" fontId="30" fillId="17" borderId="6" xfId="3" applyNumberFormat="1" applyFont="1" applyFill="1" applyBorder="1" applyAlignment="1">
      <alignment horizontal="center" vertical="center" wrapText="1"/>
    </xf>
    <xf numFmtId="10" fontId="31" fillId="25" borderId="6" xfId="5" applyNumberFormat="1" applyFont="1" applyFill="1" applyBorder="1" applyAlignment="1">
      <alignment horizontal="center" vertical="center" wrapText="1"/>
    </xf>
    <xf numFmtId="166" fontId="6" fillId="25" borderId="6" xfId="3" applyNumberFormat="1" applyFont="1" applyFill="1" applyBorder="1" applyAlignment="1">
      <alignment horizontal="center" vertical="center" wrapText="1"/>
    </xf>
    <xf numFmtId="173" fontId="6" fillId="25" borderId="6" xfId="3" applyNumberFormat="1" applyFont="1" applyFill="1" applyBorder="1" applyAlignment="1">
      <alignment horizontal="center" vertical="center" wrapText="1"/>
    </xf>
    <xf numFmtId="10" fontId="31" fillId="25" borderId="6" xfId="0" applyNumberFormat="1" applyFont="1" applyFill="1" applyBorder="1" applyAlignment="1">
      <alignment horizontal="center" vertical="center" wrapText="1"/>
    </xf>
    <xf numFmtId="0" fontId="6" fillId="25" borderId="3" xfId="0" applyFont="1" applyFill="1" applyBorder="1" applyAlignment="1">
      <alignment horizontal="center" vertical="center" wrapText="1"/>
    </xf>
    <xf numFmtId="173" fontId="6" fillId="25" borderId="6" xfId="0" applyNumberFormat="1" applyFont="1" applyFill="1" applyBorder="1" applyAlignment="1">
      <alignment horizontal="center" vertical="center" wrapText="1"/>
    </xf>
    <xf numFmtId="173" fontId="6" fillId="25" borderId="24" xfId="0" applyNumberFormat="1" applyFont="1" applyFill="1" applyBorder="1" applyAlignment="1">
      <alignment horizontal="center" vertical="center" wrapText="1"/>
    </xf>
    <xf numFmtId="0" fontId="35" fillId="25" borderId="6" xfId="6" applyFont="1" applyFill="1" applyBorder="1" applyAlignment="1">
      <alignment horizontal="center" wrapText="1"/>
    </xf>
    <xf numFmtId="173" fontId="30" fillId="17" borderId="6" xfId="0" applyNumberFormat="1" applyFont="1" applyFill="1" applyBorder="1" applyAlignment="1">
      <alignment horizontal="center" vertical="center" wrapText="1"/>
    </xf>
    <xf numFmtId="173" fontId="40" fillId="56" borderId="6" xfId="0" applyNumberFormat="1" applyFont="1" applyFill="1" applyBorder="1" applyAlignment="1">
      <alignment horizontal="center" vertical="center" wrapText="1"/>
    </xf>
    <xf numFmtId="44" fontId="30" fillId="17" borderId="6" xfId="0" applyNumberFormat="1" applyFont="1" applyFill="1" applyBorder="1" applyAlignment="1">
      <alignment horizontal="center" vertical="center" wrapText="1"/>
    </xf>
    <xf numFmtId="0" fontId="6" fillId="18" borderId="6" xfId="0" applyFont="1" applyFill="1" applyBorder="1" applyAlignment="1">
      <alignment horizontal="center" vertical="center" wrapText="1"/>
    </xf>
    <xf numFmtId="0" fontId="36" fillId="25" borderId="6" xfId="0" applyFont="1" applyFill="1" applyBorder="1" applyAlignment="1">
      <alignment horizontal="center" vertical="center" wrapText="1"/>
    </xf>
    <xf numFmtId="41" fontId="6" fillId="25" borderId="6" xfId="1" applyNumberFormat="1" applyFont="1" applyFill="1" applyBorder="1" applyAlignment="1">
      <alignment horizontal="center" vertical="center" wrapText="1"/>
    </xf>
    <xf numFmtId="0" fontId="6" fillId="25" borderId="6" xfId="1" applyNumberFormat="1" applyFont="1" applyFill="1" applyBorder="1" applyAlignment="1">
      <alignment horizontal="center" vertical="center" wrapText="1"/>
    </xf>
    <xf numFmtId="41" fontId="31" fillId="51" borderId="6" xfId="2" applyFont="1" applyFill="1" applyBorder="1" applyAlignment="1">
      <alignment horizontal="center" vertical="center" wrapText="1"/>
    </xf>
    <xf numFmtId="173" fontId="6" fillId="25" borderId="6" xfId="1" applyNumberFormat="1" applyFont="1" applyFill="1" applyBorder="1" applyAlignment="1">
      <alignment horizontal="center" vertical="center" wrapText="1"/>
    </xf>
    <xf numFmtId="173" fontId="6" fillId="18" borderId="6" xfId="1" applyNumberFormat="1" applyFont="1" applyFill="1" applyBorder="1" applyAlignment="1">
      <alignment horizontal="center" vertical="center" wrapText="1"/>
    </xf>
    <xf numFmtId="173" fontId="6" fillId="18" borderId="24" xfId="1" applyNumberFormat="1" applyFont="1" applyFill="1" applyBorder="1" applyAlignment="1">
      <alignment horizontal="center" vertical="center" wrapText="1"/>
    </xf>
    <xf numFmtId="173" fontId="6" fillId="17" borderId="24" xfId="1" applyNumberFormat="1" applyFont="1" applyFill="1" applyBorder="1" applyAlignment="1">
      <alignment horizontal="center" vertical="center" wrapText="1"/>
    </xf>
    <xf numFmtId="41" fontId="31" fillId="25" borderId="6" xfId="2" applyFont="1" applyFill="1" applyBorder="1" applyAlignment="1">
      <alignment horizontal="center" vertical="center" wrapText="1"/>
    </xf>
    <xf numFmtId="0" fontId="6" fillId="26" borderId="3" xfId="0" applyFont="1" applyFill="1" applyBorder="1" applyAlignment="1">
      <alignment horizontal="center" vertical="center" wrapText="1"/>
    </xf>
    <xf numFmtId="172" fontId="31" fillId="51" borderId="6" xfId="2" applyNumberFormat="1" applyFont="1" applyFill="1" applyBorder="1" applyAlignment="1">
      <alignment horizontal="center" vertical="center" wrapText="1"/>
    </xf>
    <xf numFmtId="172" fontId="6" fillId="25" borderId="6" xfId="2" applyNumberFormat="1" applyFont="1" applyFill="1" applyBorder="1" applyAlignment="1">
      <alignment horizontal="center" vertical="center" wrapText="1"/>
    </xf>
    <xf numFmtId="0" fontId="6" fillId="25" borderId="6" xfId="2" applyNumberFormat="1" applyFont="1" applyFill="1" applyBorder="1" applyAlignment="1">
      <alignment horizontal="center" vertical="center" wrapText="1"/>
    </xf>
    <xf numFmtId="0" fontId="31" fillId="18" borderId="13" xfId="0" applyFont="1" applyFill="1" applyBorder="1" applyAlignment="1">
      <alignment horizontal="center" vertical="center" wrapText="1"/>
    </xf>
    <xf numFmtId="0" fontId="35" fillId="18" borderId="13" xfId="6" applyFont="1" applyFill="1" applyBorder="1" applyAlignment="1">
      <alignment horizontal="center" wrapText="1"/>
    </xf>
    <xf numFmtId="0" fontId="31" fillId="51" borderId="13" xfId="0" applyFont="1" applyFill="1" applyBorder="1" applyAlignment="1">
      <alignment horizontal="center" vertical="center" wrapText="1"/>
    </xf>
    <xf numFmtId="0" fontId="6" fillId="25" borderId="13" xfId="2" applyNumberFormat="1" applyFont="1" applyFill="1" applyBorder="1" applyAlignment="1">
      <alignment horizontal="center" vertical="center" wrapText="1"/>
    </xf>
    <xf numFmtId="41" fontId="6" fillId="25" borderId="13" xfId="2" applyFont="1" applyFill="1" applyBorder="1" applyAlignment="1">
      <alignment horizontal="center" vertical="center" wrapText="1"/>
    </xf>
    <xf numFmtId="172" fontId="31" fillId="51" borderId="13" xfId="2" applyNumberFormat="1" applyFont="1" applyFill="1" applyBorder="1" applyAlignment="1">
      <alignment horizontal="center" vertical="center" wrapText="1"/>
    </xf>
    <xf numFmtId="172" fontId="6" fillId="25" borderId="13" xfId="2" applyNumberFormat="1" applyFont="1" applyFill="1" applyBorder="1" applyAlignment="1">
      <alignment horizontal="center" vertical="center" wrapText="1"/>
    </xf>
    <xf numFmtId="166" fontId="29" fillId="31" borderId="12" xfId="3" applyNumberFormat="1" applyFont="1" applyFill="1" applyBorder="1" applyAlignment="1">
      <alignment horizontal="center" vertical="center" wrapText="1"/>
    </xf>
    <xf numFmtId="173" fontId="29" fillId="25" borderId="6" xfId="1" applyNumberFormat="1" applyFont="1" applyFill="1" applyBorder="1" applyAlignment="1">
      <alignment horizontal="center" vertical="center" wrapText="1"/>
    </xf>
    <xf numFmtId="0" fontId="31" fillId="25" borderId="9" xfId="0" applyFont="1" applyFill="1" applyBorder="1" applyAlignment="1">
      <alignment horizontal="center" vertical="center"/>
    </xf>
    <xf numFmtId="1" fontId="31" fillId="25" borderId="9" xfId="0" applyNumberFormat="1" applyFont="1" applyFill="1" applyBorder="1" applyAlignment="1">
      <alignment horizontal="center" vertical="center" wrapText="1"/>
    </xf>
    <xf numFmtId="0" fontId="6" fillId="25" borderId="9" xfId="0" applyFont="1" applyFill="1" applyBorder="1" applyAlignment="1">
      <alignment horizontal="center" vertical="center" wrapText="1"/>
    </xf>
    <xf numFmtId="0" fontId="6" fillId="18" borderId="9" xfId="0" applyFont="1" applyFill="1" applyBorder="1" applyAlignment="1">
      <alignment horizontal="center" vertical="center" wrapText="1"/>
    </xf>
    <xf numFmtId="166" fontId="6" fillId="18" borderId="30" xfId="3" applyNumberFormat="1" applyFont="1" applyFill="1" applyBorder="1" applyAlignment="1">
      <alignment horizontal="center" vertical="center" wrapText="1"/>
    </xf>
    <xf numFmtId="173" fontId="6" fillId="18" borderId="25" xfId="1" applyNumberFormat="1" applyFont="1" applyFill="1" applyBorder="1" applyAlignment="1">
      <alignment horizontal="center" vertical="center" wrapText="1"/>
    </xf>
    <xf numFmtId="0" fontId="6" fillId="18" borderId="6" xfId="0" applyFont="1" applyFill="1" applyBorder="1" applyAlignment="1">
      <alignment horizontal="center" vertical="center"/>
    </xf>
    <xf numFmtId="166" fontId="6" fillId="18" borderId="31" xfId="3" applyNumberFormat="1" applyFont="1" applyFill="1" applyBorder="1" applyAlignment="1">
      <alignment horizontal="center" vertical="center" wrapText="1"/>
    </xf>
    <xf numFmtId="173" fontId="6" fillId="18" borderId="17" xfId="1" applyNumberFormat="1" applyFont="1" applyFill="1" applyBorder="1" applyAlignment="1">
      <alignment horizontal="center" vertical="center" wrapText="1"/>
    </xf>
    <xf numFmtId="0" fontId="31" fillId="25" borderId="13" xfId="0" applyFont="1" applyFill="1" applyBorder="1" applyAlignment="1">
      <alignment horizontal="center" vertical="center"/>
    </xf>
    <xf numFmtId="1" fontId="31" fillId="25" borderId="13" xfId="0" applyNumberFormat="1" applyFont="1" applyFill="1" applyBorder="1" applyAlignment="1">
      <alignment horizontal="center" vertical="center" wrapText="1"/>
    </xf>
    <xf numFmtId="0" fontId="6" fillId="53" borderId="4" xfId="0" applyFont="1" applyFill="1" applyBorder="1" applyAlignment="1">
      <alignment horizontal="center" vertical="center" wrapText="1"/>
    </xf>
    <xf numFmtId="0" fontId="6" fillId="26" borderId="7" xfId="0" applyFont="1" applyFill="1" applyBorder="1" applyAlignment="1">
      <alignment horizontal="center" vertical="center" wrapText="1"/>
    </xf>
    <xf numFmtId="0" fontId="31" fillId="26" borderId="13" xfId="0" applyFont="1" applyFill="1" applyBorder="1" applyAlignment="1">
      <alignment horizontal="center" vertical="center" wrapText="1"/>
    </xf>
    <xf numFmtId="0" fontId="6" fillId="19" borderId="13" xfId="0" applyFont="1" applyFill="1" applyBorder="1" applyAlignment="1">
      <alignment horizontal="center" vertical="center" wrapText="1"/>
    </xf>
    <xf numFmtId="166" fontId="6" fillId="18" borderId="13" xfId="3" applyNumberFormat="1" applyFont="1" applyFill="1" applyBorder="1" applyAlignment="1">
      <alignment horizontal="center" vertical="center" wrapText="1"/>
    </xf>
    <xf numFmtId="173" fontId="6" fillId="18" borderId="13" xfId="4" applyNumberFormat="1" applyFont="1" applyFill="1" applyBorder="1" applyAlignment="1">
      <alignment horizontal="center" vertical="center" wrapText="1"/>
    </xf>
    <xf numFmtId="173" fontId="6" fillId="17" borderId="13" xfId="1" applyNumberFormat="1" applyFont="1" applyFill="1" applyBorder="1" applyAlignment="1">
      <alignment horizontal="center" vertical="center" wrapText="1"/>
    </xf>
    <xf numFmtId="173" fontId="6" fillId="18" borderId="6" xfId="4" applyNumberFormat="1" applyFont="1" applyFill="1" applyBorder="1" applyAlignment="1">
      <alignment horizontal="center" vertical="center" wrapText="1"/>
    </xf>
    <xf numFmtId="173" fontId="6" fillId="18" borderId="24" xfId="4" applyNumberFormat="1" applyFont="1" applyFill="1" applyBorder="1" applyAlignment="1">
      <alignment horizontal="center" vertical="center" wrapText="1"/>
    </xf>
    <xf numFmtId="0" fontId="6" fillId="5" borderId="6" xfId="0" applyFont="1" applyFill="1" applyBorder="1" applyAlignment="1">
      <alignment horizontal="center"/>
    </xf>
    <xf numFmtId="166" fontId="34" fillId="17" borderId="6" xfId="3" applyNumberFormat="1" applyFont="1" applyFill="1" applyBorder="1" applyAlignment="1">
      <alignment horizontal="center" vertical="center" wrapText="1"/>
    </xf>
    <xf numFmtId="173" fontId="34" fillId="17" borderId="6" xfId="1" applyNumberFormat="1" applyFont="1" applyFill="1" applyBorder="1" applyAlignment="1">
      <alignment horizontal="center" vertical="center" wrapText="1"/>
    </xf>
    <xf numFmtId="0" fontId="6" fillId="30" borderId="13" xfId="0" applyFont="1" applyFill="1" applyBorder="1" applyAlignment="1">
      <alignment horizontal="center" vertical="center" wrapText="1"/>
    </xf>
    <xf numFmtId="0" fontId="35" fillId="34" borderId="6" xfId="6" applyFont="1" applyFill="1" applyBorder="1" applyAlignment="1">
      <alignment horizontal="center" vertical="center" wrapText="1"/>
    </xf>
    <xf numFmtId="0" fontId="31" fillId="34" borderId="6" xfId="0" applyFont="1" applyFill="1" applyBorder="1" applyAlignment="1">
      <alignment horizontal="center" vertical="center" wrapText="1"/>
    </xf>
    <xf numFmtId="0" fontId="6" fillId="34" borderId="6" xfId="0" applyFont="1" applyFill="1" applyBorder="1" applyAlignment="1">
      <alignment horizontal="center" vertical="center"/>
    </xf>
    <xf numFmtId="0" fontId="6" fillId="34" borderId="6" xfId="0" applyFont="1" applyFill="1" applyBorder="1" applyAlignment="1">
      <alignment horizontal="center" vertical="center" wrapText="1"/>
    </xf>
    <xf numFmtId="0" fontId="6" fillId="30" borderId="6" xfId="0" applyFont="1" applyFill="1" applyBorder="1" applyAlignment="1">
      <alignment horizontal="center" vertical="center" wrapText="1"/>
    </xf>
    <xf numFmtId="166" fontId="6" fillId="30" borderId="6" xfId="3" applyNumberFormat="1" applyFont="1" applyFill="1" applyBorder="1" applyAlignment="1">
      <alignment horizontal="center" vertical="center" wrapText="1"/>
    </xf>
    <xf numFmtId="173" fontId="6" fillId="30" borderId="6" xfId="3" applyNumberFormat="1" applyFont="1" applyFill="1" applyBorder="1" applyAlignment="1">
      <alignment horizontal="center" vertical="center" wrapText="1"/>
    </xf>
    <xf numFmtId="173" fontId="6" fillId="30" borderId="6" xfId="0" applyNumberFormat="1" applyFont="1" applyFill="1" applyBorder="1" applyAlignment="1">
      <alignment horizontal="center" vertical="center" wrapText="1"/>
    </xf>
    <xf numFmtId="173" fontId="6" fillId="30" borderId="6" xfId="1" applyNumberFormat="1" applyFont="1" applyFill="1" applyBorder="1" applyAlignment="1">
      <alignment horizontal="center" vertical="center" wrapText="1"/>
    </xf>
    <xf numFmtId="173" fontId="6" fillId="30" borderId="24" xfId="3" applyNumberFormat="1" applyFont="1" applyFill="1" applyBorder="1" applyAlignment="1">
      <alignment horizontal="center" vertical="center" wrapText="1"/>
    </xf>
    <xf numFmtId="173" fontId="6" fillId="30" borderId="24" xfId="0" applyNumberFormat="1" applyFont="1" applyFill="1" applyBorder="1" applyAlignment="1">
      <alignment horizontal="center" vertical="center" wrapText="1"/>
    </xf>
    <xf numFmtId="0" fontId="6" fillId="34" borderId="9" xfId="0" applyFont="1" applyFill="1" applyBorder="1" applyAlignment="1">
      <alignment horizontal="center" vertical="center" wrapText="1"/>
    </xf>
    <xf numFmtId="0" fontId="35" fillId="30" borderId="6" xfId="6" applyFont="1" applyFill="1" applyBorder="1" applyAlignment="1">
      <alignment horizontal="center" vertical="center" wrapText="1"/>
    </xf>
    <xf numFmtId="0" fontId="35" fillId="30" borderId="12" xfId="6" applyFont="1" applyFill="1" applyBorder="1" applyAlignment="1">
      <alignment horizontal="center" vertical="center" wrapText="1"/>
    </xf>
    <xf numFmtId="0" fontId="6" fillId="30" borderId="6" xfId="0" quotePrefix="1" applyFont="1" applyFill="1" applyBorder="1" applyAlignment="1">
      <alignment horizontal="center" vertical="center" wrapText="1"/>
    </xf>
    <xf numFmtId="0" fontId="35" fillId="30" borderId="14" xfId="6" applyFont="1" applyFill="1" applyBorder="1" applyAlignment="1">
      <alignment horizontal="center" vertical="center" wrapText="1"/>
    </xf>
    <xf numFmtId="0" fontId="6" fillId="34" borderId="13" xfId="0" applyFont="1" applyFill="1" applyBorder="1" applyAlignment="1">
      <alignment horizontal="center" vertical="center"/>
    </xf>
    <xf numFmtId="0" fontId="6" fillId="34" borderId="12" xfId="0" applyFont="1" applyFill="1" applyBorder="1" applyAlignment="1">
      <alignment horizontal="center" vertical="center" wrapText="1"/>
    </xf>
    <xf numFmtId="0" fontId="31" fillId="34" borderId="22" xfId="0" applyFont="1" applyFill="1" applyBorder="1" applyAlignment="1">
      <alignment horizontal="center" vertical="center" wrapText="1"/>
    </xf>
    <xf numFmtId="0" fontId="31" fillId="34" borderId="16" xfId="0" applyFont="1" applyFill="1" applyBorder="1" applyAlignment="1">
      <alignment horizontal="center" vertical="center" wrapText="1"/>
    </xf>
    <xf numFmtId="0" fontId="31" fillId="34" borderId="3" xfId="0" applyFont="1" applyFill="1" applyBorder="1" applyAlignment="1">
      <alignment horizontal="center" vertical="center" wrapText="1"/>
    </xf>
    <xf numFmtId="0" fontId="31" fillId="34" borderId="1" xfId="0" applyFont="1" applyFill="1" applyBorder="1" applyAlignment="1">
      <alignment horizontal="center" vertical="center" wrapText="1"/>
    </xf>
    <xf numFmtId="166" fontId="31" fillId="34" borderId="6" xfId="3" applyNumberFormat="1" applyFont="1" applyFill="1" applyBorder="1" applyAlignment="1">
      <alignment horizontal="center" vertical="center" wrapText="1"/>
    </xf>
    <xf numFmtId="173" fontId="31" fillId="34" borderId="6" xfId="3" applyNumberFormat="1" applyFont="1" applyFill="1" applyBorder="1" applyAlignment="1">
      <alignment horizontal="center" vertical="center" wrapText="1"/>
    </xf>
    <xf numFmtId="173" fontId="31" fillId="34" borderId="6" xfId="0" applyNumberFormat="1" applyFont="1" applyFill="1" applyBorder="1" applyAlignment="1">
      <alignment horizontal="center" vertical="center" wrapText="1"/>
    </xf>
    <xf numFmtId="173" fontId="31" fillId="34" borderId="6" xfId="1" applyNumberFormat="1" applyFont="1" applyFill="1" applyBorder="1" applyAlignment="1">
      <alignment horizontal="center" vertical="center" wrapText="1"/>
    </xf>
    <xf numFmtId="173" fontId="31" fillId="34" borderId="24" xfId="1" applyNumberFormat="1" applyFont="1" applyFill="1" applyBorder="1" applyAlignment="1">
      <alignment horizontal="center" vertical="center" wrapText="1"/>
    </xf>
    <xf numFmtId="173" fontId="31" fillId="31" borderId="24" xfId="1" applyNumberFormat="1" applyFont="1" applyFill="1" applyBorder="1" applyAlignment="1">
      <alignment horizontal="center" vertical="center" wrapText="1"/>
    </xf>
    <xf numFmtId="173" fontId="28" fillId="34" borderId="6" xfId="1" applyNumberFormat="1" applyFont="1" applyFill="1" applyBorder="1" applyAlignment="1">
      <alignment horizontal="center" vertical="center" wrapText="1"/>
    </xf>
    <xf numFmtId="0" fontId="31" fillId="0" borderId="6" xfId="0" applyFont="1" applyBorder="1" applyAlignment="1">
      <alignment horizontal="center" vertical="center" wrapText="1"/>
    </xf>
    <xf numFmtId="166" fontId="29" fillId="31" borderId="8" xfId="3" applyNumberFormat="1" applyFont="1" applyFill="1" applyBorder="1" applyAlignment="1">
      <alignment horizontal="center" vertical="center" wrapText="1"/>
    </xf>
    <xf numFmtId="173" fontId="6" fillId="31" borderId="12" xfId="3" applyNumberFormat="1" applyFont="1" applyFill="1" applyBorder="1" applyAlignment="1">
      <alignment horizontal="center" vertical="center" wrapText="1"/>
    </xf>
    <xf numFmtId="173" fontId="40" fillId="56" borderId="12" xfId="3" applyNumberFormat="1" applyFont="1" applyFill="1" applyBorder="1" applyAlignment="1">
      <alignment horizontal="center" vertical="center" wrapText="1"/>
    </xf>
    <xf numFmtId="173" fontId="6" fillId="17" borderId="12" xfId="3" applyNumberFormat="1" applyFont="1" applyFill="1" applyBorder="1" applyAlignment="1">
      <alignment horizontal="center" vertical="center" wrapText="1"/>
    </xf>
    <xf numFmtId="173" fontId="29" fillId="17" borderId="12" xfId="3" applyNumberFormat="1" applyFont="1" applyFill="1" applyBorder="1" applyAlignment="1">
      <alignment horizontal="center" vertical="center" wrapText="1"/>
    </xf>
    <xf numFmtId="173" fontId="29" fillId="31" borderId="12" xfId="3" applyNumberFormat="1" applyFont="1" applyFill="1" applyBorder="1" applyAlignment="1">
      <alignment horizontal="center" vertical="center" wrapText="1"/>
    </xf>
    <xf numFmtId="0" fontId="31" fillId="31" borderId="6" xfId="0" applyFont="1" applyFill="1" applyBorder="1" applyAlignment="1">
      <alignment horizontal="center" vertical="center" wrapText="1"/>
    </xf>
    <xf numFmtId="44" fontId="6" fillId="0" borderId="0" xfId="0" applyNumberFormat="1" applyFont="1" applyAlignment="1">
      <alignment horizontal="center"/>
    </xf>
    <xf numFmtId="0" fontId="31" fillId="34" borderId="9" xfId="6" applyFont="1" applyFill="1" applyBorder="1" applyAlignment="1">
      <alignment horizontal="center" vertical="center" wrapText="1"/>
    </xf>
    <xf numFmtId="0" fontId="31" fillId="34" borderId="9" xfId="0" applyFont="1" applyFill="1" applyBorder="1" applyAlignment="1">
      <alignment horizontal="center" vertical="center" wrapText="1"/>
    </xf>
    <xf numFmtId="0" fontId="31" fillId="30" borderId="6" xfId="0" applyFont="1" applyFill="1" applyBorder="1" applyAlignment="1">
      <alignment horizontal="center" vertical="center" wrapText="1"/>
    </xf>
    <xf numFmtId="173" fontId="6" fillId="34" borderId="6" xfId="1" applyNumberFormat="1" applyFont="1" applyFill="1" applyBorder="1" applyAlignment="1">
      <alignment horizontal="center" vertical="center" wrapText="1"/>
    </xf>
    <xf numFmtId="173" fontId="6" fillId="34" borderId="6" xfId="0" applyNumberFormat="1" applyFont="1" applyFill="1" applyBorder="1" applyAlignment="1">
      <alignment horizontal="center" vertical="center" wrapText="1"/>
    </xf>
    <xf numFmtId="173" fontId="6" fillId="34" borderId="24" xfId="0" applyNumberFormat="1" applyFont="1" applyFill="1" applyBorder="1" applyAlignment="1">
      <alignment horizontal="center" vertical="center" wrapText="1"/>
    </xf>
    <xf numFmtId="0" fontId="6" fillId="9" borderId="6" xfId="0" applyFont="1" applyFill="1" applyBorder="1" applyAlignment="1">
      <alignment horizontal="center" vertical="center" wrapText="1"/>
    </xf>
    <xf numFmtId="0" fontId="6" fillId="9" borderId="0" xfId="0" applyFont="1" applyFill="1" applyAlignment="1">
      <alignment horizontal="center"/>
    </xf>
    <xf numFmtId="0" fontId="31" fillId="34" borderId="6" xfId="6" applyFont="1" applyFill="1" applyBorder="1" applyAlignment="1">
      <alignment horizontal="center" vertical="center" wrapText="1"/>
    </xf>
    <xf numFmtId="173" fontId="32" fillId="34" borderId="6" xfId="1" applyNumberFormat="1" applyFont="1" applyFill="1" applyBorder="1" applyAlignment="1">
      <alignment horizontal="center" vertical="center" wrapText="1"/>
    </xf>
    <xf numFmtId="173" fontId="32" fillId="34" borderId="6" xfId="0" applyNumberFormat="1" applyFont="1" applyFill="1" applyBorder="1" applyAlignment="1">
      <alignment horizontal="center" vertical="center" wrapText="1"/>
    </xf>
    <xf numFmtId="173" fontId="32" fillId="34" borderId="24" xfId="0" applyNumberFormat="1" applyFont="1" applyFill="1" applyBorder="1" applyAlignment="1">
      <alignment horizontal="center" vertical="center" wrapText="1"/>
    </xf>
    <xf numFmtId="0" fontId="32" fillId="34" borderId="6" xfId="0" applyFont="1" applyFill="1" applyBorder="1" applyAlignment="1">
      <alignment horizontal="center" vertical="center" wrapText="1"/>
    </xf>
    <xf numFmtId="0" fontId="31" fillId="51" borderId="6" xfId="0" applyFont="1" applyFill="1" applyBorder="1" applyAlignment="1">
      <alignment horizontal="center" vertical="center" wrapText="1"/>
    </xf>
    <xf numFmtId="0" fontId="31" fillId="8" borderId="9" xfId="0" applyFont="1" applyFill="1" applyBorder="1" applyAlignment="1">
      <alignment horizontal="center" vertical="center" wrapText="1"/>
    </xf>
    <xf numFmtId="0" fontId="31" fillId="8" borderId="27" xfId="0" applyFont="1" applyFill="1" applyBorder="1" applyAlignment="1">
      <alignment horizontal="center" vertical="center" wrapText="1"/>
    </xf>
    <xf numFmtId="0" fontId="31" fillId="21" borderId="5" xfId="0" applyFont="1" applyFill="1" applyBorder="1" applyAlignment="1">
      <alignment horizontal="center" vertical="center" wrapText="1"/>
    </xf>
    <xf numFmtId="0" fontId="28" fillId="8" borderId="9" xfId="0" applyFont="1" applyFill="1" applyBorder="1" applyAlignment="1">
      <alignment horizontal="center" vertical="center" wrapText="1"/>
    </xf>
    <xf numFmtId="173" fontId="31" fillId="8" borderId="6" xfId="3" applyNumberFormat="1" applyFont="1" applyFill="1" applyBorder="1" applyAlignment="1">
      <alignment horizontal="center" vertical="center" wrapText="1"/>
    </xf>
    <xf numFmtId="0" fontId="31" fillId="8" borderId="24" xfId="0" applyFont="1" applyFill="1" applyBorder="1" applyAlignment="1">
      <alignment horizontal="center" vertical="center" wrapText="1"/>
    </xf>
    <xf numFmtId="0" fontId="31" fillId="21" borderId="4" xfId="0" applyFont="1" applyFill="1" applyBorder="1" applyAlignment="1">
      <alignment horizontal="center" vertical="center" wrapText="1"/>
    </xf>
    <xf numFmtId="0" fontId="6" fillId="8" borderId="24" xfId="0" applyFont="1" applyFill="1" applyBorder="1" applyAlignment="1">
      <alignment horizontal="center" vertical="center" wrapText="1"/>
    </xf>
    <xf numFmtId="0" fontId="31" fillId="8" borderId="28" xfId="0" applyFont="1" applyFill="1" applyBorder="1" applyAlignment="1">
      <alignment horizontal="center" vertical="center" wrapText="1"/>
    </xf>
    <xf numFmtId="173" fontId="31" fillId="8" borderId="13" xfId="3" applyNumberFormat="1" applyFont="1" applyFill="1" applyBorder="1" applyAlignment="1">
      <alignment horizontal="center" vertical="center" wrapText="1"/>
    </xf>
    <xf numFmtId="173" fontId="31" fillId="8" borderId="13" xfId="0" applyNumberFormat="1" applyFont="1" applyFill="1" applyBorder="1" applyAlignment="1">
      <alignment horizontal="center" vertical="center" wrapText="1"/>
    </xf>
    <xf numFmtId="173" fontId="6" fillId="8" borderId="13" xfId="1" applyNumberFormat="1" applyFont="1" applyFill="1" applyBorder="1" applyAlignment="1">
      <alignment horizontal="center" vertical="center" wrapText="1"/>
    </xf>
    <xf numFmtId="173" fontId="6" fillId="27" borderId="13" xfId="1" applyNumberFormat="1" applyFont="1" applyFill="1" applyBorder="1" applyAlignment="1">
      <alignment horizontal="center" vertical="center" wrapText="1"/>
    </xf>
    <xf numFmtId="173" fontId="6" fillId="8" borderId="28" xfId="1" applyNumberFormat="1" applyFont="1" applyFill="1" applyBorder="1" applyAlignment="1">
      <alignment horizontal="center" vertical="center" wrapText="1"/>
    </xf>
    <xf numFmtId="0" fontId="6" fillId="8" borderId="28" xfId="0" applyFont="1" applyFill="1" applyBorder="1" applyAlignment="1">
      <alignment horizontal="center" vertical="center" wrapText="1"/>
    </xf>
    <xf numFmtId="166" fontId="31" fillId="8" borderId="6" xfId="3" applyNumberFormat="1" applyFont="1" applyFill="1" applyBorder="1" applyAlignment="1">
      <alignment horizontal="center" vertical="center" wrapText="1"/>
    </xf>
    <xf numFmtId="173" fontId="6" fillId="8" borderId="6" xfId="0" applyNumberFormat="1" applyFont="1" applyFill="1" applyBorder="1" applyAlignment="1">
      <alignment horizontal="center" vertical="center" wrapText="1"/>
    </xf>
    <xf numFmtId="173" fontId="31" fillId="8" borderId="24" xfId="1" applyNumberFormat="1" applyFont="1" applyFill="1" applyBorder="1" applyAlignment="1">
      <alignment horizontal="center" vertical="center" wrapText="1"/>
    </xf>
    <xf numFmtId="166" fontId="6" fillId="31" borderId="6" xfId="3" applyNumberFormat="1" applyFont="1" applyFill="1" applyBorder="1" applyAlignment="1">
      <alignment horizontal="center" vertical="center" wrapText="1"/>
    </xf>
    <xf numFmtId="173" fontId="40" fillId="58" borderId="6" xfId="3" applyNumberFormat="1" applyFont="1" applyFill="1" applyBorder="1" applyAlignment="1">
      <alignment horizontal="center" vertical="center" wrapText="1"/>
    </xf>
    <xf numFmtId="173" fontId="6" fillId="31" borderId="6" xfId="3" applyNumberFormat="1" applyFont="1" applyFill="1" applyBorder="1" applyAlignment="1">
      <alignment horizontal="center" vertical="center" wrapText="1"/>
    </xf>
    <xf numFmtId="173" fontId="6" fillId="17" borderId="6" xfId="3" applyNumberFormat="1" applyFont="1" applyFill="1" applyBorder="1" applyAlignment="1">
      <alignment horizontal="center" vertical="center" wrapText="1"/>
    </xf>
    <xf numFmtId="173" fontId="6" fillId="8" borderId="6" xfId="3" applyNumberFormat="1" applyFont="1" applyFill="1" applyBorder="1" applyAlignment="1">
      <alignment horizontal="center" vertical="center" wrapText="1"/>
    </xf>
    <xf numFmtId="0" fontId="31" fillId="28" borderId="6" xfId="0" applyFont="1" applyFill="1" applyBorder="1" applyAlignment="1">
      <alignment horizontal="center" vertical="center"/>
    </xf>
    <xf numFmtId="173" fontId="31" fillId="8" borderId="6" xfId="1" applyNumberFormat="1" applyFont="1" applyFill="1" applyBorder="1" applyAlignment="1">
      <alignment horizontal="center" vertical="center"/>
    </xf>
    <xf numFmtId="173" fontId="31" fillId="8" borderId="6" xfId="3" applyNumberFormat="1" applyFont="1" applyFill="1" applyBorder="1" applyAlignment="1">
      <alignment horizontal="center" vertical="center"/>
    </xf>
    <xf numFmtId="173" fontId="31" fillId="27" borderId="6" xfId="3" applyNumberFormat="1" applyFont="1" applyFill="1" applyBorder="1" applyAlignment="1">
      <alignment horizontal="center" vertical="center"/>
    </xf>
    <xf numFmtId="173" fontId="32" fillId="27" borderId="6" xfId="1" applyNumberFormat="1" applyFont="1" applyFill="1" applyBorder="1" applyAlignment="1">
      <alignment horizontal="center" vertical="center"/>
    </xf>
    <xf numFmtId="173" fontId="31" fillId="17" borderId="6" xfId="3" applyNumberFormat="1" applyFont="1" applyFill="1" applyBorder="1" applyAlignment="1">
      <alignment horizontal="center" vertical="center" wrapText="1"/>
    </xf>
    <xf numFmtId="173" fontId="31" fillId="27" borderId="6" xfId="1" applyNumberFormat="1" applyFont="1" applyFill="1" applyBorder="1" applyAlignment="1">
      <alignment horizontal="center" vertical="center"/>
    </xf>
    <xf numFmtId="173" fontId="31" fillId="27" borderId="24" xfId="1" applyNumberFormat="1" applyFont="1" applyFill="1" applyBorder="1" applyAlignment="1">
      <alignment horizontal="center" vertical="center"/>
    </xf>
    <xf numFmtId="173" fontId="31" fillId="27" borderId="24" xfId="3" applyNumberFormat="1" applyFont="1" applyFill="1" applyBorder="1" applyAlignment="1">
      <alignment horizontal="center" vertical="center"/>
    </xf>
    <xf numFmtId="173" fontId="32" fillId="27" borderId="24" xfId="3" applyNumberFormat="1" applyFont="1" applyFill="1" applyBorder="1" applyAlignment="1">
      <alignment horizontal="center" vertical="center"/>
    </xf>
    <xf numFmtId="173" fontId="31" fillId="27" borderId="6" xfId="0" applyNumberFormat="1" applyFont="1" applyFill="1" applyBorder="1" applyAlignment="1">
      <alignment horizontal="center" vertical="center"/>
    </xf>
    <xf numFmtId="173" fontId="32" fillId="27" borderId="24" xfId="1" applyNumberFormat="1" applyFont="1" applyFill="1" applyBorder="1" applyAlignment="1">
      <alignment horizontal="center" vertical="center"/>
    </xf>
    <xf numFmtId="0" fontId="31" fillId="28" borderId="24" xfId="0" applyFont="1" applyFill="1" applyBorder="1" applyAlignment="1">
      <alignment horizontal="center" vertical="center" wrapText="1"/>
    </xf>
    <xf numFmtId="0" fontId="31" fillId="28" borderId="4" xfId="0" applyFont="1" applyFill="1" applyBorder="1" applyAlignment="1">
      <alignment horizontal="center" vertical="center" wrapText="1"/>
    </xf>
    <xf numFmtId="173" fontId="6" fillId="27" borderId="6" xfId="1" applyNumberFormat="1" applyFont="1" applyFill="1" applyBorder="1" applyAlignment="1">
      <alignment horizontal="center" vertical="center"/>
    </xf>
    <xf numFmtId="173" fontId="6" fillId="17" borderId="24" xfId="0" applyNumberFormat="1" applyFont="1" applyFill="1" applyBorder="1" applyAlignment="1">
      <alignment horizontal="center" vertical="center"/>
    </xf>
    <xf numFmtId="0" fontId="0" fillId="28" borderId="0" xfId="0" applyFill="1" applyAlignment="1">
      <alignment horizontal="center"/>
    </xf>
    <xf numFmtId="0" fontId="31" fillId="28" borderId="28" xfId="0" applyFont="1" applyFill="1" applyBorder="1" applyAlignment="1">
      <alignment horizontal="center" vertical="center" wrapText="1"/>
    </xf>
    <xf numFmtId="0" fontId="6" fillId="21" borderId="4" xfId="0" applyFont="1" applyFill="1" applyBorder="1" applyAlignment="1">
      <alignment horizontal="center" vertical="center" wrapText="1"/>
    </xf>
    <xf numFmtId="0" fontId="31" fillId="28" borderId="9" xfId="0" applyFont="1" applyFill="1" applyBorder="1" applyAlignment="1">
      <alignment horizontal="center" vertical="center" wrapText="1"/>
    </xf>
    <xf numFmtId="0" fontId="31" fillId="28" borderId="15" xfId="0" applyFont="1" applyFill="1" applyBorder="1" applyAlignment="1">
      <alignment horizontal="center" vertical="center" wrapText="1"/>
    </xf>
    <xf numFmtId="0" fontId="6" fillId="28" borderId="6" xfId="0" applyFont="1" applyFill="1" applyBorder="1" applyAlignment="1">
      <alignment horizontal="center" vertical="center" wrapText="1"/>
    </xf>
    <xf numFmtId="166" fontId="6" fillId="28" borderId="6" xfId="3" applyNumberFormat="1" applyFont="1" applyFill="1" applyBorder="1" applyAlignment="1">
      <alignment horizontal="center"/>
    </xf>
    <xf numFmtId="173" fontId="6" fillId="8" borderId="6" xfId="1" applyNumberFormat="1" applyFont="1" applyFill="1" applyBorder="1" applyAlignment="1">
      <alignment horizontal="center"/>
    </xf>
    <xf numFmtId="173" fontId="6" fillId="27" borderId="6" xfId="1" applyNumberFormat="1" applyFont="1" applyFill="1" applyBorder="1" applyAlignment="1">
      <alignment horizontal="center"/>
    </xf>
    <xf numFmtId="173" fontId="6" fillId="8" borderId="6" xfId="1" applyNumberFormat="1" applyFont="1" applyFill="1" applyBorder="1" applyAlignment="1">
      <alignment horizontal="center" vertical="center"/>
    </xf>
    <xf numFmtId="173" fontId="6" fillId="8" borderId="24" xfId="1" applyNumberFormat="1" applyFont="1" applyFill="1" applyBorder="1" applyAlignment="1">
      <alignment horizontal="center" vertical="center"/>
    </xf>
    <xf numFmtId="173" fontId="6" fillId="8" borderId="6" xfId="0" applyNumberFormat="1" applyFont="1" applyFill="1" applyBorder="1" applyAlignment="1">
      <alignment horizontal="center" vertical="center"/>
    </xf>
    <xf numFmtId="0" fontId="6" fillId="8" borderId="6" xfId="0" applyFont="1" applyFill="1" applyBorder="1" applyAlignment="1">
      <alignment horizontal="center"/>
    </xf>
    <xf numFmtId="166" fontId="6" fillId="28" borderId="6" xfId="3" applyNumberFormat="1" applyFont="1" applyFill="1" applyBorder="1" applyAlignment="1">
      <alignment horizontal="center" vertical="center" wrapText="1"/>
    </xf>
    <xf numFmtId="3" fontId="6" fillId="28" borderId="6" xfId="0" applyNumberFormat="1" applyFont="1" applyFill="1" applyBorder="1" applyAlignment="1">
      <alignment horizontal="center" vertical="center" wrapText="1"/>
    </xf>
    <xf numFmtId="3" fontId="31" fillId="28" borderId="6" xfId="0" applyNumberFormat="1" applyFont="1" applyFill="1" applyBorder="1" applyAlignment="1">
      <alignment horizontal="center" vertical="center" wrapText="1"/>
    </xf>
    <xf numFmtId="9" fontId="31" fillId="28" borderId="15" xfId="0" applyNumberFormat="1" applyFont="1" applyFill="1" applyBorder="1" applyAlignment="1">
      <alignment horizontal="center" vertical="center" wrapText="1"/>
    </xf>
    <xf numFmtId="173" fontId="6" fillId="8" borderId="0" xfId="0" applyNumberFormat="1" applyFont="1" applyFill="1" applyAlignment="1">
      <alignment horizontal="center"/>
    </xf>
    <xf numFmtId="1" fontId="6" fillId="28" borderId="6" xfId="0" applyNumberFormat="1" applyFont="1" applyFill="1" applyBorder="1" applyAlignment="1">
      <alignment horizontal="center" vertical="center" wrapText="1"/>
    </xf>
    <xf numFmtId="1" fontId="6" fillId="28" borderId="24" xfId="0" applyNumberFormat="1" applyFont="1" applyFill="1" applyBorder="1" applyAlignment="1">
      <alignment horizontal="center" vertical="center" wrapText="1"/>
    </xf>
    <xf numFmtId="0" fontId="6" fillId="49" borderId="4" xfId="0" applyFont="1" applyFill="1" applyBorder="1" applyAlignment="1">
      <alignment horizontal="center" vertical="center" wrapText="1"/>
    </xf>
    <xf numFmtId="43" fontId="31" fillId="28" borderId="6" xfId="1" applyFont="1" applyFill="1" applyBorder="1" applyAlignment="1">
      <alignment horizontal="center" vertical="center" wrapText="1"/>
    </xf>
    <xf numFmtId="43" fontId="6" fillId="28" borderId="6" xfId="1" applyFont="1" applyFill="1" applyBorder="1" applyAlignment="1">
      <alignment horizontal="center" vertical="center" wrapText="1"/>
    </xf>
    <xf numFmtId="173" fontId="29" fillId="8" borderId="24" xfId="1" applyNumberFormat="1" applyFont="1" applyFill="1" applyBorder="1" applyAlignment="1">
      <alignment horizontal="center" vertical="center"/>
    </xf>
    <xf numFmtId="0" fontId="6" fillId="20" borderId="0" xfId="0" applyFont="1" applyFill="1" applyAlignment="1">
      <alignment horizontal="center"/>
    </xf>
    <xf numFmtId="9" fontId="6" fillId="28" borderId="6" xfId="5" applyFont="1" applyFill="1" applyBorder="1" applyAlignment="1">
      <alignment horizontal="center" vertical="center" wrapText="1"/>
    </xf>
    <xf numFmtId="9" fontId="31" fillId="28" borderId="6" xfId="5" applyFont="1" applyFill="1" applyBorder="1" applyAlignment="1">
      <alignment horizontal="center" vertical="center" wrapText="1"/>
    </xf>
    <xf numFmtId="173" fontId="6" fillId="31" borderId="6" xfId="1" applyNumberFormat="1" applyFont="1" applyFill="1" applyBorder="1" applyAlignment="1">
      <alignment horizontal="center" vertical="center" wrapText="1"/>
    </xf>
    <xf numFmtId="164" fontId="6" fillId="31" borderId="6" xfId="1" applyNumberFormat="1" applyFont="1" applyFill="1" applyBorder="1" applyAlignment="1">
      <alignment horizontal="center" vertical="center" wrapText="1"/>
    </xf>
    <xf numFmtId="0" fontId="6" fillId="28" borderId="13" xfId="0" applyFont="1" applyFill="1" applyBorder="1" applyAlignment="1">
      <alignment horizontal="center" vertical="center" wrapText="1"/>
    </xf>
    <xf numFmtId="1" fontId="6" fillId="27" borderId="6" xfId="0" applyNumberFormat="1" applyFont="1" applyFill="1" applyBorder="1" applyAlignment="1">
      <alignment horizontal="center" vertical="center" wrapText="1"/>
    </xf>
    <xf numFmtId="1" fontId="31" fillId="51" borderId="6" xfId="0" applyNumberFormat="1" applyFont="1" applyFill="1" applyBorder="1" applyAlignment="1">
      <alignment horizontal="center" vertical="center" wrapText="1"/>
    </xf>
    <xf numFmtId="166" fontId="6" fillId="27" borderId="6" xfId="3" applyNumberFormat="1" applyFont="1" applyFill="1" applyBorder="1" applyAlignment="1">
      <alignment horizontal="center" vertical="center" wrapText="1"/>
    </xf>
    <xf numFmtId="173" fontId="6" fillId="27" borderId="24" xfId="1" applyNumberFormat="1" applyFont="1" applyFill="1" applyBorder="1" applyAlignment="1">
      <alignment horizontal="center" vertical="center"/>
    </xf>
    <xf numFmtId="173" fontId="29" fillId="27" borderId="24" xfId="1" applyNumberFormat="1" applyFont="1" applyFill="1" applyBorder="1" applyAlignment="1">
      <alignment horizontal="center" vertical="center"/>
    </xf>
    <xf numFmtId="173" fontId="6" fillId="27" borderId="6" xfId="0" applyNumberFormat="1" applyFont="1" applyFill="1" applyBorder="1" applyAlignment="1">
      <alignment horizontal="center" vertical="center"/>
    </xf>
    <xf numFmtId="0" fontId="6" fillId="27" borderId="6" xfId="0" applyFont="1" applyFill="1" applyBorder="1" applyAlignment="1">
      <alignment horizontal="center"/>
    </xf>
    <xf numFmtId="2" fontId="31" fillId="51" borderId="6" xfId="0" applyNumberFormat="1" applyFont="1" applyFill="1" applyBorder="1" applyAlignment="1">
      <alignment horizontal="center" vertical="center" wrapText="1"/>
    </xf>
    <xf numFmtId="2" fontId="6" fillId="27" borderId="6" xfId="0" applyNumberFormat="1" applyFont="1" applyFill="1" applyBorder="1" applyAlignment="1">
      <alignment horizontal="center" vertical="center" wrapText="1"/>
    </xf>
    <xf numFmtId="0" fontId="6" fillId="27" borderId="13" xfId="0" applyFont="1" applyFill="1" applyBorder="1" applyAlignment="1">
      <alignment horizontal="center" vertical="center" wrapText="1"/>
    </xf>
    <xf numFmtId="173" fontId="6" fillId="27" borderId="6" xfId="0" applyNumberFormat="1" applyFont="1" applyFill="1" applyBorder="1" applyAlignment="1">
      <alignment horizontal="center" vertical="center" wrapText="1"/>
    </xf>
    <xf numFmtId="173" fontId="6" fillId="27" borderId="6" xfId="0" applyNumberFormat="1" applyFont="1" applyFill="1" applyBorder="1" applyAlignment="1">
      <alignment horizontal="center"/>
    </xf>
    <xf numFmtId="173" fontId="6" fillId="27" borderId="24" xfId="0" applyNumberFormat="1" applyFont="1" applyFill="1" applyBorder="1" applyAlignment="1">
      <alignment horizontal="center" vertical="center"/>
    </xf>
    <xf numFmtId="173" fontId="29" fillId="27" borderId="24" xfId="0" applyNumberFormat="1" applyFont="1" applyFill="1" applyBorder="1" applyAlignment="1">
      <alignment horizontal="center" vertical="center"/>
    </xf>
    <xf numFmtId="166" fontId="37" fillId="17" borderId="13" xfId="3" applyNumberFormat="1" applyFont="1" applyFill="1" applyBorder="1" applyAlignment="1">
      <alignment horizontal="center" vertical="center" wrapText="1"/>
    </xf>
    <xf numFmtId="166" fontId="6" fillId="17" borderId="13" xfId="3" applyNumberFormat="1" applyFont="1" applyFill="1" applyBorder="1" applyAlignment="1">
      <alignment horizontal="center" vertical="center" wrapText="1"/>
    </xf>
    <xf numFmtId="166" fontId="40" fillId="56" borderId="13" xfId="3" applyNumberFormat="1" applyFont="1" applyFill="1" applyBorder="1" applyAlignment="1">
      <alignment horizontal="center" vertical="center" wrapText="1"/>
    </xf>
    <xf numFmtId="166" fontId="38" fillId="17" borderId="13" xfId="3" applyNumberFormat="1" applyFont="1" applyFill="1" applyBorder="1" applyAlignment="1">
      <alignment horizontal="center" vertical="center" wrapText="1"/>
    </xf>
    <xf numFmtId="0" fontId="6" fillId="51" borderId="3" xfId="0" applyFont="1" applyFill="1" applyBorder="1" applyAlignment="1">
      <alignment horizontal="center" vertical="center" wrapText="1"/>
    </xf>
    <xf numFmtId="0" fontId="6" fillId="52" borderId="5" xfId="0" applyFont="1" applyFill="1" applyBorder="1" applyAlignment="1">
      <alignment horizontal="center" vertical="center" wrapText="1"/>
    </xf>
    <xf numFmtId="9" fontId="6" fillId="52" borderId="4" xfId="0" applyNumberFormat="1" applyFont="1" applyFill="1" applyBorder="1" applyAlignment="1">
      <alignment horizontal="center" vertical="center" wrapText="1"/>
    </xf>
    <xf numFmtId="0" fontId="31" fillId="52" borderId="3" xfId="0" applyFont="1" applyFill="1" applyBorder="1" applyAlignment="1">
      <alignment horizontal="center" vertical="center" wrapText="1"/>
    </xf>
    <xf numFmtId="0" fontId="31" fillId="52" borderId="1" xfId="0" applyFont="1" applyFill="1" applyBorder="1" applyAlignment="1">
      <alignment horizontal="center" vertical="center" wrapText="1"/>
    </xf>
    <xf numFmtId="166" fontId="31" fillId="38" borderId="6" xfId="3" applyNumberFormat="1" applyFont="1" applyFill="1" applyBorder="1" applyAlignment="1">
      <alignment horizontal="center" vertical="center" wrapText="1"/>
    </xf>
    <xf numFmtId="173" fontId="31" fillId="38" borderId="6" xfId="4" applyNumberFormat="1" applyFont="1" applyFill="1" applyBorder="1" applyAlignment="1">
      <alignment horizontal="center" vertical="center" wrapText="1"/>
    </xf>
    <xf numFmtId="173" fontId="31" fillId="38" borderId="24" xfId="4" applyNumberFormat="1" applyFont="1" applyFill="1" applyBorder="1" applyAlignment="1">
      <alignment horizontal="center" vertical="center" wrapText="1"/>
    </xf>
    <xf numFmtId="173" fontId="31" fillId="17" borderId="24" xfId="4" applyNumberFormat="1" applyFont="1" applyFill="1" applyBorder="1" applyAlignment="1">
      <alignment horizontal="center" vertical="center" wrapText="1"/>
    </xf>
    <xf numFmtId="173" fontId="31" fillId="38" borderId="6" xfId="1" applyNumberFormat="1" applyFont="1" applyFill="1" applyBorder="1" applyAlignment="1">
      <alignment horizontal="center" vertical="center"/>
    </xf>
    <xf numFmtId="42" fontId="31" fillId="38" borderId="6" xfId="0" applyNumberFormat="1" applyFont="1" applyFill="1" applyBorder="1" applyAlignment="1">
      <alignment horizontal="center" vertical="center"/>
    </xf>
    <xf numFmtId="0" fontId="31" fillId="52" borderId="20" xfId="0" applyFont="1" applyFill="1" applyBorder="1" applyAlignment="1">
      <alignment horizontal="center" vertical="center" wrapText="1"/>
    </xf>
    <xf numFmtId="0" fontId="31" fillId="52" borderId="5" xfId="0" applyFont="1" applyFill="1" applyBorder="1" applyAlignment="1">
      <alignment horizontal="center" vertical="center" wrapText="1"/>
    </xf>
    <xf numFmtId="173" fontId="31" fillId="38" borderId="13" xfId="4" applyNumberFormat="1" applyFont="1" applyFill="1" applyBorder="1" applyAlignment="1">
      <alignment horizontal="center" vertical="center" wrapText="1"/>
    </xf>
    <xf numFmtId="0" fontId="6" fillId="51" borderId="4" xfId="0" applyFont="1" applyFill="1" applyBorder="1" applyAlignment="1">
      <alignment horizontal="center" vertical="center" wrapText="1"/>
    </xf>
    <xf numFmtId="9" fontId="31" fillId="52" borderId="3" xfId="5" applyFont="1" applyFill="1" applyBorder="1" applyAlignment="1">
      <alignment horizontal="center" vertical="center" wrapText="1"/>
    </xf>
    <xf numFmtId="0" fontId="6" fillId="51" borderId="6" xfId="0" applyFont="1" applyFill="1" applyBorder="1" applyAlignment="1">
      <alignment horizontal="center" vertical="center" wrapText="1"/>
    </xf>
    <xf numFmtId="0" fontId="32" fillId="17" borderId="20" xfId="0" applyFont="1" applyFill="1" applyBorder="1" applyAlignment="1">
      <alignment horizontal="center" vertical="center" wrapText="1"/>
    </xf>
    <xf numFmtId="173" fontId="34" fillId="39" borderId="0" xfId="0" applyNumberFormat="1" applyFont="1" applyFill="1" applyAlignment="1">
      <alignment horizontal="center" vertical="center" wrapText="1"/>
    </xf>
    <xf numFmtId="173" fontId="40" fillId="57" borderId="0" xfId="0" applyNumberFormat="1" applyFont="1" applyFill="1" applyAlignment="1">
      <alignment horizontal="center" vertical="center" wrapText="1"/>
    </xf>
    <xf numFmtId="0" fontId="6" fillId="55" borderId="3" xfId="0" applyFont="1" applyFill="1" applyBorder="1" applyAlignment="1">
      <alignment horizontal="center" vertical="center" wrapText="1"/>
    </xf>
    <xf numFmtId="0" fontId="6" fillId="44" borderId="4" xfId="0" applyFont="1" applyFill="1" applyBorder="1" applyAlignment="1">
      <alignment horizontal="center" vertical="center" wrapText="1"/>
    </xf>
    <xf numFmtId="0" fontId="31" fillId="44" borderId="3" xfId="0" applyFont="1" applyFill="1" applyBorder="1" applyAlignment="1">
      <alignment horizontal="center" vertical="center" wrapText="1"/>
    </xf>
    <xf numFmtId="0" fontId="31" fillId="44" borderId="1" xfId="0" applyFont="1" applyFill="1" applyBorder="1" applyAlignment="1">
      <alignment horizontal="center" vertical="center" wrapText="1"/>
    </xf>
    <xf numFmtId="0" fontId="31" fillId="37" borderId="6" xfId="0" applyFont="1" applyFill="1" applyBorder="1" applyAlignment="1">
      <alignment horizontal="center" vertical="center" wrapText="1"/>
    </xf>
    <xf numFmtId="42" fontId="34" fillId="0" borderId="0" xfId="0" applyNumberFormat="1" applyFont="1" applyAlignment="1">
      <alignment horizontal="center"/>
    </xf>
    <xf numFmtId="173" fontId="6" fillId="38" borderId="6" xfId="4" applyNumberFormat="1" applyFont="1" applyFill="1" applyBorder="1" applyAlignment="1">
      <alignment horizontal="center" vertical="center"/>
    </xf>
    <xf numFmtId="1" fontId="6" fillId="54" borderId="3" xfId="0" applyNumberFormat="1" applyFont="1" applyFill="1" applyBorder="1" applyAlignment="1">
      <alignment horizontal="center" vertical="center" wrapText="1"/>
    </xf>
    <xf numFmtId="0" fontId="6" fillId="44" borderId="6" xfId="0" applyFont="1" applyFill="1" applyBorder="1" applyAlignment="1">
      <alignment horizontal="center" vertical="center" wrapText="1"/>
    </xf>
    <xf numFmtId="166" fontId="6" fillId="43" borderId="6" xfId="3" applyNumberFormat="1" applyFont="1" applyFill="1" applyBorder="1" applyAlignment="1">
      <alignment horizontal="center" vertical="center" wrapText="1"/>
    </xf>
    <xf numFmtId="173" fontId="6" fillId="43" borderId="24" xfId="4" applyNumberFormat="1" applyFont="1" applyFill="1" applyBorder="1" applyAlignment="1">
      <alignment horizontal="center" vertical="center" wrapText="1"/>
    </xf>
    <xf numFmtId="173" fontId="6" fillId="43" borderId="6" xfId="0" applyNumberFormat="1" applyFont="1" applyFill="1" applyBorder="1" applyAlignment="1">
      <alignment horizontal="center" vertical="center"/>
    </xf>
    <xf numFmtId="42" fontId="6" fillId="43" borderId="6" xfId="0" applyNumberFormat="1" applyFont="1" applyFill="1" applyBorder="1" applyAlignment="1">
      <alignment horizontal="center" vertical="center"/>
    </xf>
    <xf numFmtId="0" fontId="6" fillId="55" borderId="56" xfId="0" applyFont="1" applyFill="1" applyBorder="1" applyAlignment="1">
      <alignment horizontal="center" vertical="center" wrapText="1"/>
    </xf>
    <xf numFmtId="168" fontId="6" fillId="44" borderId="3" xfId="0" applyNumberFormat="1" applyFont="1" applyFill="1" applyBorder="1" applyAlignment="1">
      <alignment horizontal="center" vertical="center" wrapText="1"/>
    </xf>
    <xf numFmtId="0" fontId="6" fillId="44" borderId="3" xfId="0" applyFont="1" applyFill="1" applyBorder="1" applyAlignment="1">
      <alignment horizontal="center" vertical="center" wrapText="1"/>
    </xf>
    <xf numFmtId="0" fontId="6" fillId="44" borderId="1" xfId="0" applyFont="1" applyFill="1" applyBorder="1" applyAlignment="1">
      <alignment horizontal="center" vertical="center" wrapText="1"/>
    </xf>
    <xf numFmtId="169" fontId="6" fillId="44" borderId="6" xfId="0" applyNumberFormat="1" applyFont="1" applyFill="1" applyBorder="1" applyAlignment="1">
      <alignment horizontal="center" vertical="center" wrapText="1"/>
    </xf>
    <xf numFmtId="169" fontId="31" fillId="52" borderId="6" xfId="0" applyNumberFormat="1" applyFont="1" applyFill="1" applyBorder="1" applyAlignment="1">
      <alignment horizontal="center" vertical="center" wrapText="1"/>
    </xf>
    <xf numFmtId="42" fontId="6" fillId="43" borderId="6" xfId="0" applyNumberFormat="1" applyFont="1" applyFill="1" applyBorder="1" applyAlignment="1">
      <alignment horizontal="center" vertical="center" wrapText="1"/>
    </xf>
    <xf numFmtId="166" fontId="34" fillId="17" borderId="15" xfId="3" applyNumberFormat="1" applyFont="1" applyFill="1" applyBorder="1" applyAlignment="1">
      <alignment horizontal="center" vertical="center" wrapText="1"/>
    </xf>
    <xf numFmtId="173" fontId="34" fillId="17" borderId="15" xfId="4" applyNumberFormat="1" applyFont="1" applyFill="1" applyBorder="1" applyAlignment="1">
      <alignment horizontal="center" vertical="center" wrapText="1"/>
    </xf>
    <xf numFmtId="173" fontId="40" fillId="56" borderId="15" xfId="4" applyNumberFormat="1" applyFont="1" applyFill="1" applyBorder="1" applyAlignment="1">
      <alignment horizontal="center" vertical="center" wrapText="1"/>
    </xf>
    <xf numFmtId="42" fontId="34" fillId="17" borderId="15" xfId="4" applyFont="1" applyFill="1" applyBorder="1" applyAlignment="1">
      <alignment horizontal="center" vertical="center" wrapText="1"/>
    </xf>
    <xf numFmtId="0" fontId="31" fillId="43" borderId="3" xfId="0" applyFont="1" applyFill="1" applyBorder="1" applyAlignment="1">
      <alignment horizontal="center" vertical="center" wrapText="1"/>
    </xf>
    <xf numFmtId="173" fontId="31" fillId="43" borderId="6" xfId="4" applyNumberFormat="1" applyFont="1" applyFill="1" applyBorder="1" applyAlignment="1">
      <alignment horizontal="center"/>
    </xf>
    <xf numFmtId="42" fontId="31" fillId="43" borderId="6" xfId="0" applyNumberFormat="1" applyFont="1" applyFill="1" applyBorder="1" applyAlignment="1">
      <alignment horizontal="center" wrapText="1"/>
    </xf>
    <xf numFmtId="42" fontId="30" fillId="0" borderId="0" xfId="0" applyNumberFormat="1" applyFont="1" applyAlignment="1">
      <alignment horizontal="center"/>
    </xf>
    <xf numFmtId="173" fontId="38" fillId="50" borderId="0" xfId="0" applyNumberFormat="1" applyFont="1" applyFill="1" applyAlignment="1">
      <alignment horizontal="center"/>
    </xf>
    <xf numFmtId="0" fontId="38" fillId="50" borderId="0" xfId="0" applyFont="1" applyFill="1" applyAlignment="1">
      <alignment horizontal="center"/>
    </xf>
    <xf numFmtId="0" fontId="38" fillId="0" borderId="0" xfId="0" applyFont="1" applyAlignment="1">
      <alignment horizontal="center"/>
    </xf>
    <xf numFmtId="166" fontId="6" fillId="0" borderId="0" xfId="3" applyNumberFormat="1" applyFont="1" applyFill="1" applyAlignment="1">
      <alignment horizontal="center"/>
    </xf>
    <xf numFmtId="0" fontId="6" fillId="51" borderId="0" xfId="0" applyFont="1" applyFill="1" applyAlignment="1">
      <alignment horizontal="center"/>
    </xf>
    <xf numFmtId="0" fontId="31" fillId="51" borderId="0" xfId="0" applyFont="1" applyFill="1" applyAlignment="1">
      <alignment horizontal="center"/>
    </xf>
    <xf numFmtId="166" fontId="6" fillId="0" borderId="0" xfId="3" applyNumberFormat="1" applyFont="1" applyAlignment="1">
      <alignment horizontal="center"/>
    </xf>
    <xf numFmtId="0" fontId="31" fillId="0" borderId="9" xfId="0" applyFont="1" applyBorder="1" applyAlignment="1">
      <alignment horizontal="center" vertical="center" wrapText="1"/>
    </xf>
    <xf numFmtId="165" fontId="31" fillId="0" borderId="9" xfId="0" applyNumberFormat="1" applyFont="1" applyBorder="1" applyAlignment="1">
      <alignment horizontal="center" vertical="center" wrapText="1"/>
    </xf>
    <xf numFmtId="166" fontId="31" fillId="0" borderId="9" xfId="3" applyNumberFormat="1" applyFont="1" applyFill="1" applyBorder="1" applyAlignment="1">
      <alignment horizontal="center" vertical="center"/>
    </xf>
    <xf numFmtId="173" fontId="31" fillId="0" borderId="9" xfId="1" applyNumberFormat="1" applyFont="1" applyFill="1" applyBorder="1" applyAlignment="1">
      <alignment horizontal="center" vertical="center"/>
    </xf>
    <xf numFmtId="173" fontId="31" fillId="0" borderId="27" xfId="1" applyNumberFormat="1" applyFont="1" applyFill="1" applyBorder="1" applyAlignment="1">
      <alignment horizontal="center" vertical="center"/>
    </xf>
    <xf numFmtId="173" fontId="28" fillId="0" borderId="9" xfId="0" applyNumberFormat="1" applyFont="1" applyBorder="1" applyAlignment="1">
      <alignment horizontal="center" vertical="center" wrapText="1"/>
    </xf>
    <xf numFmtId="0" fontId="31" fillId="0" borderId="9" xfId="0" applyFont="1" applyBorder="1" applyAlignment="1">
      <alignment horizontal="center" vertical="center"/>
    </xf>
    <xf numFmtId="165" fontId="6" fillId="0" borderId="6" xfId="0" applyNumberFormat="1" applyFont="1" applyBorder="1" applyAlignment="1">
      <alignment horizontal="center" vertical="center" wrapText="1"/>
    </xf>
    <xf numFmtId="3" fontId="6" fillId="0" borderId="6" xfId="0" applyNumberFormat="1" applyFont="1" applyBorder="1" applyAlignment="1">
      <alignment horizontal="center" vertical="center" wrapText="1"/>
    </xf>
    <xf numFmtId="166" fontId="6" fillId="0" borderId="6" xfId="3" applyNumberFormat="1" applyFont="1" applyFill="1" applyBorder="1" applyAlignment="1">
      <alignment horizontal="center" vertical="center"/>
    </xf>
    <xf numFmtId="173" fontId="6" fillId="0" borderId="6" xfId="1" applyNumberFormat="1" applyFont="1" applyFill="1" applyBorder="1" applyAlignment="1">
      <alignment horizontal="center" vertical="center"/>
    </xf>
    <xf numFmtId="173" fontId="6" fillId="0" borderId="9" xfId="1" applyNumberFormat="1" applyFont="1" applyFill="1" applyBorder="1" applyAlignment="1">
      <alignment horizontal="center" vertical="center"/>
    </xf>
    <xf numFmtId="173" fontId="6" fillId="0" borderId="24" xfId="1" applyNumberFormat="1" applyFont="1" applyFill="1" applyBorder="1" applyAlignment="1">
      <alignment horizontal="center" vertical="center"/>
    </xf>
    <xf numFmtId="1" fontId="6" fillId="0" borderId="6" xfId="0" applyNumberFormat="1" applyFont="1" applyBorder="1" applyAlignment="1">
      <alignment horizontal="center" vertical="center" wrapText="1"/>
    </xf>
    <xf numFmtId="1" fontId="6" fillId="0" borderId="6" xfId="3" applyNumberFormat="1" applyFont="1" applyFill="1" applyBorder="1" applyAlignment="1">
      <alignment horizontal="center" vertical="center" wrapText="1"/>
    </xf>
    <xf numFmtId="1" fontId="31" fillId="0" borderId="6" xfId="3" applyNumberFormat="1" applyFont="1" applyFill="1" applyBorder="1" applyAlignment="1">
      <alignment horizontal="center" vertical="center" wrapText="1"/>
    </xf>
    <xf numFmtId="9" fontId="6" fillId="0" borderId="6" xfId="0" applyNumberFormat="1" applyFont="1" applyBorder="1" applyAlignment="1">
      <alignment horizontal="center" vertical="center" wrapText="1"/>
    </xf>
    <xf numFmtId="9" fontId="31" fillId="0" borderId="6" xfId="0" applyNumberFormat="1" applyFont="1" applyBorder="1" applyAlignment="1">
      <alignment horizontal="center" vertical="center" wrapText="1"/>
    </xf>
    <xf numFmtId="173" fontId="6" fillId="0" borderId="27" xfId="1" applyNumberFormat="1" applyFont="1" applyFill="1" applyBorder="1" applyAlignment="1">
      <alignment horizontal="center" vertical="center"/>
    </xf>
    <xf numFmtId="166" fontId="6" fillId="0" borderId="6" xfId="3" applyNumberFormat="1" applyFont="1" applyFill="1" applyBorder="1" applyAlignment="1">
      <alignment horizontal="center" vertical="center" wrapText="1"/>
    </xf>
    <xf numFmtId="173" fontId="6" fillId="0" borderId="6" xfId="4" applyNumberFormat="1" applyFont="1" applyFill="1" applyBorder="1" applyAlignment="1">
      <alignment horizontal="center" vertical="center" wrapText="1"/>
    </xf>
    <xf numFmtId="173" fontId="6" fillId="0" borderId="9" xfId="4" applyNumberFormat="1" applyFont="1" applyFill="1" applyBorder="1" applyAlignment="1">
      <alignment horizontal="center" vertical="center" wrapText="1"/>
    </xf>
    <xf numFmtId="173" fontId="6" fillId="0" borderId="24" xfId="4" applyNumberFormat="1" applyFont="1" applyFill="1" applyBorder="1" applyAlignment="1">
      <alignment horizontal="center" vertical="center" wrapText="1"/>
    </xf>
    <xf numFmtId="0" fontId="6" fillId="0" borderId="6" xfId="0" applyFont="1" applyBorder="1" applyAlignment="1">
      <alignment horizontal="center" vertical="top" wrapText="1"/>
    </xf>
    <xf numFmtId="1" fontId="31" fillId="0" borderId="6" xfId="0" applyNumberFormat="1" applyFont="1" applyBorder="1" applyAlignment="1">
      <alignment horizontal="center" vertical="center" wrapText="1"/>
    </xf>
    <xf numFmtId="2" fontId="31" fillId="0" borderId="6" xfId="0" applyNumberFormat="1" applyFont="1" applyBorder="1" applyAlignment="1">
      <alignment horizontal="center" vertical="center" wrapText="1"/>
    </xf>
    <xf numFmtId="9" fontId="6" fillId="0" borderId="6" xfId="0" applyNumberFormat="1" applyFont="1" applyBorder="1" applyAlignment="1">
      <alignment horizontal="center" vertical="center"/>
    </xf>
    <xf numFmtId="0" fontId="6" fillId="0" borderId="6" xfId="0" applyFont="1" applyBorder="1" applyAlignment="1">
      <alignment horizontal="center" wrapText="1"/>
    </xf>
    <xf numFmtId="3" fontId="31" fillId="0" borderId="6" xfId="0" applyNumberFormat="1" applyFont="1" applyBorder="1" applyAlignment="1">
      <alignment horizontal="center" vertical="center" wrapText="1"/>
    </xf>
    <xf numFmtId="43" fontId="6" fillId="0" borderId="6" xfId="1" applyFont="1" applyFill="1" applyBorder="1" applyAlignment="1">
      <alignment horizontal="center" vertical="center" wrapText="1"/>
    </xf>
    <xf numFmtId="0" fontId="6" fillId="0" borderId="6" xfId="1" applyNumberFormat="1" applyFont="1" applyFill="1" applyBorder="1" applyAlignment="1">
      <alignment horizontal="center" vertical="center" wrapText="1"/>
    </xf>
    <xf numFmtId="164" fontId="6" fillId="0" borderId="6" xfId="1" applyNumberFormat="1" applyFont="1" applyFill="1" applyBorder="1" applyAlignment="1">
      <alignment horizontal="center" vertical="center" wrapText="1"/>
    </xf>
    <xf numFmtId="0" fontId="33" fillId="0" borderId="6" xfId="0" applyFont="1" applyBorder="1" applyAlignment="1">
      <alignment horizontal="center" vertical="center" wrapText="1"/>
    </xf>
    <xf numFmtId="173" fontId="31" fillId="0" borderId="24" xfId="1" applyNumberFormat="1" applyFont="1" applyFill="1" applyBorder="1" applyAlignment="1">
      <alignment horizontal="center" vertical="center"/>
    </xf>
    <xf numFmtId="0" fontId="31" fillId="0" borderId="6" xfId="0" applyFont="1" applyBorder="1" applyAlignment="1">
      <alignment horizontal="center" vertical="top" wrapText="1"/>
    </xf>
    <xf numFmtId="0" fontId="31" fillId="0" borderId="24" xfId="0" applyFont="1" applyBorder="1" applyAlignment="1">
      <alignment horizontal="center" vertical="center" wrapText="1"/>
    </xf>
    <xf numFmtId="0" fontId="31" fillId="0" borderId="13" xfId="0" applyFont="1" applyBorder="1" applyAlignment="1">
      <alignment horizontal="center" vertical="center" wrapText="1"/>
    </xf>
    <xf numFmtId="0" fontId="31" fillId="0" borderId="0" xfId="0" applyFont="1" applyAlignment="1">
      <alignment horizontal="center" vertical="center" wrapText="1"/>
    </xf>
    <xf numFmtId="9" fontId="31" fillId="0" borderId="6" xfId="5" applyFont="1" applyFill="1" applyBorder="1" applyAlignment="1">
      <alignment horizontal="center" vertical="center" wrapText="1"/>
    </xf>
    <xf numFmtId="0" fontId="31" fillId="0" borderId="41" xfId="0" applyFont="1" applyBorder="1" applyAlignment="1">
      <alignment horizontal="center" vertical="center" wrapText="1"/>
    </xf>
    <xf numFmtId="10" fontId="31" fillId="0" borderId="6" xfId="0" applyNumberFormat="1" applyFont="1" applyBorder="1" applyAlignment="1">
      <alignment horizontal="center" vertical="center" wrapText="1"/>
    </xf>
    <xf numFmtId="0" fontId="6" fillId="0" borderId="13" xfId="0" applyFont="1" applyBorder="1" applyAlignment="1">
      <alignment horizontal="center" vertical="center" wrapText="1"/>
    </xf>
    <xf numFmtId="9" fontId="6" fillId="0" borderId="6" xfId="5" applyFont="1" applyFill="1" applyBorder="1" applyAlignment="1">
      <alignment horizontal="center" vertical="center" wrapText="1"/>
    </xf>
    <xf numFmtId="9" fontId="6" fillId="0" borderId="13" xfId="0" applyNumberFormat="1" applyFont="1" applyBorder="1" applyAlignment="1">
      <alignment horizontal="center" vertical="center" wrapText="1"/>
    </xf>
    <xf numFmtId="0" fontId="6" fillId="0" borderId="13" xfId="0" applyFont="1" applyBorder="1" applyAlignment="1">
      <alignment horizontal="center" vertical="center"/>
    </xf>
    <xf numFmtId="1" fontId="6" fillId="0" borderId="13" xfId="0" applyNumberFormat="1" applyFont="1" applyBorder="1" applyAlignment="1">
      <alignment horizontal="center" vertical="center" wrapText="1"/>
    </xf>
    <xf numFmtId="2" fontId="31" fillId="0" borderId="13" xfId="0" applyNumberFormat="1" applyFont="1" applyBorder="1" applyAlignment="1">
      <alignment horizontal="center" vertical="center" wrapText="1"/>
    </xf>
    <xf numFmtId="2" fontId="6" fillId="0" borderId="13" xfId="0" applyNumberFormat="1" applyFont="1" applyBorder="1" applyAlignment="1">
      <alignment horizontal="center" vertical="center" wrapText="1"/>
    </xf>
    <xf numFmtId="166" fontId="6" fillId="0" borderId="13" xfId="3" applyNumberFormat="1" applyFont="1" applyFill="1" applyBorder="1" applyAlignment="1">
      <alignment horizontal="center" vertical="center"/>
    </xf>
    <xf numFmtId="173" fontId="6" fillId="0" borderId="13" xfId="1" applyNumberFormat="1" applyFont="1" applyFill="1" applyBorder="1" applyAlignment="1">
      <alignment horizontal="center" vertical="center"/>
    </xf>
    <xf numFmtId="173" fontId="6" fillId="0" borderId="28" xfId="1" applyNumberFormat="1" applyFont="1" applyFill="1" applyBorder="1" applyAlignment="1">
      <alignment horizontal="center" vertical="center"/>
    </xf>
    <xf numFmtId="0" fontId="6" fillId="0" borderId="6" xfId="5" applyNumberFormat="1" applyFont="1" applyFill="1" applyBorder="1" applyAlignment="1">
      <alignment horizontal="center" vertical="center" wrapText="1"/>
    </xf>
    <xf numFmtId="1" fontId="6" fillId="0" borderId="6" xfId="5" applyNumberFormat="1" applyFont="1" applyFill="1" applyBorder="1" applyAlignment="1">
      <alignment horizontal="center" vertical="center" wrapText="1"/>
    </xf>
    <xf numFmtId="0" fontId="6" fillId="0" borderId="27" xfId="0" applyFont="1" applyBorder="1" applyAlignment="1">
      <alignment horizontal="center" vertical="center" wrapText="1"/>
    </xf>
    <xf numFmtId="0" fontId="6" fillId="0" borderId="9" xfId="0" applyFont="1" applyBorder="1" applyAlignment="1">
      <alignment horizontal="center" vertical="center" wrapText="1"/>
    </xf>
    <xf numFmtId="166" fontId="31" fillId="0" borderId="6" xfId="3" applyNumberFormat="1" applyFont="1" applyFill="1" applyBorder="1" applyAlignment="1">
      <alignment horizontal="center" vertical="center"/>
    </xf>
    <xf numFmtId="173" fontId="31" fillId="0" borderId="6" xfId="1" applyNumberFormat="1" applyFont="1" applyFill="1" applyBorder="1" applyAlignment="1">
      <alignment horizontal="center" vertical="center"/>
    </xf>
    <xf numFmtId="166" fontId="31" fillId="0" borderId="13" xfId="3" applyNumberFormat="1" applyFont="1" applyFill="1" applyBorder="1" applyAlignment="1">
      <alignment horizontal="center" vertical="center"/>
    </xf>
    <xf numFmtId="0" fontId="31" fillId="0" borderId="10" xfId="0" applyFont="1" applyBorder="1" applyAlignment="1">
      <alignment horizontal="center" vertical="center" wrapText="1"/>
    </xf>
    <xf numFmtId="0" fontId="31" fillId="0" borderId="21" xfId="0" applyFont="1" applyBorder="1" applyAlignment="1">
      <alignment horizontal="center" vertical="center" wrapText="1"/>
    </xf>
    <xf numFmtId="173" fontId="6" fillId="0" borderId="8" xfId="1" applyNumberFormat="1" applyFont="1" applyFill="1" applyBorder="1" applyAlignment="1">
      <alignment horizontal="center" vertical="center"/>
    </xf>
    <xf numFmtId="0" fontId="31" fillId="0" borderId="15" xfId="0" applyFont="1" applyBorder="1" applyAlignment="1">
      <alignment horizontal="center" vertical="center" wrapText="1"/>
    </xf>
    <xf numFmtId="173" fontId="6" fillId="0" borderId="12" xfId="1" applyNumberFormat="1" applyFont="1" applyFill="1" applyBorder="1" applyAlignment="1">
      <alignment horizontal="center" vertical="center"/>
    </xf>
    <xf numFmtId="173" fontId="6" fillId="0" borderId="13" xfId="1" quotePrefix="1" applyNumberFormat="1" applyFont="1" applyFill="1" applyBorder="1" applyAlignment="1">
      <alignment horizontal="center" vertical="center"/>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2" xfId="0" applyFont="1" applyBorder="1" applyAlignment="1">
      <alignment horizontal="center" vertical="center" wrapText="1"/>
    </xf>
    <xf numFmtId="0" fontId="35" fillId="0" borderId="9" xfId="6" applyFont="1" applyBorder="1" applyAlignment="1">
      <alignment horizontal="center" wrapText="1"/>
    </xf>
    <xf numFmtId="166" fontId="31" fillId="0" borderId="6" xfId="3" applyNumberFormat="1" applyFont="1" applyFill="1" applyBorder="1" applyAlignment="1">
      <alignment horizontal="center" vertical="center" wrapText="1"/>
    </xf>
    <xf numFmtId="173" fontId="31" fillId="0" borderId="6" xfId="1" applyNumberFormat="1" applyFont="1" applyFill="1" applyBorder="1" applyAlignment="1">
      <alignment horizontal="center" vertical="center" wrapText="1"/>
    </xf>
    <xf numFmtId="173" fontId="31" fillId="0" borderId="6" xfId="0" applyNumberFormat="1" applyFont="1" applyBorder="1" applyAlignment="1">
      <alignment horizontal="center" vertical="center" wrapText="1"/>
    </xf>
    <xf numFmtId="173" fontId="31" fillId="0" borderId="6" xfId="3" applyNumberFormat="1" applyFont="1" applyFill="1" applyBorder="1" applyAlignment="1">
      <alignment horizontal="center" vertical="center" wrapText="1"/>
    </xf>
    <xf numFmtId="173" fontId="31" fillId="0" borderId="24" xfId="0" applyNumberFormat="1" applyFont="1" applyBorder="1" applyAlignment="1">
      <alignment horizontal="center" vertical="center" wrapText="1"/>
    </xf>
    <xf numFmtId="173" fontId="31" fillId="0" borderId="6" xfId="0" applyNumberFormat="1" applyFont="1" applyBorder="1" applyAlignment="1">
      <alignment horizontal="center" vertical="center"/>
    </xf>
    <xf numFmtId="0" fontId="31" fillId="0" borderId="6" xfId="0" applyFont="1" applyBorder="1" applyAlignment="1">
      <alignment horizontal="center" vertical="center"/>
    </xf>
    <xf numFmtId="0" fontId="35" fillId="0" borderId="6" xfId="6" applyFont="1" applyBorder="1" applyAlignment="1">
      <alignment horizontal="center" wrapText="1"/>
    </xf>
    <xf numFmtId="173" fontId="28" fillId="0" borderId="6" xfId="3" applyNumberFormat="1" applyFont="1" applyFill="1" applyBorder="1" applyAlignment="1">
      <alignment horizontal="center" vertical="center" wrapText="1"/>
    </xf>
    <xf numFmtId="173" fontId="6" fillId="0" borderId="6" xfId="3" applyNumberFormat="1" applyFont="1" applyFill="1" applyBorder="1" applyAlignment="1">
      <alignment horizontal="center" vertical="center" wrapText="1"/>
    </xf>
    <xf numFmtId="173" fontId="6" fillId="0" borderId="6" xfId="0" applyNumberFormat="1" applyFont="1" applyBorder="1" applyAlignment="1">
      <alignment horizontal="center" vertical="center" wrapText="1"/>
    </xf>
    <xf numFmtId="173" fontId="6" fillId="0" borderId="24" xfId="0" applyNumberFormat="1" applyFont="1" applyBorder="1" applyAlignment="1">
      <alignment horizontal="center" vertical="center" wrapText="1"/>
    </xf>
    <xf numFmtId="173" fontId="6" fillId="0" borderId="6" xfId="0" applyNumberFormat="1" applyFont="1" applyBorder="1" applyAlignment="1">
      <alignment horizontal="center" vertical="center"/>
    </xf>
    <xf numFmtId="10" fontId="31" fillId="0" borderId="6" xfId="5" applyNumberFormat="1" applyFont="1" applyFill="1" applyBorder="1" applyAlignment="1">
      <alignment horizontal="center" vertical="center" wrapText="1"/>
    </xf>
    <xf numFmtId="0" fontId="36" fillId="0" borderId="6" xfId="0" applyFont="1" applyBorder="1" applyAlignment="1">
      <alignment horizontal="center" vertical="center" wrapText="1"/>
    </xf>
    <xf numFmtId="41" fontId="6" fillId="0" borderId="6" xfId="1" applyNumberFormat="1" applyFont="1" applyFill="1" applyBorder="1" applyAlignment="1">
      <alignment horizontal="center" vertical="center" wrapText="1"/>
    </xf>
    <xf numFmtId="41" fontId="6" fillId="0" borderId="6" xfId="2" applyFont="1" applyFill="1" applyBorder="1" applyAlignment="1">
      <alignment horizontal="center" vertical="center" wrapText="1"/>
    </xf>
    <xf numFmtId="41" fontId="31" fillId="0" borderId="6" xfId="2" applyFont="1" applyFill="1" applyBorder="1" applyAlignment="1">
      <alignment horizontal="center" vertical="center" wrapText="1"/>
    </xf>
    <xf numFmtId="173" fontId="6" fillId="0" borderId="6" xfId="1" applyNumberFormat="1" applyFont="1" applyFill="1" applyBorder="1" applyAlignment="1">
      <alignment horizontal="center" vertical="center" wrapText="1"/>
    </xf>
    <xf numFmtId="173" fontId="6" fillId="0" borderId="24" xfId="1" applyNumberFormat="1" applyFont="1" applyFill="1" applyBorder="1" applyAlignment="1">
      <alignment horizontal="center" vertical="center" wrapText="1"/>
    </xf>
    <xf numFmtId="172" fontId="31" fillId="0" borderId="6" xfId="2" applyNumberFormat="1" applyFont="1" applyFill="1" applyBorder="1" applyAlignment="1">
      <alignment horizontal="center" vertical="center" wrapText="1"/>
    </xf>
    <xf numFmtId="172" fontId="6" fillId="0" borderId="6" xfId="2" applyNumberFormat="1" applyFont="1" applyFill="1" applyBorder="1" applyAlignment="1">
      <alignment horizontal="center" vertical="center" wrapText="1"/>
    </xf>
    <xf numFmtId="0" fontId="6" fillId="0" borderId="6" xfId="2" applyNumberFormat="1" applyFont="1" applyFill="1" applyBorder="1" applyAlignment="1">
      <alignment horizontal="center" vertical="center" wrapText="1"/>
    </xf>
    <xf numFmtId="0" fontId="35" fillId="0" borderId="13" xfId="6" applyFont="1" applyBorder="1" applyAlignment="1">
      <alignment horizontal="center" wrapText="1"/>
    </xf>
    <xf numFmtId="0" fontId="6" fillId="0" borderId="13" xfId="2" applyNumberFormat="1" applyFont="1" applyFill="1" applyBorder="1" applyAlignment="1">
      <alignment horizontal="center" vertical="center" wrapText="1"/>
    </xf>
    <xf numFmtId="41" fontId="6" fillId="0" borderId="13" xfId="2" applyFont="1" applyFill="1" applyBorder="1" applyAlignment="1">
      <alignment horizontal="center" vertical="center" wrapText="1"/>
    </xf>
    <xf numFmtId="172" fontId="31" fillId="0" borderId="13" xfId="2" applyNumberFormat="1" applyFont="1" applyFill="1" applyBorder="1" applyAlignment="1">
      <alignment horizontal="center" vertical="center" wrapText="1"/>
    </xf>
    <xf numFmtId="172" fontId="6" fillId="0" borderId="13" xfId="2" applyNumberFormat="1" applyFont="1" applyFill="1" applyBorder="1" applyAlignment="1">
      <alignment horizontal="center" vertical="center" wrapText="1"/>
    </xf>
    <xf numFmtId="173" fontId="29" fillId="0" borderId="6" xfId="1" applyNumberFormat="1" applyFont="1" applyFill="1" applyBorder="1" applyAlignment="1">
      <alignment horizontal="center" vertical="center" wrapText="1"/>
    </xf>
    <xf numFmtId="1" fontId="31" fillId="0" borderId="9" xfId="0" applyNumberFormat="1" applyFont="1" applyBorder="1" applyAlignment="1">
      <alignment horizontal="center" vertical="center" wrapText="1"/>
    </xf>
    <xf numFmtId="166" fontId="6" fillId="0" borderId="30" xfId="3" applyNumberFormat="1" applyFont="1" applyFill="1" applyBorder="1" applyAlignment="1">
      <alignment horizontal="center" vertical="center" wrapText="1"/>
    </xf>
    <xf numFmtId="173" fontId="6" fillId="0" borderId="25" xfId="1" applyNumberFormat="1" applyFont="1" applyFill="1" applyBorder="1" applyAlignment="1">
      <alignment horizontal="center" vertical="center" wrapText="1"/>
    </xf>
    <xf numFmtId="166" fontId="6" fillId="0" borderId="31" xfId="3" applyNumberFormat="1" applyFont="1" applyFill="1" applyBorder="1" applyAlignment="1">
      <alignment horizontal="center" vertical="center" wrapText="1"/>
    </xf>
    <xf numFmtId="173" fontId="6" fillId="0" borderId="17" xfId="1" applyNumberFormat="1" applyFont="1" applyFill="1" applyBorder="1" applyAlignment="1">
      <alignment horizontal="center" vertical="center" wrapText="1"/>
    </xf>
    <xf numFmtId="0" fontId="31" fillId="0" borderId="13" xfId="0" applyFont="1" applyBorder="1" applyAlignment="1">
      <alignment horizontal="center" vertical="center"/>
    </xf>
    <xf numFmtId="1" fontId="31" fillId="0" borderId="13" xfId="0" applyNumberFormat="1" applyFont="1" applyBorder="1" applyAlignment="1">
      <alignment horizontal="center" vertical="center" wrapText="1"/>
    </xf>
    <xf numFmtId="0" fontId="6" fillId="0" borderId="7" xfId="0" applyFont="1" applyBorder="1" applyAlignment="1">
      <alignment horizontal="center" vertical="center" wrapText="1"/>
    </xf>
    <xf numFmtId="166" fontId="6" fillId="0" borderId="13" xfId="3" applyNumberFormat="1" applyFont="1" applyFill="1" applyBorder="1" applyAlignment="1">
      <alignment horizontal="center" vertical="center" wrapText="1"/>
    </xf>
    <xf numFmtId="173" fontId="6" fillId="0" borderId="13" xfId="4" applyNumberFormat="1" applyFont="1" applyFill="1" applyBorder="1" applyAlignment="1">
      <alignment horizontal="center" vertical="center" wrapText="1"/>
    </xf>
    <xf numFmtId="173" fontId="6" fillId="0" borderId="13" xfId="1" applyNumberFormat="1" applyFont="1" applyFill="1" applyBorder="1" applyAlignment="1">
      <alignment horizontal="center" vertical="center" wrapText="1"/>
    </xf>
    <xf numFmtId="0" fontId="35" fillId="0" borderId="6" xfId="6" applyFont="1" applyBorder="1" applyAlignment="1">
      <alignment horizontal="center" vertical="center" wrapText="1"/>
    </xf>
    <xf numFmtId="173" fontId="6" fillId="0" borderId="24" xfId="3" applyNumberFormat="1" applyFont="1" applyFill="1" applyBorder="1" applyAlignment="1">
      <alignment horizontal="center" vertical="center" wrapText="1"/>
    </xf>
    <xf numFmtId="0" fontId="35" fillId="0" borderId="12" xfId="6" applyFont="1" applyBorder="1" applyAlignment="1">
      <alignment horizontal="center" vertical="center" wrapText="1"/>
    </xf>
    <xf numFmtId="0" fontId="6" fillId="0" borderId="6" xfId="0" quotePrefix="1" applyFont="1" applyBorder="1" applyAlignment="1">
      <alignment horizontal="center" vertical="center" wrapText="1"/>
    </xf>
    <xf numFmtId="0" fontId="35" fillId="0" borderId="14" xfId="6" applyFont="1" applyBorder="1" applyAlignment="1">
      <alignment horizontal="center" vertical="center" wrapText="1"/>
    </xf>
    <xf numFmtId="0" fontId="6" fillId="0" borderId="12" xfId="0" applyFont="1" applyBorder="1" applyAlignment="1">
      <alignment horizontal="center" vertical="center" wrapText="1"/>
    </xf>
    <xf numFmtId="0" fontId="31" fillId="0" borderId="22" xfId="0" applyFont="1" applyBorder="1" applyAlignment="1">
      <alignment horizontal="center" vertical="center" wrapText="1"/>
    </xf>
    <xf numFmtId="0" fontId="31" fillId="0" borderId="4"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3" xfId="0" applyFont="1" applyBorder="1" applyAlignment="1">
      <alignment horizontal="center" vertical="center" wrapText="1"/>
    </xf>
    <xf numFmtId="0" fontId="31" fillId="0" borderId="1" xfId="0" applyFont="1" applyBorder="1" applyAlignment="1">
      <alignment horizontal="center" vertical="center" wrapText="1"/>
    </xf>
    <xf numFmtId="173" fontId="31" fillId="0" borderId="24" xfId="1" applyNumberFormat="1" applyFont="1" applyFill="1" applyBorder="1" applyAlignment="1">
      <alignment horizontal="center" vertical="center" wrapText="1"/>
    </xf>
    <xf numFmtId="173" fontId="28" fillId="0" borderId="6" xfId="1" applyNumberFormat="1" applyFont="1" applyFill="1" applyBorder="1" applyAlignment="1">
      <alignment horizontal="center" vertical="center" wrapText="1"/>
    </xf>
    <xf numFmtId="0" fontId="31" fillId="0" borderId="9" xfId="6" applyFont="1" applyBorder="1" applyAlignment="1">
      <alignment horizontal="center" vertical="center" wrapText="1"/>
    </xf>
    <xf numFmtId="0" fontId="31" fillId="0" borderId="6" xfId="6" applyFont="1" applyBorder="1" applyAlignment="1">
      <alignment horizontal="center" vertical="center" wrapText="1"/>
    </xf>
    <xf numFmtId="173" fontId="32" fillId="0" borderId="6" xfId="1" applyNumberFormat="1" applyFont="1" applyFill="1" applyBorder="1" applyAlignment="1">
      <alignment horizontal="center" vertical="center" wrapText="1"/>
    </xf>
    <xf numFmtId="173" fontId="32" fillId="0" borderId="6" xfId="0" applyNumberFormat="1" applyFont="1" applyBorder="1" applyAlignment="1">
      <alignment horizontal="center" vertical="center" wrapText="1"/>
    </xf>
    <xf numFmtId="173" fontId="32" fillId="0" borderId="24" xfId="0" applyNumberFormat="1" applyFont="1" applyBorder="1" applyAlignment="1">
      <alignment horizontal="center" vertical="center" wrapText="1"/>
    </xf>
    <xf numFmtId="0" fontId="32" fillId="0" borderId="6" xfId="0" applyFont="1" applyBorder="1" applyAlignment="1">
      <alignment horizontal="center" vertical="center" wrapText="1"/>
    </xf>
    <xf numFmtId="0" fontId="31" fillId="0" borderId="27" xfId="0" applyFont="1" applyBorder="1" applyAlignment="1">
      <alignment horizontal="center" vertical="center" wrapText="1"/>
    </xf>
    <xf numFmtId="0" fontId="31" fillId="0" borderId="5" xfId="0" applyFont="1" applyBorder="1" applyAlignment="1">
      <alignment horizontal="center" vertical="center" wrapText="1"/>
    </xf>
    <xf numFmtId="0" fontId="28" fillId="0" borderId="9" xfId="0" applyFont="1" applyBorder="1" applyAlignment="1">
      <alignment horizontal="center" vertical="center" wrapText="1"/>
    </xf>
    <xf numFmtId="0" fontId="31" fillId="0" borderId="28" xfId="0" applyFont="1" applyBorder="1" applyAlignment="1">
      <alignment horizontal="center" vertical="center" wrapText="1"/>
    </xf>
    <xf numFmtId="173" fontId="31" fillId="0" borderId="13" xfId="3" applyNumberFormat="1" applyFont="1" applyFill="1" applyBorder="1" applyAlignment="1">
      <alignment horizontal="center" vertical="center" wrapText="1"/>
    </xf>
    <xf numFmtId="173" fontId="31" fillId="0" borderId="13" xfId="1" applyNumberFormat="1" applyFont="1" applyFill="1" applyBorder="1" applyAlignment="1">
      <alignment horizontal="center" vertical="center" wrapText="1"/>
    </xf>
    <xf numFmtId="173" fontId="31" fillId="0" borderId="13" xfId="0" applyNumberFormat="1" applyFont="1" applyBorder="1" applyAlignment="1">
      <alignment horizontal="center" vertical="center" wrapText="1"/>
    </xf>
    <xf numFmtId="173" fontId="6" fillId="0" borderId="28" xfId="1" applyNumberFormat="1" applyFont="1" applyFill="1" applyBorder="1" applyAlignment="1">
      <alignment horizontal="center" vertical="center" wrapText="1"/>
    </xf>
    <xf numFmtId="0" fontId="31" fillId="0" borderId="29" xfId="0" applyFont="1" applyBorder="1" applyAlignment="1">
      <alignment horizontal="center" vertical="center" wrapText="1"/>
    </xf>
    <xf numFmtId="173" fontId="31" fillId="0" borderId="6" xfId="3" applyNumberFormat="1" applyFont="1" applyFill="1" applyBorder="1" applyAlignment="1">
      <alignment horizontal="center" vertical="center"/>
    </xf>
    <xf numFmtId="173" fontId="32" fillId="0" borderId="6" xfId="1" applyNumberFormat="1" applyFont="1" applyFill="1" applyBorder="1" applyAlignment="1">
      <alignment horizontal="center" vertical="center"/>
    </xf>
    <xf numFmtId="173" fontId="31" fillId="0" borderId="24" xfId="3" applyNumberFormat="1" applyFont="1" applyFill="1" applyBorder="1" applyAlignment="1">
      <alignment horizontal="center" vertical="center"/>
    </xf>
    <xf numFmtId="173" fontId="32" fillId="0" borderId="24" xfId="3" applyNumberFormat="1" applyFont="1" applyFill="1" applyBorder="1" applyAlignment="1">
      <alignment horizontal="center" vertical="center"/>
    </xf>
    <xf numFmtId="173" fontId="32" fillId="0" borderId="24" xfId="1" applyNumberFormat="1" applyFont="1" applyFill="1" applyBorder="1" applyAlignment="1">
      <alignment horizontal="center" vertical="center"/>
    </xf>
    <xf numFmtId="0" fontId="9" fillId="0" borderId="6" xfId="0" applyFont="1" applyBorder="1" applyAlignment="1">
      <alignment horizontal="center" vertical="center" wrapText="1"/>
    </xf>
    <xf numFmtId="173" fontId="6" fillId="0" borderId="24" xfId="0" applyNumberFormat="1" applyFont="1" applyBorder="1" applyAlignment="1">
      <alignment horizontal="center" vertical="center"/>
    </xf>
    <xf numFmtId="164" fontId="31" fillId="0" borderId="13" xfId="1" applyNumberFormat="1" applyFont="1" applyFill="1" applyBorder="1" applyAlignment="1">
      <alignment horizontal="center" vertical="center" wrapText="1"/>
    </xf>
    <xf numFmtId="166" fontId="31" fillId="0" borderId="13" xfId="3" applyNumberFormat="1" applyFont="1" applyFill="1" applyBorder="1" applyAlignment="1">
      <alignment horizontal="center" vertical="center" wrapText="1"/>
    </xf>
    <xf numFmtId="166" fontId="6" fillId="0" borderId="6" xfId="3" applyNumberFormat="1" applyFont="1" applyFill="1" applyBorder="1" applyAlignment="1">
      <alignment horizontal="center"/>
    </xf>
    <xf numFmtId="173" fontId="6" fillId="0" borderId="6" xfId="1" applyNumberFormat="1" applyFont="1" applyFill="1" applyBorder="1" applyAlignment="1">
      <alignment horizontal="center"/>
    </xf>
    <xf numFmtId="9" fontId="31" fillId="0" borderId="15" xfId="0" applyNumberFormat="1" applyFont="1" applyBorder="1" applyAlignment="1">
      <alignment horizontal="center" vertical="center" wrapText="1"/>
    </xf>
    <xf numFmtId="9" fontId="31" fillId="0" borderId="13" xfId="0" applyNumberFormat="1" applyFont="1" applyBorder="1" applyAlignment="1">
      <alignment horizontal="center" vertical="center" wrapText="1"/>
    </xf>
    <xf numFmtId="1" fontId="6" fillId="0" borderId="24" xfId="0" applyNumberFormat="1" applyFont="1" applyBorder="1" applyAlignment="1">
      <alignment horizontal="center" vertical="center" wrapText="1"/>
    </xf>
    <xf numFmtId="43" fontId="31" fillId="0" borderId="6" xfId="1" applyFont="1" applyFill="1" applyBorder="1" applyAlignment="1">
      <alignment horizontal="center" vertical="center" wrapText="1"/>
    </xf>
    <xf numFmtId="173" fontId="29" fillId="0" borderId="24" xfId="1" applyNumberFormat="1" applyFont="1" applyFill="1" applyBorder="1" applyAlignment="1">
      <alignment horizontal="center" vertical="center"/>
    </xf>
    <xf numFmtId="2" fontId="6" fillId="0" borderId="6" xfId="0" applyNumberFormat="1" applyFont="1" applyBorder="1" applyAlignment="1">
      <alignment horizontal="center" vertical="center" wrapText="1"/>
    </xf>
    <xf numFmtId="173" fontId="6" fillId="0" borderId="6" xfId="0" applyNumberFormat="1" applyFont="1" applyBorder="1" applyAlignment="1">
      <alignment horizontal="center"/>
    </xf>
    <xf numFmtId="173" fontId="29" fillId="0" borderId="24" xfId="0" applyNumberFormat="1" applyFont="1" applyBorder="1" applyAlignment="1">
      <alignment horizontal="center" vertical="center"/>
    </xf>
    <xf numFmtId="0" fontId="6" fillId="0" borderId="5" xfId="0" applyFont="1" applyBorder="1" applyAlignment="1">
      <alignment horizontal="center" vertical="center" wrapText="1"/>
    </xf>
    <xf numFmtId="9" fontId="6" fillId="0" borderId="4" xfId="0" applyNumberFormat="1" applyFont="1" applyBorder="1" applyAlignment="1">
      <alignment horizontal="center" vertical="center" wrapText="1"/>
    </xf>
    <xf numFmtId="173" fontId="31" fillId="0" borderId="6" xfId="4" applyNumberFormat="1" applyFont="1" applyFill="1" applyBorder="1" applyAlignment="1">
      <alignment horizontal="center" vertical="center" wrapText="1"/>
    </xf>
    <xf numFmtId="173" fontId="31" fillId="0" borderId="24" xfId="4" applyNumberFormat="1" applyFont="1" applyFill="1" applyBorder="1" applyAlignment="1">
      <alignment horizontal="center" vertical="center" wrapText="1"/>
    </xf>
    <xf numFmtId="42" fontId="31" fillId="0" borderId="6" xfId="0" applyNumberFormat="1" applyFont="1" applyBorder="1" applyAlignment="1">
      <alignment horizontal="center" vertical="center"/>
    </xf>
    <xf numFmtId="0" fontId="31" fillId="0" borderId="20" xfId="0" applyFont="1" applyBorder="1" applyAlignment="1">
      <alignment horizontal="center" vertical="center" wrapText="1"/>
    </xf>
    <xf numFmtId="173" fontId="31" fillId="0" borderId="13" xfId="4" applyNumberFormat="1" applyFont="1" applyFill="1" applyBorder="1" applyAlignment="1">
      <alignment horizontal="center" vertical="center" wrapText="1"/>
    </xf>
    <xf numFmtId="9" fontId="31" fillId="0" borderId="3" xfId="5" applyFont="1" applyFill="1" applyBorder="1" applyAlignment="1">
      <alignment horizontal="center" vertical="center" wrapText="1"/>
    </xf>
    <xf numFmtId="0" fontId="6" fillId="0" borderId="1" xfId="0" applyFont="1" applyBorder="1" applyAlignment="1">
      <alignment horizontal="center" vertical="center" wrapText="1"/>
    </xf>
    <xf numFmtId="173" fontId="6" fillId="0" borderId="6" xfId="4" applyNumberFormat="1" applyFont="1" applyFill="1" applyBorder="1" applyAlignment="1">
      <alignment horizontal="center" vertical="center"/>
    </xf>
    <xf numFmtId="42" fontId="6" fillId="0" borderId="6" xfId="0" applyNumberFormat="1" applyFont="1" applyBorder="1" applyAlignment="1">
      <alignment horizontal="center" vertical="center" wrapText="1"/>
    </xf>
    <xf numFmtId="9" fontId="6" fillId="0" borderId="3" xfId="0" applyNumberFormat="1" applyFont="1" applyBorder="1" applyAlignment="1">
      <alignment horizontal="center" vertical="center" wrapText="1"/>
    </xf>
    <xf numFmtId="9" fontId="31" fillId="0" borderId="3" xfId="0" applyNumberFormat="1" applyFont="1" applyBorder="1" applyAlignment="1">
      <alignment horizontal="center" vertical="center" wrapText="1"/>
    </xf>
    <xf numFmtId="9" fontId="6" fillId="0" borderId="1" xfId="0" applyNumberFormat="1" applyFont="1" applyBorder="1" applyAlignment="1">
      <alignment horizontal="center" vertical="center" wrapText="1"/>
    </xf>
    <xf numFmtId="170" fontId="31" fillId="0" borderId="6" xfId="5" applyNumberFormat="1" applyFont="1" applyFill="1" applyBorder="1" applyAlignment="1">
      <alignment horizontal="center" vertical="center" wrapText="1"/>
    </xf>
    <xf numFmtId="170" fontId="6" fillId="0" borderId="6" xfId="5" applyNumberFormat="1" applyFont="1" applyFill="1" applyBorder="1" applyAlignment="1">
      <alignment horizontal="center" vertical="center" wrapText="1"/>
    </xf>
    <xf numFmtId="173" fontId="6" fillId="0" borderId="12" xfId="4" applyNumberFormat="1" applyFont="1" applyFill="1" applyBorder="1" applyAlignment="1">
      <alignment horizontal="center" vertical="center" wrapText="1"/>
    </xf>
    <xf numFmtId="173" fontId="29" fillId="0" borderId="6" xfId="4" applyNumberFormat="1" applyFont="1" applyFill="1" applyBorder="1" applyAlignment="1">
      <alignment horizontal="center" vertical="center" wrapText="1"/>
    </xf>
    <xf numFmtId="42" fontId="6" fillId="0" borderId="6" xfId="0" applyNumberFormat="1" applyFont="1" applyBorder="1" applyAlignment="1">
      <alignment horizontal="center" vertical="center"/>
    </xf>
    <xf numFmtId="173" fontId="31" fillId="0" borderId="9" xfId="4" applyNumberFormat="1" applyFont="1" applyFill="1" applyBorder="1" applyAlignment="1">
      <alignment horizontal="center" vertical="center" wrapText="1"/>
    </xf>
    <xf numFmtId="173" fontId="31" fillId="0" borderId="6" xfId="4" applyNumberFormat="1" applyFont="1" applyFill="1" applyBorder="1" applyAlignment="1">
      <alignment horizontal="center"/>
    </xf>
    <xf numFmtId="42" fontId="31" fillId="0" borderId="6" xfId="0" applyNumberFormat="1" applyFont="1" applyBorder="1" applyAlignment="1">
      <alignment horizontal="center" wrapText="1"/>
    </xf>
    <xf numFmtId="0" fontId="31" fillId="0" borderId="7" xfId="0" applyFont="1" applyBorder="1" applyAlignment="1">
      <alignment horizontal="center" vertical="center" wrapText="1"/>
    </xf>
    <xf numFmtId="173" fontId="28" fillId="0" borderId="13" xfId="4" applyNumberFormat="1" applyFont="1" applyFill="1" applyBorder="1" applyAlignment="1">
      <alignment horizontal="center" vertical="center" wrapText="1"/>
    </xf>
    <xf numFmtId="0" fontId="6" fillId="0" borderId="20" xfId="0" applyFont="1" applyBorder="1" applyAlignment="1">
      <alignment horizontal="center" vertical="center" wrapText="1"/>
    </xf>
    <xf numFmtId="0" fontId="6" fillId="0" borderId="57" xfId="0" applyFont="1" applyBorder="1" applyAlignment="1">
      <alignment horizontal="center" vertical="center" wrapText="1"/>
    </xf>
    <xf numFmtId="1" fontId="6" fillId="0" borderId="20" xfId="0" applyNumberFormat="1" applyFont="1" applyBorder="1" applyAlignment="1">
      <alignment horizontal="center" vertical="center" wrapText="1"/>
    </xf>
    <xf numFmtId="168" fontId="6" fillId="0" borderId="20" xfId="0" applyNumberFormat="1" applyFont="1" applyBorder="1" applyAlignment="1">
      <alignment horizontal="center" vertical="center" wrapText="1"/>
    </xf>
    <xf numFmtId="169" fontId="6" fillId="0" borderId="9" xfId="0" applyNumberFormat="1" applyFont="1" applyBorder="1" applyAlignment="1">
      <alignment horizontal="center" vertical="center" wrapText="1"/>
    </xf>
    <xf numFmtId="169" fontId="31" fillId="0" borderId="9" xfId="0" applyNumberFormat="1" applyFont="1" applyBorder="1" applyAlignment="1">
      <alignment horizontal="center" vertical="center" wrapText="1"/>
    </xf>
    <xf numFmtId="0" fontId="31" fillId="0" borderId="57" xfId="0" applyFont="1" applyBorder="1" applyAlignment="1">
      <alignment horizontal="center" vertical="center" wrapText="1"/>
    </xf>
    <xf numFmtId="173" fontId="31" fillId="0" borderId="13" xfId="4" applyNumberFormat="1" applyFont="1" applyFill="1" applyBorder="1" applyAlignment="1">
      <alignment horizontal="center"/>
    </xf>
    <xf numFmtId="173" fontId="31" fillId="0" borderId="28" xfId="4" applyNumberFormat="1" applyFont="1" applyFill="1" applyBorder="1" applyAlignment="1">
      <alignment horizontal="center" vertical="center" wrapText="1"/>
    </xf>
    <xf numFmtId="173" fontId="31" fillId="0" borderId="13" xfId="0" applyNumberFormat="1" applyFont="1" applyBorder="1" applyAlignment="1">
      <alignment horizontal="center" vertical="center"/>
    </xf>
    <xf numFmtId="42" fontId="31" fillId="0" borderId="13" xfId="0" applyNumberFormat="1" applyFont="1" applyBorder="1" applyAlignment="1">
      <alignment horizontal="center" wrapText="1"/>
    </xf>
    <xf numFmtId="166" fontId="28" fillId="18" borderId="6" xfId="3" applyNumberFormat="1" applyFont="1" applyFill="1" applyBorder="1" applyAlignment="1">
      <alignment horizontal="center" vertical="center" wrapText="1"/>
    </xf>
    <xf numFmtId="173" fontId="28" fillId="18" borderId="6" xfId="4" applyNumberFormat="1" applyFont="1" applyFill="1" applyBorder="1" applyAlignment="1">
      <alignment horizontal="center" vertical="center" wrapText="1"/>
    </xf>
    <xf numFmtId="173" fontId="41" fillId="18" borderId="6" xfId="4" applyNumberFormat="1" applyFont="1" applyFill="1" applyBorder="1" applyAlignment="1">
      <alignment horizontal="center" vertical="center" wrapText="1"/>
    </xf>
    <xf numFmtId="42" fontId="28" fillId="18" borderId="6" xfId="4" applyFont="1" applyFill="1" applyBorder="1" applyAlignment="1">
      <alignment horizontal="center" vertical="center" wrapText="1"/>
    </xf>
    <xf numFmtId="166" fontId="31" fillId="18" borderId="5" xfId="3" applyNumberFormat="1" applyFont="1" applyFill="1" applyBorder="1" applyAlignment="1">
      <alignment horizontal="center" vertical="center" wrapText="1"/>
    </xf>
    <xf numFmtId="173" fontId="31" fillId="18" borderId="5" xfId="0" applyNumberFormat="1" applyFont="1" applyFill="1" applyBorder="1" applyAlignment="1">
      <alignment horizontal="center" vertical="center" wrapText="1"/>
    </xf>
    <xf numFmtId="173" fontId="31" fillId="18" borderId="0" xfId="0" applyNumberFormat="1" applyFont="1" applyFill="1" applyAlignment="1">
      <alignment horizontal="center" vertical="center" wrapText="1"/>
    </xf>
    <xf numFmtId="166" fontId="31" fillId="18" borderId="37" xfId="3" applyNumberFormat="1" applyFont="1" applyFill="1" applyBorder="1" applyAlignment="1">
      <alignment horizontal="center" vertical="center" wrapText="1"/>
    </xf>
    <xf numFmtId="173" fontId="42" fillId="18" borderId="6" xfId="4" applyNumberFormat="1" applyFont="1" applyFill="1" applyBorder="1" applyAlignment="1">
      <alignment horizontal="center" vertical="center" wrapText="1"/>
    </xf>
    <xf numFmtId="42" fontId="29" fillId="0" borderId="0" xfId="0" applyNumberFormat="1" applyFont="1" applyAlignment="1">
      <alignment horizontal="center"/>
    </xf>
    <xf numFmtId="0" fontId="29" fillId="61" borderId="6" xfId="0" applyFont="1" applyFill="1" applyBorder="1" applyAlignment="1">
      <alignment horizontal="center"/>
    </xf>
    <xf numFmtId="173" fontId="29" fillId="61" borderId="6" xfId="0" applyNumberFormat="1" applyFont="1" applyFill="1" applyBorder="1" applyAlignment="1">
      <alignment horizontal="center"/>
    </xf>
    <xf numFmtId="0" fontId="43" fillId="0" borderId="0" xfId="0" applyFont="1" applyAlignment="1">
      <alignment horizontal="center"/>
    </xf>
    <xf numFmtId="173" fontId="43" fillId="0" borderId="0" xfId="0" applyNumberFormat="1" applyFont="1" applyAlignment="1">
      <alignment horizontal="center"/>
    </xf>
    <xf numFmtId="173" fontId="43" fillId="0" borderId="0" xfId="0" applyNumberFormat="1" applyFont="1" applyAlignment="1">
      <alignment horizontal="center" vertical="center"/>
    </xf>
    <xf numFmtId="0" fontId="44" fillId="59" borderId="6" xfId="0" applyFont="1" applyFill="1" applyBorder="1" applyAlignment="1">
      <alignment horizontal="center" vertical="center" wrapText="1"/>
    </xf>
    <xf numFmtId="0" fontId="43" fillId="59" borderId="6" xfId="0" applyFont="1" applyFill="1" applyBorder="1" applyAlignment="1">
      <alignment horizontal="center" vertical="center" wrapText="1"/>
    </xf>
    <xf numFmtId="173" fontId="44" fillId="59" borderId="6" xfId="0" applyNumberFormat="1" applyFont="1" applyFill="1" applyBorder="1" applyAlignment="1">
      <alignment horizontal="center" vertical="center" wrapText="1"/>
    </xf>
    <xf numFmtId="173" fontId="43" fillId="59" borderId="6" xfId="0" applyNumberFormat="1" applyFont="1" applyFill="1" applyBorder="1" applyAlignment="1">
      <alignment horizontal="center" vertical="center" wrapText="1"/>
    </xf>
    <xf numFmtId="0" fontId="46" fillId="0" borderId="0" xfId="0" applyFont="1" applyAlignment="1">
      <alignment horizontal="center"/>
    </xf>
    <xf numFmtId="173" fontId="29" fillId="0" borderId="6" xfId="1" applyNumberFormat="1" applyFont="1" applyFill="1" applyBorder="1" applyAlignment="1">
      <alignment horizontal="center" vertical="center"/>
    </xf>
    <xf numFmtId="173" fontId="29" fillId="0" borderId="13" xfId="1" applyNumberFormat="1" applyFont="1" applyFill="1" applyBorder="1" applyAlignment="1">
      <alignment horizontal="center" vertical="center" wrapText="1"/>
    </xf>
    <xf numFmtId="173" fontId="28" fillId="0" borderId="6" xfId="4" applyNumberFormat="1" applyFont="1" applyFill="1" applyBorder="1" applyAlignment="1">
      <alignment horizontal="center" vertical="center" wrapText="1"/>
    </xf>
    <xf numFmtId="173" fontId="28" fillId="0" borderId="9" xfId="1" applyNumberFormat="1" applyFont="1" applyFill="1" applyBorder="1" applyAlignment="1">
      <alignment horizontal="center" vertical="center"/>
    </xf>
    <xf numFmtId="173" fontId="29" fillId="0" borderId="9" xfId="1" applyNumberFormat="1" applyFont="1" applyFill="1" applyBorder="1" applyAlignment="1">
      <alignment horizontal="center" vertical="center"/>
    </xf>
    <xf numFmtId="173" fontId="28" fillId="0" borderId="27" xfId="1" applyNumberFormat="1" applyFont="1" applyFill="1" applyBorder="1" applyAlignment="1">
      <alignment horizontal="center" vertical="center"/>
    </xf>
    <xf numFmtId="173" fontId="29" fillId="18" borderId="6" xfId="4" applyNumberFormat="1" applyFont="1" applyFill="1" applyBorder="1" applyAlignment="1">
      <alignment horizontal="center" vertical="center" wrapText="1"/>
    </xf>
    <xf numFmtId="173" fontId="29" fillId="18" borderId="24" xfId="4" applyNumberFormat="1" applyFont="1" applyFill="1" applyBorder="1" applyAlignment="1">
      <alignment horizontal="center" vertical="center" wrapText="1"/>
    </xf>
    <xf numFmtId="0" fontId="29" fillId="18" borderId="6" xfId="0" applyFont="1" applyFill="1" applyBorder="1" applyAlignment="1">
      <alignment horizontal="center" vertical="center"/>
    </xf>
    <xf numFmtId="42" fontId="29" fillId="0" borderId="0" xfId="0" applyNumberFormat="1" applyFont="1" applyAlignment="1">
      <alignment horizontal="center" vertical="center"/>
    </xf>
    <xf numFmtId="0" fontId="28" fillId="0" borderId="0" xfId="0" applyFont="1" applyAlignment="1">
      <alignment horizontal="center" vertical="center" wrapText="1"/>
    </xf>
    <xf numFmtId="0" fontId="0" fillId="0" borderId="0" xfId="0" applyAlignment="1">
      <alignment horizontal="center"/>
    </xf>
    <xf numFmtId="173" fontId="29" fillId="0" borderId="6" xfId="4" applyNumberFormat="1" applyFont="1" applyFill="1" applyBorder="1" applyAlignment="1">
      <alignment horizontal="center" vertical="center"/>
    </xf>
    <xf numFmtId="173" fontId="29" fillId="0" borderId="24" xfId="4" applyNumberFormat="1" applyFont="1" applyFill="1" applyBorder="1" applyAlignment="1">
      <alignment horizontal="center" vertical="center" wrapText="1"/>
    </xf>
    <xf numFmtId="173" fontId="28" fillId="0" borderId="24" xfId="1" applyNumberFormat="1" applyFont="1" applyFill="1" applyBorder="1" applyAlignment="1">
      <alignment horizontal="center" vertical="center"/>
    </xf>
    <xf numFmtId="173" fontId="28" fillId="0" borderId="24" xfId="0" applyNumberFormat="1" applyFont="1" applyBorder="1" applyAlignment="1">
      <alignment horizontal="center" vertical="center" wrapText="1"/>
    </xf>
    <xf numFmtId="173" fontId="29" fillId="0" borderId="24" xfId="0" applyNumberFormat="1" applyFont="1" applyBorder="1" applyAlignment="1">
      <alignment horizontal="center" vertical="center" wrapText="1"/>
    </xf>
    <xf numFmtId="173" fontId="29" fillId="0" borderId="24" xfId="1" applyNumberFormat="1" applyFont="1" applyFill="1" applyBorder="1" applyAlignment="1">
      <alignment horizontal="center" vertical="center" wrapText="1"/>
    </xf>
    <xf numFmtId="173" fontId="28" fillId="0" borderId="24" xfId="1" applyNumberFormat="1" applyFont="1" applyFill="1" applyBorder="1" applyAlignment="1">
      <alignment horizontal="center" vertical="center" wrapText="1"/>
    </xf>
    <xf numFmtId="173" fontId="28" fillId="0" borderId="24" xfId="4" applyNumberFormat="1" applyFont="1" applyFill="1" applyBorder="1" applyAlignment="1">
      <alignment horizontal="center" vertical="center" wrapText="1"/>
    </xf>
    <xf numFmtId="173" fontId="28" fillId="0" borderId="28" xfId="4" applyNumberFormat="1" applyFont="1" applyFill="1" applyBorder="1" applyAlignment="1">
      <alignment horizontal="center" vertical="center" wrapText="1"/>
    </xf>
    <xf numFmtId="0" fontId="43" fillId="0" borderId="6" xfId="0" applyFont="1" applyBorder="1" applyAlignment="1">
      <alignment horizontal="center" vertical="center"/>
    </xf>
    <xf numFmtId="0" fontId="43" fillId="0" borderId="0" xfId="0" applyFont="1" applyAlignment="1">
      <alignment horizontal="center" vertical="center"/>
    </xf>
    <xf numFmtId="164" fontId="43" fillId="0" borderId="0" xfId="0" applyNumberFormat="1" applyFont="1" applyAlignment="1">
      <alignment horizontal="center" vertical="center"/>
    </xf>
    <xf numFmtId="0" fontId="6" fillId="0" borderId="0" xfId="0" applyFont="1" applyAlignment="1">
      <alignment horizontal="center" vertical="center"/>
    </xf>
    <xf numFmtId="0" fontId="31" fillId="0" borderId="0" xfId="0" applyFont="1" applyAlignment="1">
      <alignment horizontal="center" vertical="center"/>
    </xf>
    <xf numFmtId="166" fontId="6" fillId="0" borderId="0" xfId="3" applyNumberFormat="1" applyFont="1" applyFill="1" applyAlignment="1">
      <alignment horizontal="center" vertical="center"/>
    </xf>
    <xf numFmtId="173" fontId="28" fillId="0" borderId="6" xfId="0" applyNumberFormat="1" applyFont="1" applyBorder="1" applyAlignment="1">
      <alignment horizontal="center" vertical="center" wrapText="1"/>
    </xf>
    <xf numFmtId="0" fontId="29" fillId="0" borderId="25" xfId="0" applyFont="1" applyBorder="1" applyAlignment="1">
      <alignment horizontal="center"/>
    </xf>
    <xf numFmtId="0" fontId="29" fillId="0" borderId="6" xfId="0" applyFont="1" applyBorder="1" applyAlignment="1">
      <alignment horizontal="center"/>
    </xf>
    <xf numFmtId="0" fontId="8" fillId="0" borderId="46" xfId="0" applyFont="1" applyBorder="1" applyAlignment="1">
      <alignment horizontal="center" vertical="center" wrapText="1"/>
    </xf>
    <xf numFmtId="0" fontId="8" fillId="0" borderId="44" xfId="0" applyFont="1" applyBorder="1" applyAlignment="1">
      <alignment horizontal="center" vertical="center" wrapText="1"/>
    </xf>
    <xf numFmtId="0" fontId="29" fillId="0" borderId="6" xfId="0" applyFont="1" applyBorder="1" applyAlignment="1">
      <alignment horizontal="center" vertical="center" wrapText="1"/>
    </xf>
    <xf numFmtId="0" fontId="28" fillId="0" borderId="6" xfId="0" applyFont="1" applyBorder="1" applyAlignment="1">
      <alignment horizontal="center" vertical="center" wrapText="1"/>
    </xf>
    <xf numFmtId="0" fontId="28" fillId="17" borderId="36" xfId="0" applyFont="1" applyFill="1" applyBorder="1" applyAlignment="1">
      <alignment horizontal="center" vertical="center" wrapText="1"/>
    </xf>
    <xf numFmtId="0" fontId="28" fillId="17" borderId="0" xfId="0" applyFont="1" applyFill="1" applyAlignment="1">
      <alignment horizontal="center" vertical="center" wrapText="1"/>
    </xf>
    <xf numFmtId="0" fontId="28" fillId="17" borderId="37" xfId="0" applyFont="1" applyFill="1" applyBorder="1" applyAlignment="1">
      <alignment horizontal="center" vertical="center" wrapText="1"/>
    </xf>
    <xf numFmtId="0" fontId="8" fillId="0" borderId="33" xfId="0" applyFont="1" applyBorder="1" applyAlignment="1">
      <alignment horizontal="center" vertical="center" wrapText="1"/>
    </xf>
    <xf numFmtId="0" fontId="8" fillId="0" borderId="39" xfId="0" applyFont="1" applyBorder="1" applyAlignment="1">
      <alignment horizontal="center" vertical="center" wrapText="1"/>
    </xf>
    <xf numFmtId="173" fontId="29" fillId="0" borderId="6" xfId="0" applyNumberFormat="1" applyFont="1" applyBorder="1" applyAlignment="1">
      <alignment horizontal="center" vertical="center" wrapText="1"/>
    </xf>
    <xf numFmtId="164" fontId="28" fillId="0" borderId="6" xfId="1" applyNumberFormat="1" applyFont="1" applyFill="1" applyBorder="1" applyAlignment="1">
      <alignment horizontal="center" vertical="center" wrapText="1"/>
    </xf>
    <xf numFmtId="166" fontId="28" fillId="0" borderId="6" xfId="3" applyNumberFormat="1" applyFont="1" applyFill="1" applyBorder="1" applyAlignment="1">
      <alignment horizontal="center" vertical="center" wrapText="1"/>
    </xf>
    <xf numFmtId="0" fontId="34" fillId="31" borderId="34" xfId="0" applyFont="1" applyFill="1" applyBorder="1" applyAlignment="1">
      <alignment horizontal="center" vertical="center" wrapText="1"/>
    </xf>
    <xf numFmtId="0" fontId="31" fillId="31" borderId="11" xfId="0" applyFont="1" applyFill="1" applyBorder="1" applyAlignment="1">
      <alignment horizontal="center" vertical="center" wrapText="1"/>
    </xf>
    <xf numFmtId="0" fontId="34" fillId="31" borderId="24" xfId="0" applyFont="1" applyFill="1" applyBorder="1" applyAlignment="1">
      <alignment horizontal="center" vertical="center" wrapText="1"/>
    </xf>
    <xf numFmtId="0" fontId="31" fillId="31" borderId="17" xfId="0" applyFont="1" applyFill="1" applyBorder="1" applyAlignment="1">
      <alignment horizontal="center" vertical="center" wrapText="1"/>
    </xf>
    <xf numFmtId="0" fontId="31" fillId="31" borderId="12" xfId="0" applyFont="1" applyFill="1" applyBorder="1" applyAlignment="1">
      <alignment horizontal="center" vertical="center" wrapText="1"/>
    </xf>
    <xf numFmtId="0" fontId="34" fillId="17" borderId="24" xfId="0" applyFont="1" applyFill="1" applyBorder="1" applyAlignment="1">
      <alignment horizontal="center" vertical="center" wrapText="1"/>
    </xf>
    <xf numFmtId="0" fontId="34" fillId="17" borderId="17" xfId="0" applyFont="1" applyFill="1" applyBorder="1" applyAlignment="1">
      <alignment horizontal="center" vertical="center" wrapText="1"/>
    </xf>
    <xf numFmtId="0" fontId="34" fillId="17" borderId="12" xfId="0" applyFont="1" applyFill="1" applyBorder="1" applyAlignment="1">
      <alignment horizontal="center" vertical="center" wrapText="1"/>
    </xf>
    <xf numFmtId="0" fontId="34" fillId="31" borderId="36" xfId="0" applyFont="1" applyFill="1" applyBorder="1" applyAlignment="1">
      <alignment horizontal="center" vertical="center" wrapText="1"/>
    </xf>
    <xf numFmtId="0" fontId="34" fillId="31" borderId="11" xfId="0" applyFont="1" applyFill="1" applyBorder="1" applyAlignment="1">
      <alignment horizontal="center" vertical="center" wrapText="1"/>
    </xf>
    <xf numFmtId="0" fontId="34" fillId="31" borderId="45" xfId="0" applyFont="1" applyFill="1" applyBorder="1" applyAlignment="1">
      <alignment horizontal="center" vertical="center" wrapText="1"/>
    </xf>
    <xf numFmtId="0" fontId="34" fillId="31" borderId="52" xfId="0" applyFont="1" applyFill="1" applyBorder="1" applyAlignment="1">
      <alignment horizontal="center" vertical="center" wrapText="1"/>
    </xf>
    <xf numFmtId="0" fontId="34" fillId="31" borderId="17" xfId="0" applyFont="1" applyFill="1" applyBorder="1" applyAlignment="1">
      <alignment horizontal="center" vertical="center" wrapText="1"/>
    </xf>
    <xf numFmtId="0" fontId="34" fillId="31" borderId="12" xfId="0" applyFont="1" applyFill="1" applyBorder="1" applyAlignment="1">
      <alignment horizontal="center" vertical="center" wrapText="1"/>
    </xf>
    <xf numFmtId="0" fontId="28" fillId="31" borderId="24" xfId="0" applyFont="1" applyFill="1" applyBorder="1" applyAlignment="1">
      <alignment horizontal="center" vertical="center" wrapText="1"/>
    </xf>
    <xf numFmtId="0" fontId="28" fillId="31" borderId="17" xfId="0" applyFont="1" applyFill="1" applyBorder="1" applyAlignment="1">
      <alignment horizontal="center" vertical="center" wrapText="1"/>
    </xf>
    <xf numFmtId="0" fontId="28" fillId="31" borderId="12" xfId="0" applyFont="1" applyFill="1" applyBorder="1" applyAlignment="1">
      <alignment horizontal="center" vertical="center" wrapText="1"/>
    </xf>
    <xf numFmtId="0" fontId="34" fillId="31" borderId="21" xfId="0" applyFont="1" applyFill="1" applyBorder="1" applyAlignment="1">
      <alignment horizontal="center" vertical="center" wrapText="1"/>
    </xf>
    <xf numFmtId="0" fontId="31" fillId="31" borderId="0" xfId="0" applyFont="1" applyFill="1" applyAlignment="1">
      <alignment horizontal="center" vertical="center" wrapText="1"/>
    </xf>
    <xf numFmtId="0" fontId="31" fillId="31" borderId="26" xfId="0" applyFont="1" applyFill="1" applyBorder="1" applyAlignment="1">
      <alignment horizontal="center" vertical="center" wrapText="1"/>
    </xf>
    <xf numFmtId="0" fontId="34" fillId="39" borderId="23" xfId="0" applyFont="1" applyFill="1" applyBorder="1" applyAlignment="1">
      <alignment horizontal="center" vertical="center" wrapText="1"/>
    </xf>
    <xf numFmtId="0" fontId="34" fillId="39" borderId="0" xfId="0" applyFont="1" applyFill="1" applyAlignment="1">
      <alignment horizontal="center" vertical="center" wrapText="1"/>
    </xf>
    <xf numFmtId="0" fontId="34" fillId="39" borderId="26" xfId="0" applyFont="1" applyFill="1" applyBorder="1" applyAlignment="1">
      <alignment horizontal="center" vertical="center" wrapText="1"/>
    </xf>
    <xf numFmtId="0" fontId="34" fillId="36" borderId="23" xfId="0" applyFont="1" applyFill="1" applyBorder="1" applyAlignment="1">
      <alignment horizontal="center" vertical="center" wrapText="1"/>
    </xf>
    <xf numFmtId="0" fontId="34" fillId="36" borderId="0" xfId="0" applyFont="1" applyFill="1" applyAlignment="1">
      <alignment horizontal="center" vertical="center" wrapText="1"/>
    </xf>
    <xf numFmtId="0" fontId="34" fillId="36" borderId="26" xfId="0" applyFont="1" applyFill="1" applyBorder="1" applyAlignment="1">
      <alignment horizontal="center" vertical="center" wrapText="1"/>
    </xf>
    <xf numFmtId="0" fontId="34" fillId="17" borderId="0" xfId="0" applyFont="1" applyFill="1" applyAlignment="1">
      <alignment horizontal="center" vertical="center" wrapText="1"/>
    </xf>
    <xf numFmtId="0" fontId="34" fillId="17" borderId="26" xfId="0" applyFont="1" applyFill="1" applyBorder="1" applyAlignment="1">
      <alignment horizontal="center" vertical="center" wrapText="1"/>
    </xf>
    <xf numFmtId="0" fontId="34" fillId="31" borderId="28" xfId="0" applyFont="1" applyFill="1" applyBorder="1" applyAlignment="1">
      <alignment horizontal="center" vertical="center" wrapText="1"/>
    </xf>
    <xf numFmtId="0" fontId="34" fillId="31" borderId="18" xfId="0" applyFont="1" applyFill="1" applyBorder="1" applyAlignment="1">
      <alignment horizontal="center" vertical="center" wrapText="1"/>
    </xf>
    <xf numFmtId="0" fontId="34" fillId="31" borderId="14" xfId="0" applyFont="1" applyFill="1" applyBorder="1" applyAlignment="1">
      <alignment horizontal="center" vertical="center" wrapText="1"/>
    </xf>
    <xf numFmtId="0" fontId="34" fillId="31" borderId="0" xfId="0" applyFont="1" applyFill="1" applyAlignment="1">
      <alignment horizontal="center" vertical="center" wrapText="1"/>
    </xf>
    <xf numFmtId="0" fontId="34" fillId="31" borderId="26" xfId="0" applyFont="1" applyFill="1" applyBorder="1" applyAlignment="1">
      <alignment horizontal="center" vertical="center" wrapText="1"/>
    </xf>
    <xf numFmtId="0" fontId="29" fillId="0" borderId="6" xfId="0" applyFont="1" applyBorder="1" applyAlignment="1">
      <alignment horizontal="left" vertical="center"/>
    </xf>
    <xf numFmtId="0" fontId="39" fillId="50" borderId="0" xfId="0" applyFont="1" applyFill="1" applyAlignment="1">
      <alignment horizontal="center"/>
    </xf>
    <xf numFmtId="0" fontId="34" fillId="31" borderId="27" xfId="0" applyFont="1" applyFill="1" applyBorder="1" applyAlignment="1">
      <alignment horizontal="center" vertical="center" wrapText="1"/>
    </xf>
    <xf numFmtId="0" fontId="34" fillId="31" borderId="25" xfId="0" applyFont="1" applyFill="1" applyBorder="1" applyAlignment="1">
      <alignment horizontal="center" vertical="center" wrapText="1"/>
    </xf>
    <xf numFmtId="0" fontId="34" fillId="31" borderId="8" xfId="0" applyFont="1" applyFill="1" applyBorder="1" applyAlignment="1">
      <alignment horizontal="center" vertical="center" wrapText="1"/>
    </xf>
    <xf numFmtId="0" fontId="31" fillId="17" borderId="17" xfId="0" applyFont="1" applyFill="1" applyBorder="1" applyAlignment="1">
      <alignment horizontal="center" vertical="center" wrapText="1"/>
    </xf>
    <xf numFmtId="0" fontId="31" fillId="17" borderId="12" xfId="0" applyFont="1" applyFill="1" applyBorder="1" applyAlignment="1">
      <alignment horizontal="center" vertical="center" wrapText="1"/>
    </xf>
    <xf numFmtId="0" fontId="34" fillId="31" borderId="35" xfId="0" applyFont="1" applyFill="1" applyBorder="1" applyAlignment="1">
      <alignment horizontal="center" vertical="center" wrapText="1"/>
    </xf>
    <xf numFmtId="0" fontId="34" fillId="17" borderId="6" xfId="0" applyFont="1" applyFill="1" applyBorder="1" applyAlignment="1">
      <alignment horizontal="center" vertical="center" wrapText="1"/>
    </xf>
    <xf numFmtId="0" fontId="43" fillId="0" borderId="6" xfId="0" applyFont="1" applyBorder="1" applyAlignment="1">
      <alignment horizontal="center" vertical="center" wrapText="1"/>
    </xf>
    <xf numFmtId="0" fontId="43" fillId="0" borderId="6" xfId="0" applyFont="1" applyBorder="1" applyAlignment="1">
      <alignment horizontal="left" vertical="center"/>
    </xf>
    <xf numFmtId="0" fontId="43" fillId="0" borderId="25" xfId="0" applyFont="1" applyBorder="1" applyAlignment="1">
      <alignment horizontal="center"/>
    </xf>
    <xf numFmtId="0" fontId="44" fillId="59" borderId="24" xfId="0" applyFont="1" applyFill="1" applyBorder="1" applyAlignment="1">
      <alignment horizontal="center" vertical="center" wrapText="1"/>
    </xf>
    <xf numFmtId="0" fontId="44" fillId="59" borderId="17" xfId="0" applyFont="1" applyFill="1" applyBorder="1" applyAlignment="1">
      <alignment horizontal="center" vertical="center" wrapText="1"/>
    </xf>
    <xf numFmtId="0" fontId="44" fillId="59" borderId="12" xfId="0" applyFont="1" applyFill="1" applyBorder="1" applyAlignment="1">
      <alignment horizontal="center" vertical="center" wrapText="1"/>
    </xf>
    <xf numFmtId="0" fontId="44" fillId="59" borderId="6" xfId="0" applyFont="1" applyFill="1" applyBorder="1" applyAlignment="1">
      <alignment horizontal="center" vertical="center" wrapText="1"/>
    </xf>
    <xf numFmtId="0" fontId="43" fillId="59" borderId="6" xfId="0" applyFont="1" applyFill="1" applyBorder="1" applyAlignment="1">
      <alignment horizontal="center" vertical="center" wrapText="1"/>
    </xf>
    <xf numFmtId="0" fontId="43" fillId="0" borderId="6" xfId="0" applyFont="1" applyBorder="1" applyAlignment="1">
      <alignment horizontal="center"/>
    </xf>
    <xf numFmtId="173" fontId="44" fillId="59" borderId="6" xfId="0" applyNumberFormat="1" applyFont="1" applyFill="1" applyBorder="1" applyAlignment="1">
      <alignment horizontal="center" vertical="center" wrapText="1"/>
    </xf>
    <xf numFmtId="0" fontId="44" fillId="59" borderId="13" xfId="0" applyFont="1" applyFill="1" applyBorder="1" applyAlignment="1">
      <alignment horizontal="center" vertical="center" wrapText="1"/>
    </xf>
    <xf numFmtId="0" fontId="44" fillId="59" borderId="9" xfId="0" applyFont="1" applyFill="1" applyBorder="1" applyAlignment="1">
      <alignment horizontal="center" vertical="center" wrapText="1"/>
    </xf>
    <xf numFmtId="164" fontId="44" fillId="59" borderId="6" xfId="1" applyNumberFormat="1" applyFont="1" applyFill="1" applyBorder="1" applyAlignment="1">
      <alignment horizontal="center" vertical="center" wrapText="1"/>
    </xf>
    <xf numFmtId="173" fontId="43" fillId="59" borderId="6" xfId="0" applyNumberFormat="1" applyFont="1" applyFill="1" applyBorder="1" applyAlignment="1">
      <alignment horizontal="center" vertical="center" wrapText="1"/>
    </xf>
    <xf numFmtId="166" fontId="44" fillId="59" borderId="6" xfId="3" applyNumberFormat="1" applyFont="1" applyFill="1" applyBorder="1" applyAlignment="1">
      <alignment horizontal="center" vertical="center" wrapText="1"/>
    </xf>
    <xf numFmtId="0" fontId="45" fillId="59" borderId="6" xfId="0" applyFont="1" applyFill="1" applyBorder="1" applyAlignment="1">
      <alignment horizontal="center" vertical="center" wrapText="1"/>
    </xf>
    <xf numFmtId="0" fontId="28" fillId="18" borderId="6" xfId="0" applyFont="1" applyFill="1" applyBorder="1" applyAlignment="1">
      <alignment horizontal="center" vertical="center" wrapText="1"/>
    </xf>
    <xf numFmtId="0" fontId="28" fillId="18" borderId="36" xfId="0" applyFont="1" applyFill="1" applyBorder="1" applyAlignment="1">
      <alignment horizontal="center" vertical="center" wrapText="1"/>
    </xf>
    <xf numFmtId="0" fontId="28" fillId="18" borderId="0" xfId="0" applyFont="1" applyFill="1" applyAlignment="1">
      <alignment horizontal="center" vertical="center" wrapText="1"/>
    </xf>
    <xf numFmtId="0" fontId="28" fillId="18" borderId="37" xfId="0" applyFont="1" applyFill="1" applyBorder="1" applyAlignment="1">
      <alignment horizontal="center" vertical="center" wrapText="1"/>
    </xf>
    <xf numFmtId="0" fontId="29" fillId="61" borderId="6" xfId="0" applyFont="1" applyFill="1" applyBorder="1" applyAlignment="1">
      <alignment horizontal="center"/>
    </xf>
    <xf numFmtId="0" fontId="28" fillId="60" borderId="6" xfId="0" applyFont="1" applyFill="1" applyBorder="1" applyAlignment="1">
      <alignment horizontal="center" vertical="center" wrapText="1"/>
    </xf>
    <xf numFmtId="0" fontId="8" fillId="2" borderId="32" xfId="0" applyFont="1" applyFill="1" applyBorder="1" applyAlignment="1">
      <alignment horizontal="center" vertical="center" wrapText="1"/>
    </xf>
    <xf numFmtId="0" fontId="8" fillId="2" borderId="39" xfId="0" applyFont="1" applyFill="1" applyBorder="1" applyAlignment="1">
      <alignment horizontal="center" vertical="center" wrapText="1"/>
    </xf>
    <xf numFmtId="0" fontId="14" fillId="31" borderId="28" xfId="0" applyFont="1" applyFill="1" applyBorder="1" applyAlignment="1">
      <alignment horizontal="center" vertical="center" wrapText="1"/>
    </xf>
    <xf numFmtId="0" fontId="14" fillId="31" borderId="18" xfId="0" applyFont="1" applyFill="1" applyBorder="1" applyAlignment="1">
      <alignment horizontal="center" vertical="center" wrapText="1"/>
    </xf>
    <xf numFmtId="0" fontId="14" fillId="31" borderId="14" xfId="0" applyFont="1" applyFill="1" applyBorder="1" applyAlignment="1">
      <alignment horizontal="center" vertical="center" wrapText="1"/>
    </xf>
    <xf numFmtId="0" fontId="8" fillId="2" borderId="30" xfId="0" applyFont="1" applyFill="1" applyBorder="1" applyAlignment="1">
      <alignment horizontal="center" vertical="center" wrapText="1"/>
    </xf>
    <xf numFmtId="0" fontId="8" fillId="2" borderId="51" xfId="0" applyFont="1" applyFill="1" applyBorder="1" applyAlignment="1">
      <alignment horizontal="center" vertical="center" wrapText="1"/>
    </xf>
    <xf numFmtId="0" fontId="8" fillId="28" borderId="32" xfId="0" applyFont="1" applyFill="1" applyBorder="1" applyAlignment="1">
      <alignment horizontal="center" vertical="center" wrapText="1"/>
    </xf>
    <xf numFmtId="0" fontId="8" fillId="28" borderId="39" xfId="0" applyFont="1" applyFill="1" applyBorder="1" applyAlignment="1">
      <alignment horizontal="center" vertical="center" wrapText="1"/>
    </xf>
    <xf numFmtId="164" fontId="8" fillId="4" borderId="34" xfId="1" applyNumberFormat="1" applyFont="1" applyFill="1" applyBorder="1" applyAlignment="1">
      <alignment horizontal="center" vertical="center" wrapText="1"/>
    </xf>
    <xf numFmtId="164" fontId="8" fillId="4" borderId="11" xfId="1" applyNumberFormat="1" applyFont="1" applyFill="1" applyBorder="1" applyAlignment="1">
      <alignment horizontal="center" vertical="center" wrapText="1"/>
    </xf>
    <xf numFmtId="164" fontId="8" fillId="4" borderId="35" xfId="1" applyNumberFormat="1" applyFont="1" applyFill="1" applyBorder="1" applyAlignment="1">
      <alignment horizontal="center" vertical="center" wrapText="1"/>
    </xf>
    <xf numFmtId="0" fontId="8" fillId="2" borderId="53" xfId="0" applyFont="1" applyFill="1" applyBorder="1" applyAlignment="1">
      <alignment horizontal="center" vertical="center" wrapText="1"/>
    </xf>
    <xf numFmtId="0" fontId="8" fillId="2" borderId="25" xfId="0" applyFont="1" applyFill="1" applyBorder="1" applyAlignment="1">
      <alignment horizontal="center" vertical="center" wrapText="1"/>
    </xf>
    <xf numFmtId="0" fontId="8" fillId="2" borderId="18" xfId="0" applyFont="1" applyFill="1" applyBorder="1" applyAlignment="1">
      <alignment horizontal="center" vertical="center" wrapText="1"/>
    </xf>
    <xf numFmtId="0" fontId="8" fillId="2" borderId="21" xfId="0" applyFont="1" applyFill="1" applyBorder="1" applyAlignment="1">
      <alignment horizontal="center" vertical="center" wrapText="1"/>
    </xf>
    <xf numFmtId="0" fontId="8" fillId="2" borderId="43" xfId="0" applyFont="1" applyFill="1" applyBorder="1" applyAlignment="1">
      <alignment horizontal="center" vertical="center" wrapText="1"/>
    </xf>
    <xf numFmtId="0" fontId="8" fillId="2" borderId="46" xfId="0" applyFont="1" applyFill="1" applyBorder="1" applyAlignment="1">
      <alignment horizontal="center" vertical="center" wrapText="1"/>
    </xf>
    <xf numFmtId="0" fontId="8" fillId="2" borderId="44" xfId="0" applyFont="1" applyFill="1" applyBorder="1" applyAlignment="1">
      <alignment horizontal="center" vertical="center" wrapText="1"/>
    </xf>
    <xf numFmtId="0" fontId="8" fillId="2" borderId="50" xfId="0" applyFont="1" applyFill="1" applyBorder="1" applyAlignment="1">
      <alignment horizontal="center" vertical="center" wrapText="1"/>
    </xf>
    <xf numFmtId="0" fontId="8" fillId="2" borderId="42" xfId="0" applyFont="1" applyFill="1" applyBorder="1" applyAlignment="1">
      <alignment horizontal="center" vertical="center" wrapText="1"/>
    </xf>
    <xf numFmtId="0" fontId="8" fillId="14" borderId="4" xfId="0" applyFont="1" applyFill="1" applyBorder="1" applyAlignment="1">
      <alignment horizontal="center" vertical="top" wrapText="1"/>
    </xf>
    <xf numFmtId="0" fontId="8" fillId="14" borderId="5" xfId="0" applyFont="1" applyFill="1" applyBorder="1" applyAlignment="1">
      <alignment horizontal="center" vertical="top" wrapText="1"/>
    </xf>
    <xf numFmtId="0" fontId="8" fillId="14" borderId="4" xfId="0" applyFont="1" applyFill="1" applyBorder="1" applyAlignment="1">
      <alignment horizontal="center" vertical="center" wrapText="1"/>
    </xf>
    <xf numFmtId="0" fontId="8" fillId="14" borderId="5" xfId="0" applyFont="1" applyFill="1" applyBorder="1" applyAlignment="1">
      <alignment horizontal="center" vertical="center" wrapText="1"/>
    </xf>
    <xf numFmtId="164" fontId="8" fillId="2" borderId="48" xfId="1" applyNumberFormat="1" applyFont="1" applyFill="1" applyBorder="1" applyAlignment="1">
      <alignment horizontal="center" vertical="center" wrapText="1"/>
    </xf>
    <xf numFmtId="164" fontId="8" fillId="2" borderId="5" xfId="1" applyNumberFormat="1" applyFont="1" applyFill="1" applyBorder="1" applyAlignment="1">
      <alignment horizontal="center" vertical="center" wrapText="1"/>
    </xf>
    <xf numFmtId="164" fontId="8" fillId="2" borderId="47" xfId="1" applyNumberFormat="1" applyFont="1" applyFill="1" applyBorder="1" applyAlignment="1">
      <alignment horizontal="center" vertical="center" wrapText="1"/>
    </xf>
    <xf numFmtId="164" fontId="8" fillId="2" borderId="23" xfId="1" applyNumberFormat="1" applyFont="1" applyFill="1" applyBorder="1" applyAlignment="1">
      <alignment horizontal="center" vertical="center" wrapText="1"/>
    </xf>
    <xf numFmtId="164" fontId="8" fillId="16" borderId="32" xfId="1" applyNumberFormat="1" applyFont="1" applyFill="1" applyBorder="1" applyAlignment="1">
      <alignment horizontal="center" vertical="center" wrapText="1"/>
    </xf>
    <xf numFmtId="164" fontId="8" fillId="16" borderId="33" xfId="1" applyNumberFormat="1" applyFont="1" applyFill="1" applyBorder="1" applyAlignment="1">
      <alignment horizontal="center" vertical="center" wrapText="1"/>
    </xf>
    <xf numFmtId="0" fontId="8" fillId="17" borderId="32" xfId="0" applyFont="1" applyFill="1" applyBorder="1" applyAlignment="1">
      <alignment horizontal="center" vertical="center" wrapText="1"/>
    </xf>
    <xf numFmtId="0" fontId="8" fillId="17" borderId="36" xfId="0" applyFont="1" applyFill="1" applyBorder="1" applyAlignment="1">
      <alignment horizontal="center" vertical="center" wrapText="1"/>
    </xf>
    <xf numFmtId="0" fontId="8" fillId="17" borderId="40" xfId="0" applyFont="1" applyFill="1" applyBorder="1" applyAlignment="1">
      <alignment horizontal="center" vertical="center" wrapText="1"/>
    </xf>
    <xf numFmtId="0" fontId="12" fillId="3" borderId="34" xfId="0" applyFont="1" applyFill="1" applyBorder="1" applyAlignment="1">
      <alignment horizontal="center" vertical="center" wrapText="1"/>
    </xf>
    <xf numFmtId="0" fontId="12" fillId="3" borderId="11"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8" fillId="28" borderId="30" xfId="0" applyFont="1" applyFill="1" applyBorder="1" applyAlignment="1">
      <alignment horizontal="center" vertical="center" wrapText="1"/>
    </xf>
    <xf numFmtId="0" fontId="8" fillId="28" borderId="51" xfId="0" applyFont="1" applyFill="1" applyBorder="1" applyAlignment="1">
      <alignment horizontal="center" vertical="center" wrapText="1"/>
    </xf>
    <xf numFmtId="0" fontId="8" fillId="13" borderId="1" xfId="0" applyFont="1" applyFill="1" applyBorder="1" applyAlignment="1">
      <alignment horizontal="center" vertical="center" wrapText="1"/>
    </xf>
    <xf numFmtId="0" fontId="8" fillId="13" borderId="2" xfId="0" applyFont="1" applyFill="1" applyBorder="1" applyAlignment="1">
      <alignment horizontal="center" vertical="center" wrapText="1"/>
    </xf>
    <xf numFmtId="0" fontId="8" fillId="13" borderId="38" xfId="0" applyFont="1" applyFill="1" applyBorder="1" applyAlignment="1">
      <alignment horizontal="center" vertical="center" wrapText="1"/>
    </xf>
    <xf numFmtId="0" fontId="8" fillId="12" borderId="34" xfId="0" applyFont="1" applyFill="1" applyBorder="1" applyAlignment="1">
      <alignment horizontal="center" vertical="center" wrapText="1"/>
    </xf>
    <xf numFmtId="0" fontId="8" fillId="12" borderId="35" xfId="0" applyFont="1" applyFill="1" applyBorder="1" applyAlignment="1">
      <alignment horizontal="center" vertical="center" wrapText="1"/>
    </xf>
    <xf numFmtId="0" fontId="8" fillId="2" borderId="33" xfId="0" applyFont="1" applyFill="1" applyBorder="1" applyAlignment="1">
      <alignment horizontal="center" vertical="center" wrapText="1"/>
    </xf>
    <xf numFmtId="0" fontId="8" fillId="46" borderId="46" xfId="0" applyFont="1" applyFill="1" applyBorder="1" applyAlignment="1">
      <alignment horizontal="center" vertical="center" wrapText="1"/>
    </xf>
    <xf numFmtId="0" fontId="8" fillId="46" borderId="44" xfId="0" applyFont="1" applyFill="1" applyBorder="1" applyAlignment="1">
      <alignment horizontal="center" vertical="center" wrapText="1"/>
    </xf>
    <xf numFmtId="0" fontId="8" fillId="10" borderId="30" xfId="0" applyFont="1" applyFill="1" applyBorder="1" applyAlignment="1">
      <alignment horizontal="center" vertical="center" wrapText="1"/>
    </xf>
    <xf numFmtId="0" fontId="8" fillId="10" borderId="51" xfId="0" applyFont="1" applyFill="1" applyBorder="1" applyAlignment="1">
      <alignment horizontal="center" vertical="center" wrapText="1"/>
    </xf>
    <xf numFmtId="0" fontId="8" fillId="46" borderId="33" xfId="0" applyFont="1" applyFill="1" applyBorder="1" applyAlignment="1">
      <alignment horizontal="center" vertical="center" wrapText="1"/>
    </xf>
    <xf numFmtId="0" fontId="8" fillId="46" borderId="39" xfId="0" applyFont="1" applyFill="1" applyBorder="1" applyAlignment="1">
      <alignment horizontal="center" vertical="center" wrapText="1"/>
    </xf>
    <xf numFmtId="0" fontId="8" fillId="17" borderId="33" xfId="0" applyFont="1" applyFill="1" applyBorder="1" applyAlignment="1">
      <alignment horizontal="center" vertical="center" wrapText="1"/>
    </xf>
    <xf numFmtId="0" fontId="8" fillId="17" borderId="39" xfId="0" applyFont="1" applyFill="1" applyBorder="1" applyAlignment="1">
      <alignment horizontal="center" vertical="center" wrapText="1"/>
    </xf>
    <xf numFmtId="0" fontId="8" fillId="17" borderId="0" xfId="0" applyFont="1" applyFill="1" applyAlignment="1">
      <alignment horizontal="center" vertical="center" wrapText="1"/>
    </xf>
    <xf numFmtId="0" fontId="8" fillId="17" borderId="45"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52" xfId="0" applyFont="1" applyFill="1" applyBorder="1" applyAlignment="1">
      <alignment horizontal="center" vertical="center" wrapText="1"/>
    </xf>
    <xf numFmtId="0" fontId="8" fillId="31" borderId="32" xfId="0" applyFont="1" applyFill="1" applyBorder="1" applyAlignment="1">
      <alignment horizontal="center" vertical="center" wrapText="1"/>
    </xf>
    <xf numFmtId="0" fontId="8" fillId="31" borderId="36" xfId="0" applyFont="1" applyFill="1" applyBorder="1" applyAlignment="1">
      <alignment horizontal="center" vertical="center" wrapText="1"/>
    </xf>
    <xf numFmtId="0" fontId="8" fillId="31" borderId="40" xfId="0" applyFont="1" applyFill="1" applyBorder="1" applyAlignment="1">
      <alignment horizontal="center" vertical="center" wrapText="1"/>
    </xf>
    <xf numFmtId="0" fontId="8" fillId="31" borderId="33" xfId="0" applyFont="1" applyFill="1" applyBorder="1" applyAlignment="1">
      <alignment horizontal="center" vertical="center" wrapText="1"/>
    </xf>
    <xf numFmtId="0" fontId="8" fillId="31" borderId="39" xfId="0" applyFont="1" applyFill="1" applyBorder="1" applyAlignment="1">
      <alignment horizontal="center" vertical="center" wrapText="1"/>
    </xf>
    <xf numFmtId="0" fontId="21" fillId="17" borderId="36" xfId="0" applyFont="1" applyFill="1" applyBorder="1" applyAlignment="1">
      <alignment horizontal="center" vertical="center" wrapText="1"/>
    </xf>
    <xf numFmtId="0" fontId="21" fillId="17" borderId="0" xfId="0" applyFont="1" applyFill="1" applyAlignment="1">
      <alignment horizontal="center" vertical="center" wrapText="1"/>
    </xf>
    <xf numFmtId="0" fontId="21" fillId="17" borderId="37" xfId="0" applyFont="1" applyFill="1" applyBorder="1" applyAlignment="1">
      <alignment horizontal="center" vertical="center" wrapText="1"/>
    </xf>
    <xf numFmtId="0" fontId="21" fillId="31" borderId="24" xfId="0" applyFont="1" applyFill="1" applyBorder="1" applyAlignment="1">
      <alignment horizontal="center" vertical="center" wrapText="1"/>
    </xf>
    <xf numFmtId="0" fontId="21" fillId="31" borderId="17" xfId="0" applyFont="1" applyFill="1" applyBorder="1" applyAlignment="1">
      <alignment horizontal="center" vertical="center" wrapText="1"/>
    </xf>
    <xf numFmtId="0" fontId="21" fillId="31" borderId="12" xfId="0" applyFont="1" applyFill="1" applyBorder="1" applyAlignment="1">
      <alignment horizontal="center" vertical="center" wrapText="1"/>
    </xf>
    <xf numFmtId="0" fontId="14" fillId="17" borderId="24" xfId="0" applyFont="1" applyFill="1" applyBorder="1" applyAlignment="1">
      <alignment horizontal="center" vertical="center" wrapText="1"/>
    </xf>
    <xf numFmtId="0" fontId="9" fillId="17" borderId="17" xfId="0" applyFont="1" applyFill="1" applyBorder="1" applyAlignment="1">
      <alignment horizontal="center" vertical="center" wrapText="1"/>
    </xf>
    <xf numFmtId="0" fontId="9" fillId="17" borderId="12" xfId="0" applyFont="1" applyFill="1" applyBorder="1" applyAlignment="1">
      <alignment horizontal="center" vertical="center" wrapText="1"/>
    </xf>
    <xf numFmtId="0" fontId="14" fillId="17" borderId="17" xfId="0" applyFont="1" applyFill="1" applyBorder="1" applyAlignment="1">
      <alignment horizontal="center" vertical="center" wrapText="1"/>
    </xf>
    <xf numFmtId="0" fontId="14" fillId="17" borderId="12" xfId="0" applyFont="1" applyFill="1" applyBorder="1" applyAlignment="1">
      <alignment horizontal="center" vertical="center" wrapText="1"/>
    </xf>
    <xf numFmtId="0" fontId="14" fillId="31" borderId="34" xfId="0" applyFont="1" applyFill="1" applyBorder="1" applyAlignment="1">
      <alignment horizontal="center" vertical="center" wrapText="1"/>
    </xf>
    <xf numFmtId="0" fontId="9" fillId="31" borderId="11" xfId="0" applyFont="1" applyFill="1" applyBorder="1" applyAlignment="1">
      <alignment horizontal="center" vertical="center" wrapText="1"/>
    </xf>
    <xf numFmtId="0" fontId="14" fillId="31" borderId="24" xfId="0" applyFont="1" applyFill="1" applyBorder="1" applyAlignment="1">
      <alignment horizontal="center" vertical="center" wrapText="1"/>
    </xf>
    <xf numFmtId="0" fontId="9" fillId="31" borderId="17" xfId="0" applyFont="1" applyFill="1" applyBorder="1" applyAlignment="1">
      <alignment horizontal="center" vertical="center" wrapText="1"/>
    </xf>
    <xf numFmtId="0" fontId="9" fillId="31" borderId="12" xfId="0" applyFont="1" applyFill="1" applyBorder="1" applyAlignment="1">
      <alignment horizontal="center" vertical="center" wrapText="1"/>
    </xf>
    <xf numFmtId="0" fontId="14" fillId="31" borderId="11" xfId="0" applyFont="1" applyFill="1" applyBorder="1" applyAlignment="1">
      <alignment horizontal="center" vertical="center" wrapText="1"/>
    </xf>
    <xf numFmtId="0" fontId="14" fillId="31" borderId="35" xfId="0" applyFont="1" applyFill="1" applyBorder="1" applyAlignment="1">
      <alignment horizontal="center" vertical="center" wrapText="1"/>
    </xf>
    <xf numFmtId="0" fontId="14" fillId="17" borderId="6" xfId="0" applyFont="1" applyFill="1" applyBorder="1" applyAlignment="1">
      <alignment horizontal="center" vertical="center" wrapText="1"/>
    </xf>
    <xf numFmtId="0" fontId="14" fillId="31" borderId="40" xfId="0" applyFont="1" applyFill="1" applyBorder="1" applyAlignment="1">
      <alignment horizontal="center" vertical="center" wrapText="1"/>
    </xf>
    <xf numFmtId="0" fontId="14" fillId="31" borderId="45" xfId="0" applyFont="1" applyFill="1" applyBorder="1" applyAlignment="1">
      <alignment horizontal="center" vertical="center" wrapText="1"/>
    </xf>
    <xf numFmtId="0" fontId="14" fillId="31" borderId="52" xfId="0" applyFont="1" applyFill="1" applyBorder="1" applyAlignment="1">
      <alignment horizontal="center" vertical="center" wrapText="1"/>
    </xf>
    <xf numFmtId="0" fontId="14" fillId="31" borderId="27" xfId="0" applyFont="1" applyFill="1" applyBorder="1" applyAlignment="1">
      <alignment horizontal="center" vertical="center" wrapText="1"/>
    </xf>
    <xf numFmtId="0" fontId="14" fillId="31" borderId="25" xfId="0" applyFont="1" applyFill="1" applyBorder="1" applyAlignment="1">
      <alignment horizontal="center" vertical="center" wrapText="1"/>
    </xf>
    <xf numFmtId="0" fontId="14" fillId="31" borderId="8"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8" borderId="6" xfId="0" applyFont="1" applyFill="1" applyBorder="1" applyAlignment="1">
      <alignment horizontal="center" vertical="center" wrapText="1"/>
    </xf>
    <xf numFmtId="0" fontId="8" fillId="17" borderId="54"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8" fillId="14" borderId="6" xfId="0" applyFont="1" applyFill="1" applyBorder="1" applyAlignment="1">
      <alignment horizontal="center" vertical="top" wrapText="1"/>
    </xf>
    <xf numFmtId="0" fontId="8" fillId="14" borderId="6" xfId="0" applyFont="1" applyFill="1" applyBorder="1" applyAlignment="1">
      <alignment horizontal="center" vertical="center" wrapText="1"/>
    </xf>
    <xf numFmtId="164" fontId="8" fillId="2" borderId="6" xfId="1" applyNumberFormat="1" applyFont="1" applyFill="1" applyBorder="1" applyAlignment="1">
      <alignment horizontal="center" vertical="center" wrapText="1"/>
    </xf>
    <xf numFmtId="164" fontId="8" fillId="4" borderId="6" xfId="1" applyNumberFormat="1" applyFont="1" applyFill="1" applyBorder="1" applyAlignment="1">
      <alignment horizontal="center" vertical="center" wrapText="1"/>
    </xf>
    <xf numFmtId="164" fontId="8" fillId="16" borderId="6" xfId="1" applyNumberFormat="1" applyFont="1" applyFill="1" applyBorder="1" applyAlignment="1">
      <alignment horizontal="center" vertical="center" wrapText="1"/>
    </xf>
    <xf numFmtId="0" fontId="8" fillId="17" borderId="6" xfId="0" applyFont="1" applyFill="1" applyBorder="1" applyAlignment="1">
      <alignment horizontal="center" vertical="center" wrapText="1"/>
    </xf>
    <xf numFmtId="0" fontId="8" fillId="13" borderId="6" xfId="0" applyFont="1" applyFill="1" applyBorder="1" applyAlignment="1">
      <alignment horizontal="center" vertical="center" wrapText="1"/>
    </xf>
    <xf numFmtId="0" fontId="8" fillId="12" borderId="6" xfId="0" applyFont="1" applyFill="1" applyBorder="1" applyAlignment="1">
      <alignment horizontal="center" vertical="center" wrapText="1"/>
    </xf>
    <xf numFmtId="0" fontId="14" fillId="31" borderId="21" xfId="0" applyFont="1" applyFill="1" applyBorder="1" applyAlignment="1">
      <alignment horizontal="center" vertical="center" wrapText="1"/>
    </xf>
    <xf numFmtId="0" fontId="14" fillId="31" borderId="0" xfId="0" applyFont="1" applyFill="1" applyAlignment="1">
      <alignment horizontal="center" vertical="center" wrapText="1"/>
    </xf>
    <xf numFmtId="0" fontId="14" fillId="31" borderId="26" xfId="0" applyFont="1" applyFill="1" applyBorder="1" applyAlignment="1">
      <alignment horizontal="center" vertical="center" wrapText="1"/>
    </xf>
    <xf numFmtId="0" fontId="14" fillId="36" borderId="23" xfId="0" applyFont="1" applyFill="1" applyBorder="1" applyAlignment="1">
      <alignment horizontal="center" vertical="center" wrapText="1"/>
    </xf>
    <xf numFmtId="0" fontId="14" fillId="36" borderId="0" xfId="0" applyFont="1" applyFill="1" applyAlignment="1">
      <alignment horizontal="center" vertical="center" wrapText="1"/>
    </xf>
    <xf numFmtId="0" fontId="14" fillId="36" borderId="26" xfId="0" applyFont="1" applyFill="1" applyBorder="1" applyAlignment="1">
      <alignment horizontal="center" vertical="center" wrapText="1"/>
    </xf>
    <xf numFmtId="0" fontId="14" fillId="45" borderId="23" xfId="0" applyFont="1" applyFill="1" applyBorder="1" applyAlignment="1">
      <alignment horizontal="center" vertical="center" wrapText="1"/>
    </xf>
    <xf numFmtId="0" fontId="14" fillId="45" borderId="0" xfId="0" applyFont="1" applyFill="1" applyAlignment="1">
      <alignment horizontal="center" vertical="center" wrapText="1"/>
    </xf>
    <xf numFmtId="0" fontId="14" fillId="45" borderId="26" xfId="0" applyFont="1" applyFill="1" applyBorder="1" applyAlignment="1">
      <alignment horizontal="center" vertical="center" wrapText="1"/>
    </xf>
    <xf numFmtId="0" fontId="14" fillId="39" borderId="23" xfId="0" applyFont="1" applyFill="1" applyBorder="1" applyAlignment="1">
      <alignment horizontal="center" vertical="center" wrapText="1"/>
    </xf>
    <xf numFmtId="0" fontId="14" fillId="39" borderId="0" xfId="0" applyFont="1" applyFill="1" applyAlignment="1">
      <alignment horizontal="center" vertical="center" wrapText="1"/>
    </xf>
    <xf numFmtId="0" fontId="14" fillId="39" borderId="26" xfId="0" applyFont="1" applyFill="1" applyBorder="1" applyAlignment="1">
      <alignment horizontal="center" vertical="center" wrapText="1"/>
    </xf>
  </cellXfs>
  <cellStyles count="9">
    <cellStyle name="Millares" xfId="1" builtinId="3"/>
    <cellStyle name="Millares [0]" xfId="2" builtinId="6"/>
    <cellStyle name="Moneda" xfId="3" builtinId="4"/>
    <cellStyle name="Moneda [0]" xfId="4" builtinId="7"/>
    <cellStyle name="Moneda [0] 2" xfId="7" xr:uid="{00000000-0005-0000-0000-000004000000}"/>
    <cellStyle name="Normal" xfId="0" builtinId="0"/>
    <cellStyle name="Normal 2" xfId="6" xr:uid="{00000000-0005-0000-0000-000006000000}"/>
    <cellStyle name="Normal 3" xfId="8" xr:uid="{00000000-0005-0000-0000-000007000000}"/>
    <cellStyle name="Porcentaje" xfId="5" builtinId="5"/>
  </cellStyles>
  <dxfs count="0"/>
  <tableStyles count="0" defaultTableStyle="TableStyleMedium2" defaultPivotStyle="PivotStyleLight16"/>
  <colors>
    <mruColors>
      <color rgb="FFFFF2CC"/>
      <color rgb="FFE2EFDA"/>
      <color rgb="FFF4B084"/>
      <color rgb="FFC5E0B3"/>
      <color rgb="FFEDEDED"/>
      <color rgb="FFBDD7EE"/>
      <color rgb="FFC6E0B4"/>
      <color rgb="FFDDEBF7"/>
      <color rgb="FFB4C6E7"/>
      <color rgb="FFFCE4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18</xdr:col>
      <xdr:colOff>1053353</xdr:colOff>
      <xdr:row>243</xdr:row>
      <xdr:rowOff>549088</xdr:rowOff>
    </xdr:from>
    <xdr:ext cx="184731" cy="264560"/>
    <xdr:sp macro="" textlink="">
      <xdr:nvSpPr>
        <xdr:cNvPr id="2" name="CuadroTexto 1">
          <a:extLst>
            <a:ext uri="{FF2B5EF4-FFF2-40B4-BE49-F238E27FC236}">
              <a16:creationId xmlns:a16="http://schemas.microsoft.com/office/drawing/2014/main" id="{ED318C84-EA93-426F-B5F7-5BCC4AF26BC6}"/>
            </a:ext>
          </a:extLst>
        </xdr:cNvPr>
        <xdr:cNvSpPr txBox="1"/>
      </xdr:nvSpPr>
      <xdr:spPr>
        <a:xfrm>
          <a:off x="23579978" y="3263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3" name="CuadroTexto 2">
          <a:extLst>
            <a:ext uri="{FF2B5EF4-FFF2-40B4-BE49-F238E27FC236}">
              <a16:creationId xmlns:a16="http://schemas.microsoft.com/office/drawing/2014/main" id="{ADCF1594-FD99-4953-A3BF-6547EC0F9918}"/>
            </a:ext>
          </a:extLst>
        </xdr:cNvPr>
        <xdr:cNvSpPr txBox="1"/>
      </xdr:nvSpPr>
      <xdr:spPr>
        <a:xfrm>
          <a:off x="23579978" y="3263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4" name="CuadroTexto 3">
          <a:extLst>
            <a:ext uri="{FF2B5EF4-FFF2-40B4-BE49-F238E27FC236}">
              <a16:creationId xmlns:a16="http://schemas.microsoft.com/office/drawing/2014/main" id="{33412E50-7501-408E-99DF-D3C0B871C8BB}"/>
            </a:ext>
          </a:extLst>
        </xdr:cNvPr>
        <xdr:cNvSpPr txBox="1"/>
      </xdr:nvSpPr>
      <xdr:spPr>
        <a:xfrm>
          <a:off x="23579978" y="3263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5" name="CuadroTexto 4">
          <a:extLst>
            <a:ext uri="{FF2B5EF4-FFF2-40B4-BE49-F238E27FC236}">
              <a16:creationId xmlns:a16="http://schemas.microsoft.com/office/drawing/2014/main" id="{A718C863-1939-487C-94AD-5C2F66F2A4FE}"/>
            </a:ext>
          </a:extLst>
        </xdr:cNvPr>
        <xdr:cNvSpPr txBox="1"/>
      </xdr:nvSpPr>
      <xdr:spPr>
        <a:xfrm>
          <a:off x="23579978" y="3263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6" name="CuadroTexto 5">
          <a:extLst>
            <a:ext uri="{FF2B5EF4-FFF2-40B4-BE49-F238E27FC236}">
              <a16:creationId xmlns:a16="http://schemas.microsoft.com/office/drawing/2014/main" id="{9AA600E4-1F6C-4C67-94CB-34FCAEF4BF90}"/>
            </a:ext>
          </a:extLst>
        </xdr:cNvPr>
        <xdr:cNvSpPr txBox="1"/>
      </xdr:nvSpPr>
      <xdr:spPr>
        <a:xfrm>
          <a:off x="23579978" y="3263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7" name="CuadroTexto 6">
          <a:extLst>
            <a:ext uri="{FF2B5EF4-FFF2-40B4-BE49-F238E27FC236}">
              <a16:creationId xmlns:a16="http://schemas.microsoft.com/office/drawing/2014/main" id="{1B937DF9-17AE-4741-9D4B-16D52861522E}"/>
            </a:ext>
          </a:extLst>
        </xdr:cNvPr>
        <xdr:cNvSpPr txBox="1"/>
      </xdr:nvSpPr>
      <xdr:spPr>
        <a:xfrm>
          <a:off x="23579978" y="3263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8" name="CuadroTexto 7">
          <a:extLst>
            <a:ext uri="{FF2B5EF4-FFF2-40B4-BE49-F238E27FC236}">
              <a16:creationId xmlns:a16="http://schemas.microsoft.com/office/drawing/2014/main" id="{B998B4F8-6F5F-43F7-94E9-ABD79604FC90}"/>
            </a:ext>
          </a:extLst>
        </xdr:cNvPr>
        <xdr:cNvSpPr txBox="1"/>
      </xdr:nvSpPr>
      <xdr:spPr>
        <a:xfrm>
          <a:off x="23579978" y="3263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9" name="CuadroTexto 8">
          <a:extLst>
            <a:ext uri="{FF2B5EF4-FFF2-40B4-BE49-F238E27FC236}">
              <a16:creationId xmlns:a16="http://schemas.microsoft.com/office/drawing/2014/main" id="{669D446E-9A46-44E0-9627-D67F606F0E0C}"/>
            </a:ext>
          </a:extLst>
        </xdr:cNvPr>
        <xdr:cNvSpPr txBox="1"/>
      </xdr:nvSpPr>
      <xdr:spPr>
        <a:xfrm>
          <a:off x="23579978" y="3263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10" name="CuadroTexto 9">
          <a:extLst>
            <a:ext uri="{FF2B5EF4-FFF2-40B4-BE49-F238E27FC236}">
              <a16:creationId xmlns:a16="http://schemas.microsoft.com/office/drawing/2014/main" id="{5C02C475-2F37-442F-8EB3-D7F24B8AB8EF}"/>
            </a:ext>
          </a:extLst>
        </xdr:cNvPr>
        <xdr:cNvSpPr txBox="1"/>
      </xdr:nvSpPr>
      <xdr:spPr>
        <a:xfrm>
          <a:off x="4949078" y="760061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11" name="CuadroTexto 10">
          <a:extLst>
            <a:ext uri="{FF2B5EF4-FFF2-40B4-BE49-F238E27FC236}">
              <a16:creationId xmlns:a16="http://schemas.microsoft.com/office/drawing/2014/main" id="{60F31BDC-EF23-4D14-A9F4-58098FCD349A}"/>
            </a:ext>
          </a:extLst>
        </xdr:cNvPr>
        <xdr:cNvSpPr txBox="1"/>
      </xdr:nvSpPr>
      <xdr:spPr>
        <a:xfrm>
          <a:off x="4949078" y="760061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12" name="CuadroTexto 11">
          <a:extLst>
            <a:ext uri="{FF2B5EF4-FFF2-40B4-BE49-F238E27FC236}">
              <a16:creationId xmlns:a16="http://schemas.microsoft.com/office/drawing/2014/main" id="{05EA25A6-53B0-4F31-8B38-C420453FEA33}"/>
            </a:ext>
          </a:extLst>
        </xdr:cNvPr>
        <xdr:cNvSpPr txBox="1"/>
      </xdr:nvSpPr>
      <xdr:spPr>
        <a:xfrm>
          <a:off x="4949078" y="760061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13" name="CuadroTexto 12">
          <a:extLst>
            <a:ext uri="{FF2B5EF4-FFF2-40B4-BE49-F238E27FC236}">
              <a16:creationId xmlns:a16="http://schemas.microsoft.com/office/drawing/2014/main" id="{AFBE58DA-E403-4F89-A53E-C421E1900618}"/>
            </a:ext>
          </a:extLst>
        </xdr:cNvPr>
        <xdr:cNvSpPr txBox="1"/>
      </xdr:nvSpPr>
      <xdr:spPr>
        <a:xfrm>
          <a:off x="4949078" y="760061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14" name="CuadroTexto 13">
          <a:extLst>
            <a:ext uri="{FF2B5EF4-FFF2-40B4-BE49-F238E27FC236}">
              <a16:creationId xmlns:a16="http://schemas.microsoft.com/office/drawing/2014/main" id="{6AF42927-285B-4CD4-91F7-FC21C28FB9A6}"/>
            </a:ext>
          </a:extLst>
        </xdr:cNvPr>
        <xdr:cNvSpPr txBox="1"/>
      </xdr:nvSpPr>
      <xdr:spPr>
        <a:xfrm>
          <a:off x="4949078" y="760061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15" name="CuadroTexto 14">
          <a:extLst>
            <a:ext uri="{FF2B5EF4-FFF2-40B4-BE49-F238E27FC236}">
              <a16:creationId xmlns:a16="http://schemas.microsoft.com/office/drawing/2014/main" id="{0F6A918B-BD2A-4F74-9E4E-8C8F6F3C5700}"/>
            </a:ext>
          </a:extLst>
        </xdr:cNvPr>
        <xdr:cNvSpPr txBox="1"/>
      </xdr:nvSpPr>
      <xdr:spPr>
        <a:xfrm>
          <a:off x="4949078" y="760061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16" name="CuadroTexto 15">
          <a:extLst>
            <a:ext uri="{FF2B5EF4-FFF2-40B4-BE49-F238E27FC236}">
              <a16:creationId xmlns:a16="http://schemas.microsoft.com/office/drawing/2014/main" id="{FF300E7E-3C84-47ED-953C-0E9575EFBDA7}"/>
            </a:ext>
          </a:extLst>
        </xdr:cNvPr>
        <xdr:cNvSpPr txBox="1"/>
      </xdr:nvSpPr>
      <xdr:spPr>
        <a:xfrm>
          <a:off x="4949078" y="760061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17" name="CuadroTexto 16">
          <a:extLst>
            <a:ext uri="{FF2B5EF4-FFF2-40B4-BE49-F238E27FC236}">
              <a16:creationId xmlns:a16="http://schemas.microsoft.com/office/drawing/2014/main" id="{65B62542-EC0B-4E65-9855-B5DD532DAA46}"/>
            </a:ext>
          </a:extLst>
        </xdr:cNvPr>
        <xdr:cNvSpPr txBox="1"/>
      </xdr:nvSpPr>
      <xdr:spPr>
        <a:xfrm>
          <a:off x="4949078" y="760061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17</xdr:col>
      <xdr:colOff>0</xdr:colOff>
      <xdr:row>0</xdr:row>
      <xdr:rowOff>0</xdr:rowOff>
    </xdr:from>
    <xdr:ext cx="304800" cy="304800"/>
    <xdr:sp macro="" textlink="">
      <xdr:nvSpPr>
        <xdr:cNvPr id="18" name="Shape 3">
          <a:extLst>
            <a:ext uri="{FF2B5EF4-FFF2-40B4-BE49-F238E27FC236}">
              <a16:creationId xmlns:a16="http://schemas.microsoft.com/office/drawing/2014/main" id="{28307BCF-1B14-42AC-890F-4F2F13CBF13B}"/>
            </a:ext>
          </a:extLst>
        </xdr:cNvPr>
        <xdr:cNvSpPr/>
      </xdr:nvSpPr>
      <xdr:spPr>
        <a:xfrm>
          <a:off x="28775025"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19" name="Shape 3">
          <a:extLst>
            <a:ext uri="{FF2B5EF4-FFF2-40B4-BE49-F238E27FC236}">
              <a16:creationId xmlns:a16="http://schemas.microsoft.com/office/drawing/2014/main" id="{8E3F476B-332E-4004-93A1-4EF607D03EDD}"/>
            </a:ext>
          </a:extLst>
        </xdr:cNvPr>
        <xdr:cNvSpPr/>
      </xdr:nvSpPr>
      <xdr:spPr>
        <a:xfrm>
          <a:off x="2877502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20" name="Shape 3">
          <a:extLst>
            <a:ext uri="{FF2B5EF4-FFF2-40B4-BE49-F238E27FC236}">
              <a16:creationId xmlns:a16="http://schemas.microsoft.com/office/drawing/2014/main" id="{6635019C-9E54-46B1-B3E7-70E7A3035567}"/>
            </a:ext>
          </a:extLst>
        </xdr:cNvPr>
        <xdr:cNvSpPr/>
      </xdr:nvSpPr>
      <xdr:spPr>
        <a:xfrm>
          <a:off x="2877502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21" name="Shape 3">
          <a:extLst>
            <a:ext uri="{FF2B5EF4-FFF2-40B4-BE49-F238E27FC236}">
              <a16:creationId xmlns:a16="http://schemas.microsoft.com/office/drawing/2014/main" id="{6E39EE26-E111-439F-AEB2-00C6C0EDFBF4}"/>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22" name="Shape 3">
          <a:extLst>
            <a:ext uri="{FF2B5EF4-FFF2-40B4-BE49-F238E27FC236}">
              <a16:creationId xmlns:a16="http://schemas.microsoft.com/office/drawing/2014/main" id="{FF21B384-E104-4287-91E8-4D04D62CAC9E}"/>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23" name="Shape 3">
          <a:extLst>
            <a:ext uri="{FF2B5EF4-FFF2-40B4-BE49-F238E27FC236}">
              <a16:creationId xmlns:a16="http://schemas.microsoft.com/office/drawing/2014/main" id="{D6C9F298-4EC8-44D4-951D-687F247EC46F}"/>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24" name="Shape 3">
          <a:extLst>
            <a:ext uri="{FF2B5EF4-FFF2-40B4-BE49-F238E27FC236}">
              <a16:creationId xmlns:a16="http://schemas.microsoft.com/office/drawing/2014/main" id="{1995984A-44DF-4B23-BA9E-E8ECE2171622}"/>
            </a:ext>
          </a:extLst>
        </xdr:cNvPr>
        <xdr:cNvSpPr/>
      </xdr:nvSpPr>
      <xdr:spPr>
        <a:xfrm>
          <a:off x="2877502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25" name="Shape 3">
          <a:extLst>
            <a:ext uri="{FF2B5EF4-FFF2-40B4-BE49-F238E27FC236}">
              <a16:creationId xmlns:a16="http://schemas.microsoft.com/office/drawing/2014/main" id="{9AB15701-195C-4DFB-AB3E-2CC634E03D28}"/>
            </a:ext>
          </a:extLst>
        </xdr:cNvPr>
        <xdr:cNvSpPr/>
      </xdr:nvSpPr>
      <xdr:spPr>
        <a:xfrm>
          <a:off x="2877502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26" name="Shape 3">
          <a:extLst>
            <a:ext uri="{FF2B5EF4-FFF2-40B4-BE49-F238E27FC236}">
              <a16:creationId xmlns:a16="http://schemas.microsoft.com/office/drawing/2014/main" id="{4943AAA4-F322-4C60-BA73-36F991A0EC78}"/>
            </a:ext>
          </a:extLst>
        </xdr:cNvPr>
        <xdr:cNvSpPr/>
      </xdr:nvSpPr>
      <xdr:spPr>
        <a:xfrm>
          <a:off x="2877502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27" name="Shape 3">
          <a:extLst>
            <a:ext uri="{FF2B5EF4-FFF2-40B4-BE49-F238E27FC236}">
              <a16:creationId xmlns:a16="http://schemas.microsoft.com/office/drawing/2014/main" id="{AF7FC569-448C-4C64-9590-E8353B5EBDD3}"/>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28" name="Shape 3">
          <a:extLst>
            <a:ext uri="{FF2B5EF4-FFF2-40B4-BE49-F238E27FC236}">
              <a16:creationId xmlns:a16="http://schemas.microsoft.com/office/drawing/2014/main" id="{F12CF52E-CD15-4A79-AB76-A8E6A23A7D03}"/>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29" name="Shape 3">
          <a:extLst>
            <a:ext uri="{FF2B5EF4-FFF2-40B4-BE49-F238E27FC236}">
              <a16:creationId xmlns:a16="http://schemas.microsoft.com/office/drawing/2014/main" id="{A61E1A86-2466-463F-AB16-70497CCBED70}"/>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30" name="Shape 3">
          <a:extLst>
            <a:ext uri="{FF2B5EF4-FFF2-40B4-BE49-F238E27FC236}">
              <a16:creationId xmlns:a16="http://schemas.microsoft.com/office/drawing/2014/main" id="{FFA6E107-4A2A-4A10-B1A1-019743A14223}"/>
            </a:ext>
          </a:extLst>
        </xdr:cNvPr>
        <xdr:cNvSpPr/>
      </xdr:nvSpPr>
      <xdr:spPr>
        <a:xfrm>
          <a:off x="2877502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31" name="Shape 3">
          <a:extLst>
            <a:ext uri="{FF2B5EF4-FFF2-40B4-BE49-F238E27FC236}">
              <a16:creationId xmlns:a16="http://schemas.microsoft.com/office/drawing/2014/main" id="{0D723790-BA47-4CF4-AB48-A506A0C28AD9}"/>
            </a:ext>
          </a:extLst>
        </xdr:cNvPr>
        <xdr:cNvSpPr/>
      </xdr:nvSpPr>
      <xdr:spPr>
        <a:xfrm>
          <a:off x="2877502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32" name="Shape 3">
          <a:extLst>
            <a:ext uri="{FF2B5EF4-FFF2-40B4-BE49-F238E27FC236}">
              <a16:creationId xmlns:a16="http://schemas.microsoft.com/office/drawing/2014/main" id="{EA9717CC-4072-4C85-8892-633EB165D687}"/>
            </a:ext>
          </a:extLst>
        </xdr:cNvPr>
        <xdr:cNvSpPr/>
      </xdr:nvSpPr>
      <xdr:spPr>
        <a:xfrm>
          <a:off x="2877502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33" name="Shape 3">
          <a:extLst>
            <a:ext uri="{FF2B5EF4-FFF2-40B4-BE49-F238E27FC236}">
              <a16:creationId xmlns:a16="http://schemas.microsoft.com/office/drawing/2014/main" id="{70040F7A-EFE8-4B12-B948-1254D9D12036}"/>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34" name="Shape 3">
          <a:extLst>
            <a:ext uri="{FF2B5EF4-FFF2-40B4-BE49-F238E27FC236}">
              <a16:creationId xmlns:a16="http://schemas.microsoft.com/office/drawing/2014/main" id="{DE98DC12-7926-43FB-81AB-B41CBA767CD0}"/>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35" name="Shape 3">
          <a:extLst>
            <a:ext uri="{FF2B5EF4-FFF2-40B4-BE49-F238E27FC236}">
              <a16:creationId xmlns:a16="http://schemas.microsoft.com/office/drawing/2014/main" id="{3BF99344-F38B-4B2E-9E3A-B480E35E873B}"/>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36" name="Shape 3">
          <a:extLst>
            <a:ext uri="{FF2B5EF4-FFF2-40B4-BE49-F238E27FC236}">
              <a16:creationId xmlns:a16="http://schemas.microsoft.com/office/drawing/2014/main" id="{76C0B02F-9F10-4F06-B807-44299D62D479}"/>
            </a:ext>
          </a:extLst>
        </xdr:cNvPr>
        <xdr:cNvSpPr/>
      </xdr:nvSpPr>
      <xdr:spPr>
        <a:xfrm>
          <a:off x="2877502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37" name="Shape 3">
          <a:extLst>
            <a:ext uri="{FF2B5EF4-FFF2-40B4-BE49-F238E27FC236}">
              <a16:creationId xmlns:a16="http://schemas.microsoft.com/office/drawing/2014/main" id="{1521E6F9-8DCD-4B66-A98C-5983BF76EAED}"/>
            </a:ext>
          </a:extLst>
        </xdr:cNvPr>
        <xdr:cNvSpPr/>
      </xdr:nvSpPr>
      <xdr:spPr>
        <a:xfrm>
          <a:off x="2877502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38" name="Shape 3">
          <a:extLst>
            <a:ext uri="{FF2B5EF4-FFF2-40B4-BE49-F238E27FC236}">
              <a16:creationId xmlns:a16="http://schemas.microsoft.com/office/drawing/2014/main" id="{0FC9DED1-FD8C-46EF-8E7B-A5D14BC46B6C}"/>
            </a:ext>
          </a:extLst>
        </xdr:cNvPr>
        <xdr:cNvSpPr/>
      </xdr:nvSpPr>
      <xdr:spPr>
        <a:xfrm>
          <a:off x="2877502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39" name="Shape 3">
          <a:extLst>
            <a:ext uri="{FF2B5EF4-FFF2-40B4-BE49-F238E27FC236}">
              <a16:creationId xmlns:a16="http://schemas.microsoft.com/office/drawing/2014/main" id="{E9C4B756-6F04-4DA8-8518-9106F7FC9B6D}"/>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40" name="Shape 3">
          <a:extLst>
            <a:ext uri="{FF2B5EF4-FFF2-40B4-BE49-F238E27FC236}">
              <a16:creationId xmlns:a16="http://schemas.microsoft.com/office/drawing/2014/main" id="{F3DE1DCB-A1F9-4534-9DC4-8CEEB0009C23}"/>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41" name="Shape 3">
          <a:extLst>
            <a:ext uri="{FF2B5EF4-FFF2-40B4-BE49-F238E27FC236}">
              <a16:creationId xmlns:a16="http://schemas.microsoft.com/office/drawing/2014/main" id="{3D3813B9-D67E-45B0-9183-C6335F0FFAD4}"/>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42" name="Shape 3">
          <a:extLst>
            <a:ext uri="{FF2B5EF4-FFF2-40B4-BE49-F238E27FC236}">
              <a16:creationId xmlns:a16="http://schemas.microsoft.com/office/drawing/2014/main" id="{DE467130-FAAB-4565-B3CF-EF22435463FC}"/>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43" name="Shape 3">
          <a:extLst>
            <a:ext uri="{FF2B5EF4-FFF2-40B4-BE49-F238E27FC236}">
              <a16:creationId xmlns:a16="http://schemas.microsoft.com/office/drawing/2014/main" id="{D034C9A0-D6D4-472A-BBBA-0C31106C7B7C}"/>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44" name="Shape 3">
          <a:extLst>
            <a:ext uri="{FF2B5EF4-FFF2-40B4-BE49-F238E27FC236}">
              <a16:creationId xmlns:a16="http://schemas.microsoft.com/office/drawing/2014/main" id="{6AEE25F4-E3F9-456B-B954-ED3712C4D3E1}"/>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45" name="Shape 3">
          <a:extLst>
            <a:ext uri="{FF2B5EF4-FFF2-40B4-BE49-F238E27FC236}">
              <a16:creationId xmlns:a16="http://schemas.microsoft.com/office/drawing/2014/main" id="{935D13B5-A106-4EA7-80C3-75A90F6E3B50}"/>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46" name="Shape 3">
          <a:extLst>
            <a:ext uri="{FF2B5EF4-FFF2-40B4-BE49-F238E27FC236}">
              <a16:creationId xmlns:a16="http://schemas.microsoft.com/office/drawing/2014/main" id="{D5660148-FD0D-4882-8D4B-C219D7427E9A}"/>
            </a:ext>
          </a:extLst>
        </xdr:cNvPr>
        <xdr:cNvSpPr/>
      </xdr:nvSpPr>
      <xdr:spPr>
        <a:xfrm>
          <a:off x="33251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47" name="Shape 3">
          <a:extLst>
            <a:ext uri="{FF2B5EF4-FFF2-40B4-BE49-F238E27FC236}">
              <a16:creationId xmlns:a16="http://schemas.microsoft.com/office/drawing/2014/main" id="{DF9DCAF5-A8A1-482E-8BBA-84F803F0BC0A}"/>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48" name="Shape 3">
          <a:extLst>
            <a:ext uri="{FF2B5EF4-FFF2-40B4-BE49-F238E27FC236}">
              <a16:creationId xmlns:a16="http://schemas.microsoft.com/office/drawing/2014/main" id="{DA78C0D3-4DB4-4571-A41A-C6801B606275}"/>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49" name="Shape 3">
          <a:extLst>
            <a:ext uri="{FF2B5EF4-FFF2-40B4-BE49-F238E27FC236}">
              <a16:creationId xmlns:a16="http://schemas.microsoft.com/office/drawing/2014/main" id="{62AAB477-2814-4106-AB4F-63C9F27CE266}"/>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50" name="Shape 3">
          <a:extLst>
            <a:ext uri="{FF2B5EF4-FFF2-40B4-BE49-F238E27FC236}">
              <a16:creationId xmlns:a16="http://schemas.microsoft.com/office/drawing/2014/main" id="{BFEEC168-3E21-4386-A150-A1973CCA946A}"/>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51" name="Shape 3">
          <a:extLst>
            <a:ext uri="{FF2B5EF4-FFF2-40B4-BE49-F238E27FC236}">
              <a16:creationId xmlns:a16="http://schemas.microsoft.com/office/drawing/2014/main" id="{E4AA6AA5-F0C0-40A9-BA5E-06F96508C7D3}"/>
            </a:ext>
          </a:extLst>
        </xdr:cNvPr>
        <xdr:cNvSpPr/>
      </xdr:nvSpPr>
      <xdr:spPr>
        <a:xfrm>
          <a:off x="33251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52" name="Shape 3">
          <a:extLst>
            <a:ext uri="{FF2B5EF4-FFF2-40B4-BE49-F238E27FC236}">
              <a16:creationId xmlns:a16="http://schemas.microsoft.com/office/drawing/2014/main" id="{78EA8642-1F12-4DD2-975C-4435509CE538}"/>
            </a:ext>
          </a:extLst>
        </xdr:cNvPr>
        <xdr:cNvSpPr/>
      </xdr:nvSpPr>
      <xdr:spPr>
        <a:xfrm>
          <a:off x="2877502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53" name="Shape 3">
          <a:extLst>
            <a:ext uri="{FF2B5EF4-FFF2-40B4-BE49-F238E27FC236}">
              <a16:creationId xmlns:a16="http://schemas.microsoft.com/office/drawing/2014/main" id="{87EA5E1B-830D-4AA6-AE13-82B5F28F5D31}"/>
            </a:ext>
          </a:extLst>
        </xdr:cNvPr>
        <xdr:cNvSpPr/>
      </xdr:nvSpPr>
      <xdr:spPr>
        <a:xfrm>
          <a:off x="2877502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54" name="Shape 3">
          <a:extLst>
            <a:ext uri="{FF2B5EF4-FFF2-40B4-BE49-F238E27FC236}">
              <a16:creationId xmlns:a16="http://schemas.microsoft.com/office/drawing/2014/main" id="{9F2C1F0D-48DF-4167-B462-9B9B3638DDBF}"/>
            </a:ext>
          </a:extLst>
        </xdr:cNvPr>
        <xdr:cNvSpPr/>
      </xdr:nvSpPr>
      <xdr:spPr>
        <a:xfrm>
          <a:off x="2877502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55" name="Shape 3">
          <a:extLst>
            <a:ext uri="{FF2B5EF4-FFF2-40B4-BE49-F238E27FC236}">
              <a16:creationId xmlns:a16="http://schemas.microsoft.com/office/drawing/2014/main" id="{90BC131B-7AAE-4FDD-8EF5-DC2690B7E27D}"/>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56" name="Shape 3">
          <a:extLst>
            <a:ext uri="{FF2B5EF4-FFF2-40B4-BE49-F238E27FC236}">
              <a16:creationId xmlns:a16="http://schemas.microsoft.com/office/drawing/2014/main" id="{63FCCE29-DA91-4B73-AC2C-B45FDF9F12EA}"/>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57" name="Shape 3">
          <a:extLst>
            <a:ext uri="{FF2B5EF4-FFF2-40B4-BE49-F238E27FC236}">
              <a16:creationId xmlns:a16="http://schemas.microsoft.com/office/drawing/2014/main" id="{86A7B829-4C39-4869-9B2D-F1734E6DD74B}"/>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58" name="Shape 3">
          <a:extLst>
            <a:ext uri="{FF2B5EF4-FFF2-40B4-BE49-F238E27FC236}">
              <a16:creationId xmlns:a16="http://schemas.microsoft.com/office/drawing/2014/main" id="{A174A34D-4A38-4C88-BB56-A1DF227362F9}"/>
            </a:ext>
          </a:extLst>
        </xdr:cNvPr>
        <xdr:cNvSpPr/>
      </xdr:nvSpPr>
      <xdr:spPr>
        <a:xfrm>
          <a:off x="2877502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59" name="Shape 3">
          <a:extLst>
            <a:ext uri="{FF2B5EF4-FFF2-40B4-BE49-F238E27FC236}">
              <a16:creationId xmlns:a16="http://schemas.microsoft.com/office/drawing/2014/main" id="{63F84269-8FC1-4CFA-9A33-B1246EBD12D6}"/>
            </a:ext>
          </a:extLst>
        </xdr:cNvPr>
        <xdr:cNvSpPr/>
      </xdr:nvSpPr>
      <xdr:spPr>
        <a:xfrm>
          <a:off x="2877502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60" name="Shape 3">
          <a:extLst>
            <a:ext uri="{FF2B5EF4-FFF2-40B4-BE49-F238E27FC236}">
              <a16:creationId xmlns:a16="http://schemas.microsoft.com/office/drawing/2014/main" id="{B6D3AD99-09B1-4BA0-80DC-6C568C16A09A}"/>
            </a:ext>
          </a:extLst>
        </xdr:cNvPr>
        <xdr:cNvSpPr/>
      </xdr:nvSpPr>
      <xdr:spPr>
        <a:xfrm>
          <a:off x="2877502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61" name="Shape 3">
          <a:extLst>
            <a:ext uri="{FF2B5EF4-FFF2-40B4-BE49-F238E27FC236}">
              <a16:creationId xmlns:a16="http://schemas.microsoft.com/office/drawing/2014/main" id="{2E0880F3-8D4C-4023-B576-8A91F2B77773}"/>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62" name="Shape 3">
          <a:extLst>
            <a:ext uri="{FF2B5EF4-FFF2-40B4-BE49-F238E27FC236}">
              <a16:creationId xmlns:a16="http://schemas.microsoft.com/office/drawing/2014/main" id="{97382237-3C02-4636-BAAD-97D2259A72F6}"/>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63" name="Shape 3">
          <a:extLst>
            <a:ext uri="{FF2B5EF4-FFF2-40B4-BE49-F238E27FC236}">
              <a16:creationId xmlns:a16="http://schemas.microsoft.com/office/drawing/2014/main" id="{A384BB71-D962-4F9E-8F96-1F8EA35B068B}"/>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64" name="Shape 3">
          <a:extLst>
            <a:ext uri="{FF2B5EF4-FFF2-40B4-BE49-F238E27FC236}">
              <a16:creationId xmlns:a16="http://schemas.microsoft.com/office/drawing/2014/main" id="{4186DE5B-9C02-4FFC-B479-93F720385CFD}"/>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65" name="Shape 3">
          <a:extLst>
            <a:ext uri="{FF2B5EF4-FFF2-40B4-BE49-F238E27FC236}">
              <a16:creationId xmlns:a16="http://schemas.microsoft.com/office/drawing/2014/main" id="{03D9CD5A-79D1-414C-8506-E6AB5B318D66}"/>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66" name="Shape 3">
          <a:extLst>
            <a:ext uri="{FF2B5EF4-FFF2-40B4-BE49-F238E27FC236}">
              <a16:creationId xmlns:a16="http://schemas.microsoft.com/office/drawing/2014/main" id="{A9EEA8C3-0784-446B-A022-3D2813D94AFF}"/>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67" name="Shape 3">
          <a:extLst>
            <a:ext uri="{FF2B5EF4-FFF2-40B4-BE49-F238E27FC236}">
              <a16:creationId xmlns:a16="http://schemas.microsoft.com/office/drawing/2014/main" id="{44351D97-0A36-4A45-AAB3-D5F5C76C9B05}"/>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68" name="Shape 3">
          <a:extLst>
            <a:ext uri="{FF2B5EF4-FFF2-40B4-BE49-F238E27FC236}">
              <a16:creationId xmlns:a16="http://schemas.microsoft.com/office/drawing/2014/main" id="{69284E14-F53E-41C6-B293-F05413D10C8B}"/>
            </a:ext>
          </a:extLst>
        </xdr:cNvPr>
        <xdr:cNvSpPr/>
      </xdr:nvSpPr>
      <xdr:spPr>
        <a:xfrm>
          <a:off x="33251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69" name="Shape 3">
          <a:extLst>
            <a:ext uri="{FF2B5EF4-FFF2-40B4-BE49-F238E27FC236}">
              <a16:creationId xmlns:a16="http://schemas.microsoft.com/office/drawing/2014/main" id="{A3AA22A4-3E9B-436B-8337-20609219BC2D}"/>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70" name="Shape 3">
          <a:extLst>
            <a:ext uri="{FF2B5EF4-FFF2-40B4-BE49-F238E27FC236}">
              <a16:creationId xmlns:a16="http://schemas.microsoft.com/office/drawing/2014/main" id="{FB2D1A84-E340-42A1-B52E-D891D97F016A}"/>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71" name="Shape 3">
          <a:extLst>
            <a:ext uri="{FF2B5EF4-FFF2-40B4-BE49-F238E27FC236}">
              <a16:creationId xmlns:a16="http://schemas.microsoft.com/office/drawing/2014/main" id="{20A2362B-6640-4709-A845-A3394FD1B53A}"/>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72" name="Shape 3">
          <a:extLst>
            <a:ext uri="{FF2B5EF4-FFF2-40B4-BE49-F238E27FC236}">
              <a16:creationId xmlns:a16="http://schemas.microsoft.com/office/drawing/2014/main" id="{C6568778-0BD9-4EDA-96E0-8AFD6D68BE19}"/>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73" name="Shape 3">
          <a:extLst>
            <a:ext uri="{FF2B5EF4-FFF2-40B4-BE49-F238E27FC236}">
              <a16:creationId xmlns:a16="http://schemas.microsoft.com/office/drawing/2014/main" id="{566229D1-2A78-4171-B4C0-62B5623C208A}"/>
            </a:ext>
          </a:extLst>
        </xdr:cNvPr>
        <xdr:cNvSpPr/>
      </xdr:nvSpPr>
      <xdr:spPr>
        <a:xfrm>
          <a:off x="33251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74" name="Shape 3">
          <a:extLst>
            <a:ext uri="{FF2B5EF4-FFF2-40B4-BE49-F238E27FC236}">
              <a16:creationId xmlns:a16="http://schemas.microsoft.com/office/drawing/2014/main" id="{00D98DBF-8B93-4F25-8668-F43479ECBB6E}"/>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75" name="Shape 3">
          <a:extLst>
            <a:ext uri="{FF2B5EF4-FFF2-40B4-BE49-F238E27FC236}">
              <a16:creationId xmlns:a16="http://schemas.microsoft.com/office/drawing/2014/main" id="{46AA73BE-F435-4182-8CD0-D2C67F75463E}"/>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76" name="Shape 3">
          <a:extLst>
            <a:ext uri="{FF2B5EF4-FFF2-40B4-BE49-F238E27FC236}">
              <a16:creationId xmlns:a16="http://schemas.microsoft.com/office/drawing/2014/main" id="{7C2AE40F-7433-4922-8EB9-9FFC1A350BE8}"/>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77" name="Shape 3">
          <a:extLst>
            <a:ext uri="{FF2B5EF4-FFF2-40B4-BE49-F238E27FC236}">
              <a16:creationId xmlns:a16="http://schemas.microsoft.com/office/drawing/2014/main" id="{BD8C7063-A4C8-4391-B180-D5C5D58C621F}"/>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78" name="Shape 3">
          <a:extLst>
            <a:ext uri="{FF2B5EF4-FFF2-40B4-BE49-F238E27FC236}">
              <a16:creationId xmlns:a16="http://schemas.microsoft.com/office/drawing/2014/main" id="{C2DDCCE5-D0D1-4A7A-89AD-395BAAC27506}"/>
            </a:ext>
          </a:extLst>
        </xdr:cNvPr>
        <xdr:cNvSpPr/>
      </xdr:nvSpPr>
      <xdr:spPr>
        <a:xfrm>
          <a:off x="33251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79" name="Shape 3">
          <a:extLst>
            <a:ext uri="{FF2B5EF4-FFF2-40B4-BE49-F238E27FC236}">
              <a16:creationId xmlns:a16="http://schemas.microsoft.com/office/drawing/2014/main" id="{9001028A-600B-4A8C-B64F-929CDA2F8EF9}"/>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80" name="Shape 3">
          <a:extLst>
            <a:ext uri="{FF2B5EF4-FFF2-40B4-BE49-F238E27FC236}">
              <a16:creationId xmlns:a16="http://schemas.microsoft.com/office/drawing/2014/main" id="{ED34C42D-DF85-41C9-9929-0E7D1771B31C}"/>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81" name="Shape 3">
          <a:extLst>
            <a:ext uri="{FF2B5EF4-FFF2-40B4-BE49-F238E27FC236}">
              <a16:creationId xmlns:a16="http://schemas.microsoft.com/office/drawing/2014/main" id="{92CEEAD9-AC29-48EA-866A-E63DA321A8E2}"/>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82" name="Shape 3">
          <a:extLst>
            <a:ext uri="{FF2B5EF4-FFF2-40B4-BE49-F238E27FC236}">
              <a16:creationId xmlns:a16="http://schemas.microsoft.com/office/drawing/2014/main" id="{B1FCB840-B4A1-4E05-AB17-5963B7756A3C}"/>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83" name="Shape 3">
          <a:extLst>
            <a:ext uri="{FF2B5EF4-FFF2-40B4-BE49-F238E27FC236}">
              <a16:creationId xmlns:a16="http://schemas.microsoft.com/office/drawing/2014/main" id="{9F822DFA-4F57-431B-99CF-36008E044299}"/>
            </a:ext>
          </a:extLst>
        </xdr:cNvPr>
        <xdr:cNvSpPr/>
      </xdr:nvSpPr>
      <xdr:spPr>
        <a:xfrm>
          <a:off x="33251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84" name="Shape 3">
          <a:extLst>
            <a:ext uri="{FF2B5EF4-FFF2-40B4-BE49-F238E27FC236}">
              <a16:creationId xmlns:a16="http://schemas.microsoft.com/office/drawing/2014/main" id="{232FED4C-2686-4D63-ABB2-C1989C058983}"/>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85" name="Shape 3">
          <a:extLst>
            <a:ext uri="{FF2B5EF4-FFF2-40B4-BE49-F238E27FC236}">
              <a16:creationId xmlns:a16="http://schemas.microsoft.com/office/drawing/2014/main" id="{FB889960-F959-4106-B595-D9870A61504B}"/>
            </a:ext>
          </a:extLst>
        </xdr:cNvPr>
        <xdr:cNvSpPr/>
      </xdr:nvSpPr>
      <xdr:spPr>
        <a:xfrm>
          <a:off x="33251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86" name="Shape 3">
          <a:extLst>
            <a:ext uri="{FF2B5EF4-FFF2-40B4-BE49-F238E27FC236}">
              <a16:creationId xmlns:a16="http://schemas.microsoft.com/office/drawing/2014/main" id="{53D832D3-12AD-482C-BA46-C7555D9EB8C0}"/>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87" name="Shape 3">
          <a:extLst>
            <a:ext uri="{FF2B5EF4-FFF2-40B4-BE49-F238E27FC236}">
              <a16:creationId xmlns:a16="http://schemas.microsoft.com/office/drawing/2014/main" id="{E32B65A5-BFC7-489D-81DA-8BB50E232BCE}"/>
            </a:ext>
          </a:extLst>
        </xdr:cNvPr>
        <xdr:cNvSpPr/>
      </xdr:nvSpPr>
      <xdr:spPr>
        <a:xfrm>
          <a:off x="33251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88" name="Shape 3">
          <a:extLst>
            <a:ext uri="{FF2B5EF4-FFF2-40B4-BE49-F238E27FC236}">
              <a16:creationId xmlns:a16="http://schemas.microsoft.com/office/drawing/2014/main" id="{88355D56-2194-4EDE-B1A0-C4AE120DC089}"/>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89" name="Shape 3">
          <a:extLst>
            <a:ext uri="{FF2B5EF4-FFF2-40B4-BE49-F238E27FC236}">
              <a16:creationId xmlns:a16="http://schemas.microsoft.com/office/drawing/2014/main" id="{28D90F4D-635E-4363-9D2A-D70563CE9B84}"/>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90" name="Shape 3">
          <a:extLst>
            <a:ext uri="{FF2B5EF4-FFF2-40B4-BE49-F238E27FC236}">
              <a16:creationId xmlns:a16="http://schemas.microsoft.com/office/drawing/2014/main" id="{DE0CDAA0-F9A4-47F2-B291-A963872C4CA5}"/>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91" name="Shape 3">
          <a:extLst>
            <a:ext uri="{FF2B5EF4-FFF2-40B4-BE49-F238E27FC236}">
              <a16:creationId xmlns:a16="http://schemas.microsoft.com/office/drawing/2014/main" id="{F23B1DA5-0E76-491C-A711-1157D26DDC9D}"/>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92" name="Shape 3">
          <a:extLst>
            <a:ext uri="{FF2B5EF4-FFF2-40B4-BE49-F238E27FC236}">
              <a16:creationId xmlns:a16="http://schemas.microsoft.com/office/drawing/2014/main" id="{0648DEA9-0E0C-4770-B15E-4AD2E4C63C83}"/>
            </a:ext>
          </a:extLst>
        </xdr:cNvPr>
        <xdr:cNvSpPr/>
      </xdr:nvSpPr>
      <xdr:spPr>
        <a:xfrm>
          <a:off x="33251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93" name="Shape 3">
          <a:extLst>
            <a:ext uri="{FF2B5EF4-FFF2-40B4-BE49-F238E27FC236}">
              <a16:creationId xmlns:a16="http://schemas.microsoft.com/office/drawing/2014/main" id="{D6D75551-F9E4-452D-B9BA-F29EF747DDB7}"/>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94" name="Shape 3">
          <a:extLst>
            <a:ext uri="{FF2B5EF4-FFF2-40B4-BE49-F238E27FC236}">
              <a16:creationId xmlns:a16="http://schemas.microsoft.com/office/drawing/2014/main" id="{036B564C-78DC-4D4B-ABB7-C2823A51055B}"/>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95" name="Shape 3">
          <a:extLst>
            <a:ext uri="{FF2B5EF4-FFF2-40B4-BE49-F238E27FC236}">
              <a16:creationId xmlns:a16="http://schemas.microsoft.com/office/drawing/2014/main" id="{8284EB17-A70A-47EB-81C1-50EECB6EAD7E}"/>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96" name="Shape 3">
          <a:extLst>
            <a:ext uri="{FF2B5EF4-FFF2-40B4-BE49-F238E27FC236}">
              <a16:creationId xmlns:a16="http://schemas.microsoft.com/office/drawing/2014/main" id="{5816AE38-99DD-4BB8-899F-E31C938B5B80}"/>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97" name="Shape 3">
          <a:extLst>
            <a:ext uri="{FF2B5EF4-FFF2-40B4-BE49-F238E27FC236}">
              <a16:creationId xmlns:a16="http://schemas.microsoft.com/office/drawing/2014/main" id="{1A447150-BE17-453A-B2C0-C96CF52EE8E2}"/>
            </a:ext>
          </a:extLst>
        </xdr:cNvPr>
        <xdr:cNvSpPr/>
      </xdr:nvSpPr>
      <xdr:spPr>
        <a:xfrm>
          <a:off x="33251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98" name="Shape 3">
          <a:extLst>
            <a:ext uri="{FF2B5EF4-FFF2-40B4-BE49-F238E27FC236}">
              <a16:creationId xmlns:a16="http://schemas.microsoft.com/office/drawing/2014/main" id="{DA6555EA-180E-4E8A-8070-3559CB5BEE65}"/>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99" name="Shape 3">
          <a:extLst>
            <a:ext uri="{FF2B5EF4-FFF2-40B4-BE49-F238E27FC236}">
              <a16:creationId xmlns:a16="http://schemas.microsoft.com/office/drawing/2014/main" id="{F2A47C66-3449-4E66-88AD-9C9ED3CB7714}"/>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00" name="Shape 3">
          <a:extLst>
            <a:ext uri="{FF2B5EF4-FFF2-40B4-BE49-F238E27FC236}">
              <a16:creationId xmlns:a16="http://schemas.microsoft.com/office/drawing/2014/main" id="{77D6494A-501B-4D81-86F2-717E8F4E508C}"/>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01" name="Shape 3">
          <a:extLst>
            <a:ext uri="{FF2B5EF4-FFF2-40B4-BE49-F238E27FC236}">
              <a16:creationId xmlns:a16="http://schemas.microsoft.com/office/drawing/2014/main" id="{17935249-6498-4BC4-AD07-D8A190F4DCBF}"/>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02" name="Shape 3">
          <a:extLst>
            <a:ext uri="{FF2B5EF4-FFF2-40B4-BE49-F238E27FC236}">
              <a16:creationId xmlns:a16="http://schemas.microsoft.com/office/drawing/2014/main" id="{A3DFAEA2-C150-4734-A7A1-37F42CBDEE43}"/>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03" name="Shape 3">
          <a:extLst>
            <a:ext uri="{FF2B5EF4-FFF2-40B4-BE49-F238E27FC236}">
              <a16:creationId xmlns:a16="http://schemas.microsoft.com/office/drawing/2014/main" id="{0DEBD43B-1A7F-48D5-A131-F31361529027}"/>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04" name="Shape 3">
          <a:extLst>
            <a:ext uri="{FF2B5EF4-FFF2-40B4-BE49-F238E27FC236}">
              <a16:creationId xmlns:a16="http://schemas.microsoft.com/office/drawing/2014/main" id="{393A4CB6-388C-4621-B2B3-777BFFD0FF16}"/>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05" name="Shape 3">
          <a:extLst>
            <a:ext uri="{FF2B5EF4-FFF2-40B4-BE49-F238E27FC236}">
              <a16:creationId xmlns:a16="http://schemas.microsoft.com/office/drawing/2014/main" id="{EF445A6D-C38A-4158-97B5-3FB0B6511609}"/>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06" name="Shape 3">
          <a:extLst>
            <a:ext uri="{FF2B5EF4-FFF2-40B4-BE49-F238E27FC236}">
              <a16:creationId xmlns:a16="http://schemas.microsoft.com/office/drawing/2014/main" id="{6B9FCA85-6904-4B08-8F52-9928D36FE0FF}"/>
            </a:ext>
          </a:extLst>
        </xdr:cNvPr>
        <xdr:cNvSpPr/>
      </xdr:nvSpPr>
      <xdr:spPr>
        <a:xfrm>
          <a:off x="33251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07" name="Shape 3">
          <a:extLst>
            <a:ext uri="{FF2B5EF4-FFF2-40B4-BE49-F238E27FC236}">
              <a16:creationId xmlns:a16="http://schemas.microsoft.com/office/drawing/2014/main" id="{5774C044-657D-4FA5-AD8E-9B1ADF4A08BE}"/>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08" name="Shape 3">
          <a:extLst>
            <a:ext uri="{FF2B5EF4-FFF2-40B4-BE49-F238E27FC236}">
              <a16:creationId xmlns:a16="http://schemas.microsoft.com/office/drawing/2014/main" id="{82ABA4EF-B8F6-4F4B-9CD1-A13DD3735747}"/>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09" name="Shape 3">
          <a:extLst>
            <a:ext uri="{FF2B5EF4-FFF2-40B4-BE49-F238E27FC236}">
              <a16:creationId xmlns:a16="http://schemas.microsoft.com/office/drawing/2014/main" id="{B814C76C-F553-4AC9-8C9F-B69FD50A5C89}"/>
            </a:ext>
          </a:extLst>
        </xdr:cNvPr>
        <xdr:cNvSpPr/>
      </xdr:nvSpPr>
      <xdr:spPr>
        <a:xfrm>
          <a:off x="33251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10" name="Shape 3">
          <a:extLst>
            <a:ext uri="{FF2B5EF4-FFF2-40B4-BE49-F238E27FC236}">
              <a16:creationId xmlns:a16="http://schemas.microsoft.com/office/drawing/2014/main" id="{E2669174-4D90-4831-AE14-DCD8727193D2}"/>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11" name="Shape 3">
          <a:extLst>
            <a:ext uri="{FF2B5EF4-FFF2-40B4-BE49-F238E27FC236}">
              <a16:creationId xmlns:a16="http://schemas.microsoft.com/office/drawing/2014/main" id="{292E452F-3BDA-494B-8C27-8535A4BFA255}"/>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12" name="Shape 3">
          <a:extLst>
            <a:ext uri="{FF2B5EF4-FFF2-40B4-BE49-F238E27FC236}">
              <a16:creationId xmlns:a16="http://schemas.microsoft.com/office/drawing/2014/main" id="{DE6D9B67-C0D4-4366-890A-26912EDF526E}"/>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13" name="Shape 3">
          <a:extLst>
            <a:ext uri="{FF2B5EF4-FFF2-40B4-BE49-F238E27FC236}">
              <a16:creationId xmlns:a16="http://schemas.microsoft.com/office/drawing/2014/main" id="{940D4823-23B3-499F-8C86-47798D4FD7FF}"/>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14" name="Shape 3">
          <a:extLst>
            <a:ext uri="{FF2B5EF4-FFF2-40B4-BE49-F238E27FC236}">
              <a16:creationId xmlns:a16="http://schemas.microsoft.com/office/drawing/2014/main" id="{2C8B1273-3FBB-42D2-80C1-8F377AFE271E}"/>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15" name="Shape 3">
          <a:extLst>
            <a:ext uri="{FF2B5EF4-FFF2-40B4-BE49-F238E27FC236}">
              <a16:creationId xmlns:a16="http://schemas.microsoft.com/office/drawing/2014/main" id="{847054E4-F70D-4E4C-8865-EF2FDE9E9B69}"/>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16" name="Shape 3">
          <a:extLst>
            <a:ext uri="{FF2B5EF4-FFF2-40B4-BE49-F238E27FC236}">
              <a16:creationId xmlns:a16="http://schemas.microsoft.com/office/drawing/2014/main" id="{7FB9BCA0-6A6F-47D6-B876-734F38CD2FAB}"/>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17" name="Shape 3">
          <a:extLst>
            <a:ext uri="{FF2B5EF4-FFF2-40B4-BE49-F238E27FC236}">
              <a16:creationId xmlns:a16="http://schemas.microsoft.com/office/drawing/2014/main" id="{A08DA270-606E-4EC3-A730-CB1922E1C407}"/>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18" name="Shape 3">
          <a:extLst>
            <a:ext uri="{FF2B5EF4-FFF2-40B4-BE49-F238E27FC236}">
              <a16:creationId xmlns:a16="http://schemas.microsoft.com/office/drawing/2014/main" id="{CF687255-0FD4-4BC0-98F8-5AA3C05BB94E}"/>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19" name="Shape 3">
          <a:extLst>
            <a:ext uri="{FF2B5EF4-FFF2-40B4-BE49-F238E27FC236}">
              <a16:creationId xmlns:a16="http://schemas.microsoft.com/office/drawing/2014/main" id="{A1C7301D-3C60-4F26-B8D7-DD9EE19965BB}"/>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20" name="Shape 3">
          <a:extLst>
            <a:ext uri="{FF2B5EF4-FFF2-40B4-BE49-F238E27FC236}">
              <a16:creationId xmlns:a16="http://schemas.microsoft.com/office/drawing/2014/main" id="{34F2D51C-5C04-4BBC-B9AA-193C780A0337}"/>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21" name="Shape 3">
          <a:extLst>
            <a:ext uri="{FF2B5EF4-FFF2-40B4-BE49-F238E27FC236}">
              <a16:creationId xmlns:a16="http://schemas.microsoft.com/office/drawing/2014/main" id="{05097B54-56D8-4BB4-921D-95F57B5F43D1}"/>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22" name="Shape 3">
          <a:extLst>
            <a:ext uri="{FF2B5EF4-FFF2-40B4-BE49-F238E27FC236}">
              <a16:creationId xmlns:a16="http://schemas.microsoft.com/office/drawing/2014/main" id="{F9EA6F2B-F80F-41E9-903A-B82B5C1D2557}"/>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23" name="Shape 3">
          <a:extLst>
            <a:ext uri="{FF2B5EF4-FFF2-40B4-BE49-F238E27FC236}">
              <a16:creationId xmlns:a16="http://schemas.microsoft.com/office/drawing/2014/main" id="{0CE040B6-D910-4D5C-ADF0-D1E2D1A3E259}"/>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24" name="Shape 3">
          <a:extLst>
            <a:ext uri="{FF2B5EF4-FFF2-40B4-BE49-F238E27FC236}">
              <a16:creationId xmlns:a16="http://schemas.microsoft.com/office/drawing/2014/main" id="{910269E5-2C41-4D9C-978B-1A821BA0F874}"/>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25" name="Shape 3">
          <a:extLst>
            <a:ext uri="{FF2B5EF4-FFF2-40B4-BE49-F238E27FC236}">
              <a16:creationId xmlns:a16="http://schemas.microsoft.com/office/drawing/2014/main" id="{DAD9E350-E359-4CD3-A92C-6CD1474A280A}"/>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26" name="Shape 3">
          <a:extLst>
            <a:ext uri="{FF2B5EF4-FFF2-40B4-BE49-F238E27FC236}">
              <a16:creationId xmlns:a16="http://schemas.microsoft.com/office/drawing/2014/main" id="{61F61BBB-B83D-409A-9183-34797ADB62D8}"/>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27" name="Shape 3">
          <a:extLst>
            <a:ext uri="{FF2B5EF4-FFF2-40B4-BE49-F238E27FC236}">
              <a16:creationId xmlns:a16="http://schemas.microsoft.com/office/drawing/2014/main" id="{711C2437-EC85-4A8A-A55E-7C5EB217FAA4}"/>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28" name="Shape 3">
          <a:extLst>
            <a:ext uri="{FF2B5EF4-FFF2-40B4-BE49-F238E27FC236}">
              <a16:creationId xmlns:a16="http://schemas.microsoft.com/office/drawing/2014/main" id="{8C92AB95-123A-4B6E-AE09-CD56E5313ED0}"/>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29" name="Shape 3">
          <a:extLst>
            <a:ext uri="{FF2B5EF4-FFF2-40B4-BE49-F238E27FC236}">
              <a16:creationId xmlns:a16="http://schemas.microsoft.com/office/drawing/2014/main" id="{ED08B968-B455-4976-89BC-D7A539043707}"/>
            </a:ext>
          </a:extLst>
        </xdr:cNvPr>
        <xdr:cNvSpPr/>
      </xdr:nvSpPr>
      <xdr:spPr>
        <a:xfrm>
          <a:off x="315372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30" name="Shape 3">
          <a:extLst>
            <a:ext uri="{FF2B5EF4-FFF2-40B4-BE49-F238E27FC236}">
              <a16:creationId xmlns:a16="http://schemas.microsoft.com/office/drawing/2014/main" id="{055D5D47-02D3-4D32-BCB0-3694F3E36089}"/>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31" name="Shape 3">
          <a:extLst>
            <a:ext uri="{FF2B5EF4-FFF2-40B4-BE49-F238E27FC236}">
              <a16:creationId xmlns:a16="http://schemas.microsoft.com/office/drawing/2014/main" id="{42EBD9F0-AB02-45AA-8E40-7B4EBF5B9D09}"/>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32" name="Shape 3">
          <a:extLst>
            <a:ext uri="{FF2B5EF4-FFF2-40B4-BE49-F238E27FC236}">
              <a16:creationId xmlns:a16="http://schemas.microsoft.com/office/drawing/2014/main" id="{2C9BA4A9-ECDA-4C43-9FDA-A963E3861082}"/>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33" name="Shape 3">
          <a:extLst>
            <a:ext uri="{FF2B5EF4-FFF2-40B4-BE49-F238E27FC236}">
              <a16:creationId xmlns:a16="http://schemas.microsoft.com/office/drawing/2014/main" id="{9D25EB7A-637C-43DC-93BE-B5A61C6E75A0}"/>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34" name="Shape 3">
          <a:extLst>
            <a:ext uri="{FF2B5EF4-FFF2-40B4-BE49-F238E27FC236}">
              <a16:creationId xmlns:a16="http://schemas.microsoft.com/office/drawing/2014/main" id="{60BC5F45-E7D6-4F63-A528-5824CAA2C6AC}"/>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35" name="Shape 3">
          <a:extLst>
            <a:ext uri="{FF2B5EF4-FFF2-40B4-BE49-F238E27FC236}">
              <a16:creationId xmlns:a16="http://schemas.microsoft.com/office/drawing/2014/main" id="{1804EB0D-DF47-4D62-AC5E-A70D622AC48F}"/>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36" name="Shape 3">
          <a:extLst>
            <a:ext uri="{FF2B5EF4-FFF2-40B4-BE49-F238E27FC236}">
              <a16:creationId xmlns:a16="http://schemas.microsoft.com/office/drawing/2014/main" id="{691D1B52-3A81-45B3-9A02-D0FAB376F30B}"/>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37" name="Shape 3">
          <a:extLst>
            <a:ext uri="{FF2B5EF4-FFF2-40B4-BE49-F238E27FC236}">
              <a16:creationId xmlns:a16="http://schemas.microsoft.com/office/drawing/2014/main" id="{3776F64F-3F3C-4680-84A7-6B7E205024E4}"/>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38" name="Shape 3">
          <a:extLst>
            <a:ext uri="{FF2B5EF4-FFF2-40B4-BE49-F238E27FC236}">
              <a16:creationId xmlns:a16="http://schemas.microsoft.com/office/drawing/2014/main" id="{636F738A-A8DA-46ED-ABC2-3F34DDD461FD}"/>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39" name="Shape 3">
          <a:extLst>
            <a:ext uri="{FF2B5EF4-FFF2-40B4-BE49-F238E27FC236}">
              <a16:creationId xmlns:a16="http://schemas.microsoft.com/office/drawing/2014/main" id="{4EA2BCA6-0F9C-4CA7-A352-575F47D77004}"/>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40" name="Shape 3">
          <a:extLst>
            <a:ext uri="{FF2B5EF4-FFF2-40B4-BE49-F238E27FC236}">
              <a16:creationId xmlns:a16="http://schemas.microsoft.com/office/drawing/2014/main" id="{C561886B-46C0-41DA-8AEF-6A51AED447AE}"/>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41" name="Shape 3">
          <a:extLst>
            <a:ext uri="{FF2B5EF4-FFF2-40B4-BE49-F238E27FC236}">
              <a16:creationId xmlns:a16="http://schemas.microsoft.com/office/drawing/2014/main" id="{CC4585F4-F582-41DB-B3D9-9352BD5941DA}"/>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42" name="Shape 3">
          <a:extLst>
            <a:ext uri="{FF2B5EF4-FFF2-40B4-BE49-F238E27FC236}">
              <a16:creationId xmlns:a16="http://schemas.microsoft.com/office/drawing/2014/main" id="{E62225A0-9466-420F-97BE-01F802524EFA}"/>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43" name="Shape 3">
          <a:extLst>
            <a:ext uri="{FF2B5EF4-FFF2-40B4-BE49-F238E27FC236}">
              <a16:creationId xmlns:a16="http://schemas.microsoft.com/office/drawing/2014/main" id="{06B9C013-FF53-47CC-B9DB-BDC7723BC2EA}"/>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44" name="Shape 3">
          <a:extLst>
            <a:ext uri="{FF2B5EF4-FFF2-40B4-BE49-F238E27FC236}">
              <a16:creationId xmlns:a16="http://schemas.microsoft.com/office/drawing/2014/main" id="{E7320D2C-E87C-47B8-A8E8-66632D40007B}"/>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45" name="Shape 3">
          <a:extLst>
            <a:ext uri="{FF2B5EF4-FFF2-40B4-BE49-F238E27FC236}">
              <a16:creationId xmlns:a16="http://schemas.microsoft.com/office/drawing/2014/main" id="{B47A069A-9222-4567-B630-258FFF691D43}"/>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46" name="Shape 3">
          <a:extLst>
            <a:ext uri="{FF2B5EF4-FFF2-40B4-BE49-F238E27FC236}">
              <a16:creationId xmlns:a16="http://schemas.microsoft.com/office/drawing/2014/main" id="{0B926CA8-69DF-4AB2-BF2A-F883D047B27A}"/>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47" name="Shape 3">
          <a:extLst>
            <a:ext uri="{FF2B5EF4-FFF2-40B4-BE49-F238E27FC236}">
              <a16:creationId xmlns:a16="http://schemas.microsoft.com/office/drawing/2014/main" id="{883291C5-EEE6-4076-8AE0-6B422D53B42A}"/>
            </a:ext>
          </a:extLst>
        </xdr:cNvPr>
        <xdr:cNvSpPr/>
      </xdr:nvSpPr>
      <xdr:spPr>
        <a:xfrm>
          <a:off x="304323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48" name="Shape 3">
          <a:extLst>
            <a:ext uri="{FF2B5EF4-FFF2-40B4-BE49-F238E27FC236}">
              <a16:creationId xmlns:a16="http://schemas.microsoft.com/office/drawing/2014/main" id="{867B88B1-47F2-4096-86D3-DC2E6B75614A}"/>
            </a:ext>
          </a:extLst>
        </xdr:cNvPr>
        <xdr:cNvSpPr/>
      </xdr:nvSpPr>
      <xdr:spPr>
        <a:xfrm>
          <a:off x="33251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49" name="Shape 3">
          <a:extLst>
            <a:ext uri="{FF2B5EF4-FFF2-40B4-BE49-F238E27FC236}">
              <a16:creationId xmlns:a16="http://schemas.microsoft.com/office/drawing/2014/main" id="{2A311F8C-736E-4DB1-BD7B-DCA31844AD7D}"/>
            </a:ext>
          </a:extLst>
        </xdr:cNvPr>
        <xdr:cNvSpPr/>
      </xdr:nvSpPr>
      <xdr:spPr>
        <a:xfrm>
          <a:off x="33251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50" name="Shape 3">
          <a:extLst>
            <a:ext uri="{FF2B5EF4-FFF2-40B4-BE49-F238E27FC236}">
              <a16:creationId xmlns:a16="http://schemas.microsoft.com/office/drawing/2014/main" id="{900F3B59-E749-438A-929A-9800846F4803}"/>
            </a:ext>
          </a:extLst>
        </xdr:cNvPr>
        <xdr:cNvSpPr/>
      </xdr:nvSpPr>
      <xdr:spPr>
        <a:xfrm>
          <a:off x="33251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51" name="Shape 3">
          <a:extLst>
            <a:ext uri="{FF2B5EF4-FFF2-40B4-BE49-F238E27FC236}">
              <a16:creationId xmlns:a16="http://schemas.microsoft.com/office/drawing/2014/main" id="{B8B15B50-2E2D-40FD-8AE5-B8D15A473693}"/>
            </a:ext>
          </a:extLst>
        </xdr:cNvPr>
        <xdr:cNvSpPr/>
      </xdr:nvSpPr>
      <xdr:spPr>
        <a:xfrm>
          <a:off x="33251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52" name="Shape 3">
          <a:extLst>
            <a:ext uri="{FF2B5EF4-FFF2-40B4-BE49-F238E27FC236}">
              <a16:creationId xmlns:a16="http://schemas.microsoft.com/office/drawing/2014/main" id="{13DD2D02-D47C-4B15-92F8-3B32240AEBA3}"/>
            </a:ext>
          </a:extLst>
        </xdr:cNvPr>
        <xdr:cNvSpPr/>
      </xdr:nvSpPr>
      <xdr:spPr>
        <a:xfrm>
          <a:off x="33251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53" name="Shape 3">
          <a:extLst>
            <a:ext uri="{FF2B5EF4-FFF2-40B4-BE49-F238E27FC236}">
              <a16:creationId xmlns:a16="http://schemas.microsoft.com/office/drawing/2014/main" id="{EC6A7DC8-1BE0-440C-91D5-DD978E929B01}"/>
            </a:ext>
          </a:extLst>
        </xdr:cNvPr>
        <xdr:cNvSpPr/>
      </xdr:nvSpPr>
      <xdr:spPr>
        <a:xfrm>
          <a:off x="33251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54" name="Shape 3">
          <a:extLst>
            <a:ext uri="{FF2B5EF4-FFF2-40B4-BE49-F238E27FC236}">
              <a16:creationId xmlns:a16="http://schemas.microsoft.com/office/drawing/2014/main" id="{DF527E8A-9B3F-45F9-8922-EB2088B526E5}"/>
            </a:ext>
          </a:extLst>
        </xdr:cNvPr>
        <xdr:cNvSpPr/>
      </xdr:nvSpPr>
      <xdr:spPr>
        <a:xfrm>
          <a:off x="33251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55" name="Shape 3">
          <a:extLst>
            <a:ext uri="{FF2B5EF4-FFF2-40B4-BE49-F238E27FC236}">
              <a16:creationId xmlns:a16="http://schemas.microsoft.com/office/drawing/2014/main" id="{D06E63BD-CFEF-477A-A680-0FE517D06689}"/>
            </a:ext>
          </a:extLst>
        </xdr:cNvPr>
        <xdr:cNvSpPr/>
      </xdr:nvSpPr>
      <xdr:spPr>
        <a:xfrm>
          <a:off x="33251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56" name="Shape 3">
          <a:extLst>
            <a:ext uri="{FF2B5EF4-FFF2-40B4-BE49-F238E27FC236}">
              <a16:creationId xmlns:a16="http://schemas.microsoft.com/office/drawing/2014/main" id="{60102814-E734-4214-9118-23574BCE360F}"/>
            </a:ext>
          </a:extLst>
        </xdr:cNvPr>
        <xdr:cNvSpPr/>
      </xdr:nvSpPr>
      <xdr:spPr>
        <a:xfrm>
          <a:off x="33251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57" name="Shape 3">
          <a:extLst>
            <a:ext uri="{FF2B5EF4-FFF2-40B4-BE49-F238E27FC236}">
              <a16:creationId xmlns:a16="http://schemas.microsoft.com/office/drawing/2014/main" id="{DE179A6D-D47B-480D-917D-52F38F5AB415}"/>
            </a:ext>
          </a:extLst>
        </xdr:cNvPr>
        <xdr:cNvSpPr/>
      </xdr:nvSpPr>
      <xdr:spPr>
        <a:xfrm>
          <a:off x="33251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58" name="Shape 3">
          <a:extLst>
            <a:ext uri="{FF2B5EF4-FFF2-40B4-BE49-F238E27FC236}">
              <a16:creationId xmlns:a16="http://schemas.microsoft.com/office/drawing/2014/main" id="{AEA0A575-71E0-4EF4-9520-37F61940BB7A}"/>
            </a:ext>
          </a:extLst>
        </xdr:cNvPr>
        <xdr:cNvSpPr/>
      </xdr:nvSpPr>
      <xdr:spPr>
        <a:xfrm>
          <a:off x="33251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59" name="Shape 3">
          <a:extLst>
            <a:ext uri="{FF2B5EF4-FFF2-40B4-BE49-F238E27FC236}">
              <a16:creationId xmlns:a16="http://schemas.microsoft.com/office/drawing/2014/main" id="{06F6B244-5561-44E4-883E-E413FF603D8A}"/>
            </a:ext>
          </a:extLst>
        </xdr:cNvPr>
        <xdr:cNvSpPr/>
      </xdr:nvSpPr>
      <xdr:spPr>
        <a:xfrm>
          <a:off x="33251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60" name="Shape 3">
          <a:extLst>
            <a:ext uri="{FF2B5EF4-FFF2-40B4-BE49-F238E27FC236}">
              <a16:creationId xmlns:a16="http://schemas.microsoft.com/office/drawing/2014/main" id="{4524E16A-1C24-4729-AF2F-F98B3BD20267}"/>
            </a:ext>
          </a:extLst>
        </xdr:cNvPr>
        <xdr:cNvSpPr/>
      </xdr:nvSpPr>
      <xdr:spPr>
        <a:xfrm>
          <a:off x="33251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61" name="Shape 3">
          <a:extLst>
            <a:ext uri="{FF2B5EF4-FFF2-40B4-BE49-F238E27FC236}">
              <a16:creationId xmlns:a16="http://schemas.microsoft.com/office/drawing/2014/main" id="{5322DF5C-D063-47BD-A999-EA66BC082464}"/>
            </a:ext>
          </a:extLst>
        </xdr:cNvPr>
        <xdr:cNvSpPr/>
      </xdr:nvSpPr>
      <xdr:spPr>
        <a:xfrm>
          <a:off x="33251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733425</xdr:colOff>
      <xdr:row>0</xdr:row>
      <xdr:rowOff>162720</xdr:rowOff>
    </xdr:from>
    <xdr:ext cx="1012825" cy="817563"/>
    <xdr:pic>
      <xdr:nvPicPr>
        <xdr:cNvPr id="162" name="image1.jpg" descr="ESCUDO DOSQUEBRADAS">
          <a:extLst>
            <a:ext uri="{FF2B5EF4-FFF2-40B4-BE49-F238E27FC236}">
              <a16:creationId xmlns:a16="http://schemas.microsoft.com/office/drawing/2014/main" id="{3964CB78-7113-4DBC-A6D0-C50A7C99AEA2}"/>
            </a:ext>
          </a:extLst>
        </xdr:cNvPr>
        <xdr:cNvPicPr preferRelativeResize="0"/>
      </xdr:nvPicPr>
      <xdr:blipFill>
        <a:blip xmlns:r="http://schemas.openxmlformats.org/officeDocument/2006/relationships" r:embed="rId1" cstate="print"/>
        <a:stretch>
          <a:fillRect/>
        </a:stretch>
      </xdr:blipFill>
      <xdr:spPr>
        <a:xfrm>
          <a:off x="733425" y="162720"/>
          <a:ext cx="1012825" cy="817563"/>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18</xdr:col>
      <xdr:colOff>1053353</xdr:colOff>
      <xdr:row>243</xdr:row>
      <xdr:rowOff>549088</xdr:rowOff>
    </xdr:from>
    <xdr:ext cx="184731" cy="264560"/>
    <xdr:sp macro="" textlink="">
      <xdr:nvSpPr>
        <xdr:cNvPr id="2" name="CuadroTexto 1">
          <a:extLst>
            <a:ext uri="{FF2B5EF4-FFF2-40B4-BE49-F238E27FC236}">
              <a16:creationId xmlns:a16="http://schemas.microsoft.com/office/drawing/2014/main" id="{91D815E5-D674-4102-89FC-708FA17C128E}"/>
            </a:ext>
          </a:extLst>
        </xdr:cNvPr>
        <xdr:cNvSpPr txBox="1"/>
      </xdr:nvSpPr>
      <xdr:spPr>
        <a:xfrm>
          <a:off x="28332953" y="161131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3" name="CuadroTexto 2">
          <a:extLst>
            <a:ext uri="{FF2B5EF4-FFF2-40B4-BE49-F238E27FC236}">
              <a16:creationId xmlns:a16="http://schemas.microsoft.com/office/drawing/2014/main" id="{2DA2F83E-219C-4781-A352-06F1EF577334}"/>
            </a:ext>
          </a:extLst>
        </xdr:cNvPr>
        <xdr:cNvSpPr txBox="1"/>
      </xdr:nvSpPr>
      <xdr:spPr>
        <a:xfrm>
          <a:off x="28332953" y="161131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4" name="CuadroTexto 3">
          <a:extLst>
            <a:ext uri="{FF2B5EF4-FFF2-40B4-BE49-F238E27FC236}">
              <a16:creationId xmlns:a16="http://schemas.microsoft.com/office/drawing/2014/main" id="{D45E3871-853F-4A5A-806E-1A72571BB8E8}"/>
            </a:ext>
          </a:extLst>
        </xdr:cNvPr>
        <xdr:cNvSpPr txBox="1"/>
      </xdr:nvSpPr>
      <xdr:spPr>
        <a:xfrm>
          <a:off x="28332953" y="161131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5" name="CuadroTexto 4">
          <a:extLst>
            <a:ext uri="{FF2B5EF4-FFF2-40B4-BE49-F238E27FC236}">
              <a16:creationId xmlns:a16="http://schemas.microsoft.com/office/drawing/2014/main" id="{59E053A9-5B6A-4A0E-9AC6-BFD1AC561EAD}"/>
            </a:ext>
          </a:extLst>
        </xdr:cNvPr>
        <xdr:cNvSpPr txBox="1"/>
      </xdr:nvSpPr>
      <xdr:spPr>
        <a:xfrm>
          <a:off x="28332953" y="161131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6" name="CuadroTexto 5">
          <a:extLst>
            <a:ext uri="{FF2B5EF4-FFF2-40B4-BE49-F238E27FC236}">
              <a16:creationId xmlns:a16="http://schemas.microsoft.com/office/drawing/2014/main" id="{AB5228B6-A7DB-4856-BEC0-941E627EB070}"/>
            </a:ext>
          </a:extLst>
        </xdr:cNvPr>
        <xdr:cNvSpPr txBox="1"/>
      </xdr:nvSpPr>
      <xdr:spPr>
        <a:xfrm>
          <a:off x="28332953" y="161131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7" name="CuadroTexto 6">
          <a:extLst>
            <a:ext uri="{FF2B5EF4-FFF2-40B4-BE49-F238E27FC236}">
              <a16:creationId xmlns:a16="http://schemas.microsoft.com/office/drawing/2014/main" id="{54721A06-295C-4D42-969D-978CBF1164E8}"/>
            </a:ext>
          </a:extLst>
        </xdr:cNvPr>
        <xdr:cNvSpPr txBox="1"/>
      </xdr:nvSpPr>
      <xdr:spPr>
        <a:xfrm>
          <a:off x="28332953" y="161131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8" name="CuadroTexto 7">
          <a:extLst>
            <a:ext uri="{FF2B5EF4-FFF2-40B4-BE49-F238E27FC236}">
              <a16:creationId xmlns:a16="http://schemas.microsoft.com/office/drawing/2014/main" id="{1E8300AB-2883-4089-8CC1-1ABACCE8EEFD}"/>
            </a:ext>
          </a:extLst>
        </xdr:cNvPr>
        <xdr:cNvSpPr txBox="1"/>
      </xdr:nvSpPr>
      <xdr:spPr>
        <a:xfrm>
          <a:off x="28332953" y="161131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9" name="CuadroTexto 8">
          <a:extLst>
            <a:ext uri="{FF2B5EF4-FFF2-40B4-BE49-F238E27FC236}">
              <a16:creationId xmlns:a16="http://schemas.microsoft.com/office/drawing/2014/main" id="{826D8A79-131F-491D-BF15-F9651A39D6EF}"/>
            </a:ext>
          </a:extLst>
        </xdr:cNvPr>
        <xdr:cNvSpPr txBox="1"/>
      </xdr:nvSpPr>
      <xdr:spPr>
        <a:xfrm>
          <a:off x="28332953" y="161131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10" name="CuadroTexto 9">
          <a:extLst>
            <a:ext uri="{FF2B5EF4-FFF2-40B4-BE49-F238E27FC236}">
              <a16:creationId xmlns:a16="http://schemas.microsoft.com/office/drawing/2014/main" id="{79EABD16-27E2-4A2B-A90F-DADE99B5B050}"/>
            </a:ext>
          </a:extLst>
        </xdr:cNvPr>
        <xdr:cNvSpPr txBox="1"/>
      </xdr:nvSpPr>
      <xdr:spPr>
        <a:xfrm>
          <a:off x="28332953" y="161131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11" name="CuadroTexto 10">
          <a:extLst>
            <a:ext uri="{FF2B5EF4-FFF2-40B4-BE49-F238E27FC236}">
              <a16:creationId xmlns:a16="http://schemas.microsoft.com/office/drawing/2014/main" id="{2AF26101-5FCE-4E98-B324-6C02EFAAAD0D}"/>
            </a:ext>
          </a:extLst>
        </xdr:cNvPr>
        <xdr:cNvSpPr txBox="1"/>
      </xdr:nvSpPr>
      <xdr:spPr>
        <a:xfrm>
          <a:off x="28332953" y="161131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12" name="CuadroTexto 11">
          <a:extLst>
            <a:ext uri="{FF2B5EF4-FFF2-40B4-BE49-F238E27FC236}">
              <a16:creationId xmlns:a16="http://schemas.microsoft.com/office/drawing/2014/main" id="{858A2EA6-1789-4C11-A933-F976D2104656}"/>
            </a:ext>
          </a:extLst>
        </xdr:cNvPr>
        <xdr:cNvSpPr txBox="1"/>
      </xdr:nvSpPr>
      <xdr:spPr>
        <a:xfrm>
          <a:off x="28332953" y="161131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13" name="CuadroTexto 12">
          <a:extLst>
            <a:ext uri="{FF2B5EF4-FFF2-40B4-BE49-F238E27FC236}">
              <a16:creationId xmlns:a16="http://schemas.microsoft.com/office/drawing/2014/main" id="{AE0B6C00-6D52-447B-BCBF-8CD2DE78FE24}"/>
            </a:ext>
          </a:extLst>
        </xdr:cNvPr>
        <xdr:cNvSpPr txBox="1"/>
      </xdr:nvSpPr>
      <xdr:spPr>
        <a:xfrm>
          <a:off x="28332953" y="161131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14" name="CuadroTexto 13">
          <a:extLst>
            <a:ext uri="{FF2B5EF4-FFF2-40B4-BE49-F238E27FC236}">
              <a16:creationId xmlns:a16="http://schemas.microsoft.com/office/drawing/2014/main" id="{B453825D-319D-49D7-A0EA-8D27DAA6C817}"/>
            </a:ext>
          </a:extLst>
        </xdr:cNvPr>
        <xdr:cNvSpPr txBox="1"/>
      </xdr:nvSpPr>
      <xdr:spPr>
        <a:xfrm>
          <a:off x="28332953" y="161131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15" name="CuadroTexto 14">
          <a:extLst>
            <a:ext uri="{FF2B5EF4-FFF2-40B4-BE49-F238E27FC236}">
              <a16:creationId xmlns:a16="http://schemas.microsoft.com/office/drawing/2014/main" id="{9D9196C2-44FF-468F-B046-FB091329B009}"/>
            </a:ext>
          </a:extLst>
        </xdr:cNvPr>
        <xdr:cNvSpPr txBox="1"/>
      </xdr:nvSpPr>
      <xdr:spPr>
        <a:xfrm>
          <a:off x="28332953" y="161131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16" name="CuadroTexto 15">
          <a:extLst>
            <a:ext uri="{FF2B5EF4-FFF2-40B4-BE49-F238E27FC236}">
              <a16:creationId xmlns:a16="http://schemas.microsoft.com/office/drawing/2014/main" id="{92346760-EDC8-4E1C-AC1D-0807B9329F39}"/>
            </a:ext>
          </a:extLst>
        </xdr:cNvPr>
        <xdr:cNvSpPr txBox="1"/>
      </xdr:nvSpPr>
      <xdr:spPr>
        <a:xfrm>
          <a:off x="28332953" y="161131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18</xdr:col>
      <xdr:colOff>1053353</xdr:colOff>
      <xdr:row>243</xdr:row>
      <xdr:rowOff>549088</xdr:rowOff>
    </xdr:from>
    <xdr:ext cx="184731" cy="264560"/>
    <xdr:sp macro="" textlink="">
      <xdr:nvSpPr>
        <xdr:cNvPr id="17" name="CuadroTexto 16">
          <a:extLst>
            <a:ext uri="{FF2B5EF4-FFF2-40B4-BE49-F238E27FC236}">
              <a16:creationId xmlns:a16="http://schemas.microsoft.com/office/drawing/2014/main" id="{38869161-17FE-479E-8909-EBFB1260B19A}"/>
            </a:ext>
          </a:extLst>
        </xdr:cNvPr>
        <xdr:cNvSpPr txBox="1"/>
      </xdr:nvSpPr>
      <xdr:spPr>
        <a:xfrm>
          <a:off x="28332953" y="161131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17</xdr:col>
      <xdr:colOff>0</xdr:colOff>
      <xdr:row>0</xdr:row>
      <xdr:rowOff>0</xdr:rowOff>
    </xdr:from>
    <xdr:ext cx="304800" cy="304800"/>
    <xdr:sp macro="" textlink="">
      <xdr:nvSpPr>
        <xdr:cNvPr id="18" name="Shape 3">
          <a:extLst>
            <a:ext uri="{FF2B5EF4-FFF2-40B4-BE49-F238E27FC236}">
              <a16:creationId xmlns:a16="http://schemas.microsoft.com/office/drawing/2014/main" id="{AF90C402-0527-4FCB-AEBE-B0BC7375EB56}"/>
            </a:ext>
          </a:extLst>
        </xdr:cNvPr>
        <xdr:cNvSpPr/>
      </xdr:nvSpPr>
      <xdr:spPr>
        <a:xfrm>
          <a:off x="25250775"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19" name="Shape 3">
          <a:extLst>
            <a:ext uri="{FF2B5EF4-FFF2-40B4-BE49-F238E27FC236}">
              <a16:creationId xmlns:a16="http://schemas.microsoft.com/office/drawing/2014/main" id="{063D6E8B-83AA-4DCD-8B76-EAA43516F93D}"/>
            </a:ext>
          </a:extLst>
        </xdr:cNvPr>
        <xdr:cNvSpPr/>
      </xdr:nvSpPr>
      <xdr:spPr>
        <a:xfrm>
          <a:off x="25250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20" name="Shape 3">
          <a:extLst>
            <a:ext uri="{FF2B5EF4-FFF2-40B4-BE49-F238E27FC236}">
              <a16:creationId xmlns:a16="http://schemas.microsoft.com/office/drawing/2014/main" id="{B5420D20-F872-4FEE-A4E6-37A182E410F9}"/>
            </a:ext>
          </a:extLst>
        </xdr:cNvPr>
        <xdr:cNvSpPr/>
      </xdr:nvSpPr>
      <xdr:spPr>
        <a:xfrm>
          <a:off x="25250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21" name="Shape 3">
          <a:extLst>
            <a:ext uri="{FF2B5EF4-FFF2-40B4-BE49-F238E27FC236}">
              <a16:creationId xmlns:a16="http://schemas.microsoft.com/office/drawing/2014/main" id="{A745A40F-4AA5-49F6-B871-629517BF2C2B}"/>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22" name="Shape 3">
          <a:extLst>
            <a:ext uri="{FF2B5EF4-FFF2-40B4-BE49-F238E27FC236}">
              <a16:creationId xmlns:a16="http://schemas.microsoft.com/office/drawing/2014/main" id="{02B823C0-869F-43D4-8A29-509AF1A55EAA}"/>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23" name="Shape 3">
          <a:extLst>
            <a:ext uri="{FF2B5EF4-FFF2-40B4-BE49-F238E27FC236}">
              <a16:creationId xmlns:a16="http://schemas.microsoft.com/office/drawing/2014/main" id="{D9201E5B-82EF-4609-9C9E-1D83E5D3F84E}"/>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24" name="Shape 3">
          <a:extLst>
            <a:ext uri="{FF2B5EF4-FFF2-40B4-BE49-F238E27FC236}">
              <a16:creationId xmlns:a16="http://schemas.microsoft.com/office/drawing/2014/main" id="{4DB4BFC9-E518-4301-878D-34ECA7DE1220}"/>
            </a:ext>
          </a:extLst>
        </xdr:cNvPr>
        <xdr:cNvSpPr/>
      </xdr:nvSpPr>
      <xdr:spPr>
        <a:xfrm>
          <a:off x="25250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25" name="Shape 3">
          <a:extLst>
            <a:ext uri="{FF2B5EF4-FFF2-40B4-BE49-F238E27FC236}">
              <a16:creationId xmlns:a16="http://schemas.microsoft.com/office/drawing/2014/main" id="{71F8C1AC-A013-411E-BFB0-C8EAD01C8E7C}"/>
            </a:ext>
          </a:extLst>
        </xdr:cNvPr>
        <xdr:cNvSpPr/>
      </xdr:nvSpPr>
      <xdr:spPr>
        <a:xfrm>
          <a:off x="25250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26" name="Shape 3">
          <a:extLst>
            <a:ext uri="{FF2B5EF4-FFF2-40B4-BE49-F238E27FC236}">
              <a16:creationId xmlns:a16="http://schemas.microsoft.com/office/drawing/2014/main" id="{7FCDB025-F3F0-4A0C-A661-A93F624EB4AD}"/>
            </a:ext>
          </a:extLst>
        </xdr:cNvPr>
        <xdr:cNvSpPr/>
      </xdr:nvSpPr>
      <xdr:spPr>
        <a:xfrm>
          <a:off x="25250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27" name="Shape 3">
          <a:extLst>
            <a:ext uri="{FF2B5EF4-FFF2-40B4-BE49-F238E27FC236}">
              <a16:creationId xmlns:a16="http://schemas.microsoft.com/office/drawing/2014/main" id="{109B926F-6B5B-45B5-AA08-B1E0EF230B32}"/>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28" name="Shape 3">
          <a:extLst>
            <a:ext uri="{FF2B5EF4-FFF2-40B4-BE49-F238E27FC236}">
              <a16:creationId xmlns:a16="http://schemas.microsoft.com/office/drawing/2014/main" id="{83F4AD86-CA9D-4775-9463-B6749C888371}"/>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29" name="Shape 3">
          <a:extLst>
            <a:ext uri="{FF2B5EF4-FFF2-40B4-BE49-F238E27FC236}">
              <a16:creationId xmlns:a16="http://schemas.microsoft.com/office/drawing/2014/main" id="{BA981721-A666-46EE-882A-158CFD1EDA28}"/>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30" name="Shape 3">
          <a:extLst>
            <a:ext uri="{FF2B5EF4-FFF2-40B4-BE49-F238E27FC236}">
              <a16:creationId xmlns:a16="http://schemas.microsoft.com/office/drawing/2014/main" id="{C936516D-F3CB-464C-8EB5-534DC338ED0F}"/>
            </a:ext>
          </a:extLst>
        </xdr:cNvPr>
        <xdr:cNvSpPr/>
      </xdr:nvSpPr>
      <xdr:spPr>
        <a:xfrm>
          <a:off x="25250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31" name="Shape 3">
          <a:extLst>
            <a:ext uri="{FF2B5EF4-FFF2-40B4-BE49-F238E27FC236}">
              <a16:creationId xmlns:a16="http://schemas.microsoft.com/office/drawing/2014/main" id="{9D3E46FF-F6EC-42F9-AA9D-C7E7F70B0329}"/>
            </a:ext>
          </a:extLst>
        </xdr:cNvPr>
        <xdr:cNvSpPr/>
      </xdr:nvSpPr>
      <xdr:spPr>
        <a:xfrm>
          <a:off x="25250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32" name="Shape 3">
          <a:extLst>
            <a:ext uri="{FF2B5EF4-FFF2-40B4-BE49-F238E27FC236}">
              <a16:creationId xmlns:a16="http://schemas.microsoft.com/office/drawing/2014/main" id="{088ACAF3-B11A-47F0-ACC7-F485E55FD1D6}"/>
            </a:ext>
          </a:extLst>
        </xdr:cNvPr>
        <xdr:cNvSpPr/>
      </xdr:nvSpPr>
      <xdr:spPr>
        <a:xfrm>
          <a:off x="25250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33" name="Shape 3">
          <a:extLst>
            <a:ext uri="{FF2B5EF4-FFF2-40B4-BE49-F238E27FC236}">
              <a16:creationId xmlns:a16="http://schemas.microsoft.com/office/drawing/2014/main" id="{9BB2AAC5-5AE4-46EA-B68E-9702AA480B77}"/>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34" name="Shape 3">
          <a:extLst>
            <a:ext uri="{FF2B5EF4-FFF2-40B4-BE49-F238E27FC236}">
              <a16:creationId xmlns:a16="http://schemas.microsoft.com/office/drawing/2014/main" id="{3DB4D5D1-BDB4-4796-B705-646EF1569294}"/>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35" name="Shape 3">
          <a:extLst>
            <a:ext uri="{FF2B5EF4-FFF2-40B4-BE49-F238E27FC236}">
              <a16:creationId xmlns:a16="http://schemas.microsoft.com/office/drawing/2014/main" id="{99947A6D-5E84-4B9A-A713-905C874520D0}"/>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36" name="Shape 3">
          <a:extLst>
            <a:ext uri="{FF2B5EF4-FFF2-40B4-BE49-F238E27FC236}">
              <a16:creationId xmlns:a16="http://schemas.microsoft.com/office/drawing/2014/main" id="{CC4F042A-5231-4A07-BBA9-500D1F8FB37B}"/>
            </a:ext>
          </a:extLst>
        </xdr:cNvPr>
        <xdr:cNvSpPr/>
      </xdr:nvSpPr>
      <xdr:spPr>
        <a:xfrm>
          <a:off x="25250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37" name="Shape 3">
          <a:extLst>
            <a:ext uri="{FF2B5EF4-FFF2-40B4-BE49-F238E27FC236}">
              <a16:creationId xmlns:a16="http://schemas.microsoft.com/office/drawing/2014/main" id="{53F2B3F8-E199-401E-9476-E550019B82E2}"/>
            </a:ext>
          </a:extLst>
        </xdr:cNvPr>
        <xdr:cNvSpPr/>
      </xdr:nvSpPr>
      <xdr:spPr>
        <a:xfrm>
          <a:off x="25250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38" name="Shape 3">
          <a:extLst>
            <a:ext uri="{FF2B5EF4-FFF2-40B4-BE49-F238E27FC236}">
              <a16:creationId xmlns:a16="http://schemas.microsoft.com/office/drawing/2014/main" id="{66F8E324-6F07-463D-92AF-4631AE542C51}"/>
            </a:ext>
          </a:extLst>
        </xdr:cNvPr>
        <xdr:cNvSpPr/>
      </xdr:nvSpPr>
      <xdr:spPr>
        <a:xfrm>
          <a:off x="25250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39" name="Shape 3">
          <a:extLst>
            <a:ext uri="{FF2B5EF4-FFF2-40B4-BE49-F238E27FC236}">
              <a16:creationId xmlns:a16="http://schemas.microsoft.com/office/drawing/2014/main" id="{5C411FFC-D0D5-4C10-8634-B27E77A8E90C}"/>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40" name="Shape 3">
          <a:extLst>
            <a:ext uri="{FF2B5EF4-FFF2-40B4-BE49-F238E27FC236}">
              <a16:creationId xmlns:a16="http://schemas.microsoft.com/office/drawing/2014/main" id="{96A197D8-891C-4081-91B2-3C5340F41B71}"/>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41" name="Shape 3">
          <a:extLst>
            <a:ext uri="{FF2B5EF4-FFF2-40B4-BE49-F238E27FC236}">
              <a16:creationId xmlns:a16="http://schemas.microsoft.com/office/drawing/2014/main" id="{71BCBDE3-B59B-4669-8016-7297C5BBB6DA}"/>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42" name="Shape 3">
          <a:extLst>
            <a:ext uri="{FF2B5EF4-FFF2-40B4-BE49-F238E27FC236}">
              <a16:creationId xmlns:a16="http://schemas.microsoft.com/office/drawing/2014/main" id="{8E91CA27-969B-4C61-8213-E582BCADB943}"/>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43" name="Shape 3">
          <a:extLst>
            <a:ext uri="{FF2B5EF4-FFF2-40B4-BE49-F238E27FC236}">
              <a16:creationId xmlns:a16="http://schemas.microsoft.com/office/drawing/2014/main" id="{895646AD-865A-4496-9D5C-1FE705F35799}"/>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44" name="Shape 3">
          <a:extLst>
            <a:ext uri="{FF2B5EF4-FFF2-40B4-BE49-F238E27FC236}">
              <a16:creationId xmlns:a16="http://schemas.microsoft.com/office/drawing/2014/main" id="{AB06783E-2ED6-497D-9C86-74D15F5DAC82}"/>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45" name="Shape 3">
          <a:extLst>
            <a:ext uri="{FF2B5EF4-FFF2-40B4-BE49-F238E27FC236}">
              <a16:creationId xmlns:a16="http://schemas.microsoft.com/office/drawing/2014/main" id="{119AFD17-5ADE-4830-9D0D-4BE63E5D6658}"/>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46" name="Shape 3">
          <a:extLst>
            <a:ext uri="{FF2B5EF4-FFF2-40B4-BE49-F238E27FC236}">
              <a16:creationId xmlns:a16="http://schemas.microsoft.com/office/drawing/2014/main" id="{1BB4DCED-093E-4561-ADFD-D336842F7F0A}"/>
            </a:ext>
          </a:extLst>
        </xdr:cNvPr>
        <xdr:cNvSpPr/>
      </xdr:nvSpPr>
      <xdr:spPr>
        <a:xfrm>
          <a:off x="29337000"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47" name="Shape 3">
          <a:extLst>
            <a:ext uri="{FF2B5EF4-FFF2-40B4-BE49-F238E27FC236}">
              <a16:creationId xmlns:a16="http://schemas.microsoft.com/office/drawing/2014/main" id="{128912D4-A460-4EEB-A11B-6A793F9A7305}"/>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48" name="Shape 3">
          <a:extLst>
            <a:ext uri="{FF2B5EF4-FFF2-40B4-BE49-F238E27FC236}">
              <a16:creationId xmlns:a16="http://schemas.microsoft.com/office/drawing/2014/main" id="{EE77603A-1DAC-457A-8656-EF35887B5ABB}"/>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49" name="Shape 3">
          <a:extLst>
            <a:ext uri="{FF2B5EF4-FFF2-40B4-BE49-F238E27FC236}">
              <a16:creationId xmlns:a16="http://schemas.microsoft.com/office/drawing/2014/main" id="{9E6C39A1-E48F-41A0-A5E5-94A08EDC6F00}"/>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50" name="Shape 3">
          <a:extLst>
            <a:ext uri="{FF2B5EF4-FFF2-40B4-BE49-F238E27FC236}">
              <a16:creationId xmlns:a16="http://schemas.microsoft.com/office/drawing/2014/main" id="{8F602C42-40BB-4A94-8457-F95A868776D5}"/>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51" name="Shape 3">
          <a:extLst>
            <a:ext uri="{FF2B5EF4-FFF2-40B4-BE49-F238E27FC236}">
              <a16:creationId xmlns:a16="http://schemas.microsoft.com/office/drawing/2014/main" id="{02A496BA-BAA7-4F5E-A71E-03BAAD5AC3F3}"/>
            </a:ext>
          </a:extLst>
        </xdr:cNvPr>
        <xdr:cNvSpPr/>
      </xdr:nvSpPr>
      <xdr:spPr>
        <a:xfrm>
          <a:off x="29337000"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52" name="Shape 3">
          <a:extLst>
            <a:ext uri="{FF2B5EF4-FFF2-40B4-BE49-F238E27FC236}">
              <a16:creationId xmlns:a16="http://schemas.microsoft.com/office/drawing/2014/main" id="{F52AF604-E3C8-4401-A0CE-B88312111997}"/>
            </a:ext>
          </a:extLst>
        </xdr:cNvPr>
        <xdr:cNvSpPr/>
      </xdr:nvSpPr>
      <xdr:spPr>
        <a:xfrm>
          <a:off x="25250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53" name="Shape 3">
          <a:extLst>
            <a:ext uri="{FF2B5EF4-FFF2-40B4-BE49-F238E27FC236}">
              <a16:creationId xmlns:a16="http://schemas.microsoft.com/office/drawing/2014/main" id="{6214ADD9-4298-4A2B-9060-64858804646E}"/>
            </a:ext>
          </a:extLst>
        </xdr:cNvPr>
        <xdr:cNvSpPr/>
      </xdr:nvSpPr>
      <xdr:spPr>
        <a:xfrm>
          <a:off x="25250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54" name="Shape 3">
          <a:extLst>
            <a:ext uri="{FF2B5EF4-FFF2-40B4-BE49-F238E27FC236}">
              <a16:creationId xmlns:a16="http://schemas.microsoft.com/office/drawing/2014/main" id="{02CB79AE-E491-4C80-BFA6-635828EC96DF}"/>
            </a:ext>
          </a:extLst>
        </xdr:cNvPr>
        <xdr:cNvSpPr/>
      </xdr:nvSpPr>
      <xdr:spPr>
        <a:xfrm>
          <a:off x="25250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55" name="Shape 3">
          <a:extLst>
            <a:ext uri="{FF2B5EF4-FFF2-40B4-BE49-F238E27FC236}">
              <a16:creationId xmlns:a16="http://schemas.microsoft.com/office/drawing/2014/main" id="{A1FF7C09-D529-42CD-99BD-6284929C6898}"/>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56" name="Shape 3">
          <a:extLst>
            <a:ext uri="{FF2B5EF4-FFF2-40B4-BE49-F238E27FC236}">
              <a16:creationId xmlns:a16="http://schemas.microsoft.com/office/drawing/2014/main" id="{7CE99C30-7139-400F-B64A-186AAB56690B}"/>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57" name="Shape 3">
          <a:extLst>
            <a:ext uri="{FF2B5EF4-FFF2-40B4-BE49-F238E27FC236}">
              <a16:creationId xmlns:a16="http://schemas.microsoft.com/office/drawing/2014/main" id="{73A4ED01-1C57-4C12-BDBD-4C23539118AB}"/>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58" name="Shape 3">
          <a:extLst>
            <a:ext uri="{FF2B5EF4-FFF2-40B4-BE49-F238E27FC236}">
              <a16:creationId xmlns:a16="http://schemas.microsoft.com/office/drawing/2014/main" id="{8F0EA82C-75F5-4B2D-A6BA-417E6AA672B3}"/>
            </a:ext>
          </a:extLst>
        </xdr:cNvPr>
        <xdr:cNvSpPr/>
      </xdr:nvSpPr>
      <xdr:spPr>
        <a:xfrm>
          <a:off x="25250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59" name="Shape 3">
          <a:extLst>
            <a:ext uri="{FF2B5EF4-FFF2-40B4-BE49-F238E27FC236}">
              <a16:creationId xmlns:a16="http://schemas.microsoft.com/office/drawing/2014/main" id="{F72BED52-E259-43D5-8C47-30B7C98BBD32}"/>
            </a:ext>
          </a:extLst>
        </xdr:cNvPr>
        <xdr:cNvSpPr/>
      </xdr:nvSpPr>
      <xdr:spPr>
        <a:xfrm>
          <a:off x="25250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0</xdr:colOff>
      <xdr:row>0</xdr:row>
      <xdr:rowOff>0</xdr:rowOff>
    </xdr:from>
    <xdr:ext cx="314325" cy="314325"/>
    <xdr:sp macro="" textlink="">
      <xdr:nvSpPr>
        <xdr:cNvPr id="60" name="Shape 3">
          <a:extLst>
            <a:ext uri="{FF2B5EF4-FFF2-40B4-BE49-F238E27FC236}">
              <a16:creationId xmlns:a16="http://schemas.microsoft.com/office/drawing/2014/main" id="{D4593FCC-989D-49F3-B9B5-4C8FAC6E6BE4}"/>
            </a:ext>
          </a:extLst>
        </xdr:cNvPr>
        <xdr:cNvSpPr/>
      </xdr:nvSpPr>
      <xdr:spPr>
        <a:xfrm>
          <a:off x="252507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61" name="Shape 3">
          <a:extLst>
            <a:ext uri="{FF2B5EF4-FFF2-40B4-BE49-F238E27FC236}">
              <a16:creationId xmlns:a16="http://schemas.microsoft.com/office/drawing/2014/main" id="{527CD5D5-ADCD-4917-9FA5-9F13A8338CC5}"/>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62" name="Shape 3">
          <a:extLst>
            <a:ext uri="{FF2B5EF4-FFF2-40B4-BE49-F238E27FC236}">
              <a16:creationId xmlns:a16="http://schemas.microsoft.com/office/drawing/2014/main" id="{18699E21-C903-4E46-9F82-6CB236EA6102}"/>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63" name="Shape 3">
          <a:extLst>
            <a:ext uri="{FF2B5EF4-FFF2-40B4-BE49-F238E27FC236}">
              <a16:creationId xmlns:a16="http://schemas.microsoft.com/office/drawing/2014/main" id="{0D3AC00C-B789-4DB0-A22E-FE27C0FCE745}"/>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64" name="Shape 3">
          <a:extLst>
            <a:ext uri="{FF2B5EF4-FFF2-40B4-BE49-F238E27FC236}">
              <a16:creationId xmlns:a16="http://schemas.microsoft.com/office/drawing/2014/main" id="{6B0CABAB-06E2-481C-9C12-5D1A98A0B0DD}"/>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65" name="Shape 3">
          <a:extLst>
            <a:ext uri="{FF2B5EF4-FFF2-40B4-BE49-F238E27FC236}">
              <a16:creationId xmlns:a16="http://schemas.microsoft.com/office/drawing/2014/main" id="{9CC568DB-8059-4486-B762-D99419EB577D}"/>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66" name="Shape 3">
          <a:extLst>
            <a:ext uri="{FF2B5EF4-FFF2-40B4-BE49-F238E27FC236}">
              <a16:creationId xmlns:a16="http://schemas.microsoft.com/office/drawing/2014/main" id="{6CC93EEE-6C98-4061-865C-F00F9EF01A98}"/>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67" name="Shape 3">
          <a:extLst>
            <a:ext uri="{FF2B5EF4-FFF2-40B4-BE49-F238E27FC236}">
              <a16:creationId xmlns:a16="http://schemas.microsoft.com/office/drawing/2014/main" id="{EC7D85DC-4878-4B98-80F7-D7725C669B4B}"/>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68" name="Shape 3">
          <a:extLst>
            <a:ext uri="{FF2B5EF4-FFF2-40B4-BE49-F238E27FC236}">
              <a16:creationId xmlns:a16="http://schemas.microsoft.com/office/drawing/2014/main" id="{72C542EB-4FEF-48B2-807E-951C39C69CFB}"/>
            </a:ext>
          </a:extLst>
        </xdr:cNvPr>
        <xdr:cNvSpPr/>
      </xdr:nvSpPr>
      <xdr:spPr>
        <a:xfrm>
          <a:off x="29337000"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69" name="Shape 3">
          <a:extLst>
            <a:ext uri="{FF2B5EF4-FFF2-40B4-BE49-F238E27FC236}">
              <a16:creationId xmlns:a16="http://schemas.microsoft.com/office/drawing/2014/main" id="{B742A1ED-38AC-4721-9E6C-1DFDCAF2B727}"/>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70" name="Shape 3">
          <a:extLst>
            <a:ext uri="{FF2B5EF4-FFF2-40B4-BE49-F238E27FC236}">
              <a16:creationId xmlns:a16="http://schemas.microsoft.com/office/drawing/2014/main" id="{D9011296-EBAC-4BA6-B63F-4FD32092C259}"/>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71" name="Shape 3">
          <a:extLst>
            <a:ext uri="{FF2B5EF4-FFF2-40B4-BE49-F238E27FC236}">
              <a16:creationId xmlns:a16="http://schemas.microsoft.com/office/drawing/2014/main" id="{CB4DC98D-A64E-45E8-8B0C-01AE3677EBA0}"/>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72" name="Shape 3">
          <a:extLst>
            <a:ext uri="{FF2B5EF4-FFF2-40B4-BE49-F238E27FC236}">
              <a16:creationId xmlns:a16="http://schemas.microsoft.com/office/drawing/2014/main" id="{625B56CD-AF04-4C38-A036-D303F5EDA13E}"/>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73" name="Shape 3">
          <a:extLst>
            <a:ext uri="{FF2B5EF4-FFF2-40B4-BE49-F238E27FC236}">
              <a16:creationId xmlns:a16="http://schemas.microsoft.com/office/drawing/2014/main" id="{466B2373-5A23-46BA-AE97-53A999F0FBD3}"/>
            </a:ext>
          </a:extLst>
        </xdr:cNvPr>
        <xdr:cNvSpPr/>
      </xdr:nvSpPr>
      <xdr:spPr>
        <a:xfrm>
          <a:off x="29337000"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74" name="Shape 3">
          <a:extLst>
            <a:ext uri="{FF2B5EF4-FFF2-40B4-BE49-F238E27FC236}">
              <a16:creationId xmlns:a16="http://schemas.microsoft.com/office/drawing/2014/main" id="{8938553E-6B89-4D04-8687-B48782962FCE}"/>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75" name="Shape 3">
          <a:extLst>
            <a:ext uri="{FF2B5EF4-FFF2-40B4-BE49-F238E27FC236}">
              <a16:creationId xmlns:a16="http://schemas.microsoft.com/office/drawing/2014/main" id="{0C94D4B1-C0B8-4967-9C6C-FCEC135838C4}"/>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76" name="Shape 3">
          <a:extLst>
            <a:ext uri="{FF2B5EF4-FFF2-40B4-BE49-F238E27FC236}">
              <a16:creationId xmlns:a16="http://schemas.microsoft.com/office/drawing/2014/main" id="{08896293-F0A5-49B4-A8EE-11EC72C567F7}"/>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77" name="Shape 3">
          <a:extLst>
            <a:ext uri="{FF2B5EF4-FFF2-40B4-BE49-F238E27FC236}">
              <a16:creationId xmlns:a16="http://schemas.microsoft.com/office/drawing/2014/main" id="{314F2D05-2054-4A58-BF6C-EE77464A4CB7}"/>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78" name="Shape 3">
          <a:extLst>
            <a:ext uri="{FF2B5EF4-FFF2-40B4-BE49-F238E27FC236}">
              <a16:creationId xmlns:a16="http://schemas.microsoft.com/office/drawing/2014/main" id="{C8FE6012-A0E0-4BE0-B2F7-9C5820452B18}"/>
            </a:ext>
          </a:extLst>
        </xdr:cNvPr>
        <xdr:cNvSpPr/>
      </xdr:nvSpPr>
      <xdr:spPr>
        <a:xfrm>
          <a:off x="29337000"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79" name="Shape 3">
          <a:extLst>
            <a:ext uri="{FF2B5EF4-FFF2-40B4-BE49-F238E27FC236}">
              <a16:creationId xmlns:a16="http://schemas.microsoft.com/office/drawing/2014/main" id="{F4EE86F3-B3E4-4405-94F3-D5B13A7C3A96}"/>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80" name="Shape 3">
          <a:extLst>
            <a:ext uri="{FF2B5EF4-FFF2-40B4-BE49-F238E27FC236}">
              <a16:creationId xmlns:a16="http://schemas.microsoft.com/office/drawing/2014/main" id="{6866C413-7988-40AC-B99B-3F1C67304171}"/>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81" name="Shape 3">
          <a:extLst>
            <a:ext uri="{FF2B5EF4-FFF2-40B4-BE49-F238E27FC236}">
              <a16:creationId xmlns:a16="http://schemas.microsoft.com/office/drawing/2014/main" id="{13B1A57A-9107-4F35-A6D7-941E56061EAA}"/>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82" name="Shape 3">
          <a:extLst>
            <a:ext uri="{FF2B5EF4-FFF2-40B4-BE49-F238E27FC236}">
              <a16:creationId xmlns:a16="http://schemas.microsoft.com/office/drawing/2014/main" id="{B8DDF84F-D4D4-414B-B5FD-0FA718AE63E2}"/>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83" name="Shape 3">
          <a:extLst>
            <a:ext uri="{FF2B5EF4-FFF2-40B4-BE49-F238E27FC236}">
              <a16:creationId xmlns:a16="http://schemas.microsoft.com/office/drawing/2014/main" id="{D4705698-0B74-471C-8B36-4BC1A21AB98B}"/>
            </a:ext>
          </a:extLst>
        </xdr:cNvPr>
        <xdr:cNvSpPr/>
      </xdr:nvSpPr>
      <xdr:spPr>
        <a:xfrm>
          <a:off x="29337000"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84" name="Shape 3">
          <a:extLst>
            <a:ext uri="{FF2B5EF4-FFF2-40B4-BE49-F238E27FC236}">
              <a16:creationId xmlns:a16="http://schemas.microsoft.com/office/drawing/2014/main" id="{AF57180E-C70E-44AA-BD3A-C89FCFD925DB}"/>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85" name="Shape 3">
          <a:extLst>
            <a:ext uri="{FF2B5EF4-FFF2-40B4-BE49-F238E27FC236}">
              <a16:creationId xmlns:a16="http://schemas.microsoft.com/office/drawing/2014/main" id="{FF1146CB-55A6-4B09-B389-8E57196B91B1}"/>
            </a:ext>
          </a:extLst>
        </xdr:cNvPr>
        <xdr:cNvSpPr/>
      </xdr:nvSpPr>
      <xdr:spPr>
        <a:xfrm>
          <a:off x="29337000"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86" name="Shape 3">
          <a:extLst>
            <a:ext uri="{FF2B5EF4-FFF2-40B4-BE49-F238E27FC236}">
              <a16:creationId xmlns:a16="http://schemas.microsoft.com/office/drawing/2014/main" id="{A5FBA679-3C3F-4AAC-B2D8-90FFF9D853F6}"/>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87" name="Shape 3">
          <a:extLst>
            <a:ext uri="{FF2B5EF4-FFF2-40B4-BE49-F238E27FC236}">
              <a16:creationId xmlns:a16="http://schemas.microsoft.com/office/drawing/2014/main" id="{669C4D0E-F5A5-40E3-BC19-EE4306D75E8F}"/>
            </a:ext>
          </a:extLst>
        </xdr:cNvPr>
        <xdr:cNvSpPr/>
      </xdr:nvSpPr>
      <xdr:spPr>
        <a:xfrm>
          <a:off x="29337000"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88" name="Shape 3">
          <a:extLst>
            <a:ext uri="{FF2B5EF4-FFF2-40B4-BE49-F238E27FC236}">
              <a16:creationId xmlns:a16="http://schemas.microsoft.com/office/drawing/2014/main" id="{226AF039-E98E-4794-97D5-02AFA67B7CD0}"/>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89" name="Shape 3">
          <a:extLst>
            <a:ext uri="{FF2B5EF4-FFF2-40B4-BE49-F238E27FC236}">
              <a16:creationId xmlns:a16="http://schemas.microsoft.com/office/drawing/2014/main" id="{35F5A6B2-EB72-4D26-BDD8-0A3B035D5C4D}"/>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90" name="Shape 3">
          <a:extLst>
            <a:ext uri="{FF2B5EF4-FFF2-40B4-BE49-F238E27FC236}">
              <a16:creationId xmlns:a16="http://schemas.microsoft.com/office/drawing/2014/main" id="{C187D9A8-45CF-4937-B491-1510593397BC}"/>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91" name="Shape 3">
          <a:extLst>
            <a:ext uri="{FF2B5EF4-FFF2-40B4-BE49-F238E27FC236}">
              <a16:creationId xmlns:a16="http://schemas.microsoft.com/office/drawing/2014/main" id="{861309C5-9E7E-453B-BFED-2797B8D3DFF0}"/>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92" name="Shape 3">
          <a:extLst>
            <a:ext uri="{FF2B5EF4-FFF2-40B4-BE49-F238E27FC236}">
              <a16:creationId xmlns:a16="http://schemas.microsoft.com/office/drawing/2014/main" id="{3F389E35-3230-48AC-B112-EA302971FA83}"/>
            </a:ext>
          </a:extLst>
        </xdr:cNvPr>
        <xdr:cNvSpPr/>
      </xdr:nvSpPr>
      <xdr:spPr>
        <a:xfrm>
          <a:off x="29337000"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93" name="Shape 3">
          <a:extLst>
            <a:ext uri="{FF2B5EF4-FFF2-40B4-BE49-F238E27FC236}">
              <a16:creationId xmlns:a16="http://schemas.microsoft.com/office/drawing/2014/main" id="{4F3F8570-ACBB-4075-8D6D-904687B1B129}"/>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94" name="Shape 3">
          <a:extLst>
            <a:ext uri="{FF2B5EF4-FFF2-40B4-BE49-F238E27FC236}">
              <a16:creationId xmlns:a16="http://schemas.microsoft.com/office/drawing/2014/main" id="{3ED5DAF0-45AF-46FE-805D-EB25B3DD1015}"/>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95" name="Shape 3">
          <a:extLst>
            <a:ext uri="{FF2B5EF4-FFF2-40B4-BE49-F238E27FC236}">
              <a16:creationId xmlns:a16="http://schemas.microsoft.com/office/drawing/2014/main" id="{B1366B3B-3F4A-41E2-9119-817F8E59DE5D}"/>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96" name="Shape 3">
          <a:extLst>
            <a:ext uri="{FF2B5EF4-FFF2-40B4-BE49-F238E27FC236}">
              <a16:creationId xmlns:a16="http://schemas.microsoft.com/office/drawing/2014/main" id="{B51978EB-16D4-44F6-BA5A-9719334ED51F}"/>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97" name="Shape 3">
          <a:extLst>
            <a:ext uri="{FF2B5EF4-FFF2-40B4-BE49-F238E27FC236}">
              <a16:creationId xmlns:a16="http://schemas.microsoft.com/office/drawing/2014/main" id="{D384A630-1298-402D-B133-A70F2EF12246}"/>
            </a:ext>
          </a:extLst>
        </xdr:cNvPr>
        <xdr:cNvSpPr/>
      </xdr:nvSpPr>
      <xdr:spPr>
        <a:xfrm>
          <a:off x="29337000"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98" name="Shape 3">
          <a:extLst>
            <a:ext uri="{FF2B5EF4-FFF2-40B4-BE49-F238E27FC236}">
              <a16:creationId xmlns:a16="http://schemas.microsoft.com/office/drawing/2014/main" id="{CA54FD25-5A94-4468-8618-24D76E986B28}"/>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99" name="Shape 3">
          <a:extLst>
            <a:ext uri="{FF2B5EF4-FFF2-40B4-BE49-F238E27FC236}">
              <a16:creationId xmlns:a16="http://schemas.microsoft.com/office/drawing/2014/main" id="{D5846D4F-1075-4AA9-8744-AE8EF700122B}"/>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00" name="Shape 3">
          <a:extLst>
            <a:ext uri="{FF2B5EF4-FFF2-40B4-BE49-F238E27FC236}">
              <a16:creationId xmlns:a16="http://schemas.microsoft.com/office/drawing/2014/main" id="{C5BC1FB5-DE66-473E-9070-DF9192EB1E11}"/>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01" name="Shape 3">
          <a:extLst>
            <a:ext uri="{FF2B5EF4-FFF2-40B4-BE49-F238E27FC236}">
              <a16:creationId xmlns:a16="http://schemas.microsoft.com/office/drawing/2014/main" id="{0A9A1650-E7B0-4D05-8C0A-1C3516E3C033}"/>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02" name="Shape 3">
          <a:extLst>
            <a:ext uri="{FF2B5EF4-FFF2-40B4-BE49-F238E27FC236}">
              <a16:creationId xmlns:a16="http://schemas.microsoft.com/office/drawing/2014/main" id="{CF769B2B-9E24-4456-8ABC-05B846A066A7}"/>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03" name="Shape 3">
          <a:extLst>
            <a:ext uri="{FF2B5EF4-FFF2-40B4-BE49-F238E27FC236}">
              <a16:creationId xmlns:a16="http://schemas.microsoft.com/office/drawing/2014/main" id="{D92C7207-3996-4DC5-8330-0E58A9E01016}"/>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04" name="Shape 3">
          <a:extLst>
            <a:ext uri="{FF2B5EF4-FFF2-40B4-BE49-F238E27FC236}">
              <a16:creationId xmlns:a16="http://schemas.microsoft.com/office/drawing/2014/main" id="{9D51A7E6-A6A0-48CD-9E69-5CA71E83F45F}"/>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05" name="Shape 3">
          <a:extLst>
            <a:ext uri="{FF2B5EF4-FFF2-40B4-BE49-F238E27FC236}">
              <a16:creationId xmlns:a16="http://schemas.microsoft.com/office/drawing/2014/main" id="{180AF9C0-9BFE-49E0-B952-64AAA37EFE2A}"/>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06" name="Shape 3">
          <a:extLst>
            <a:ext uri="{FF2B5EF4-FFF2-40B4-BE49-F238E27FC236}">
              <a16:creationId xmlns:a16="http://schemas.microsoft.com/office/drawing/2014/main" id="{D9EF7DE7-22F0-4A08-93CD-8DA3450A45D1}"/>
            </a:ext>
          </a:extLst>
        </xdr:cNvPr>
        <xdr:cNvSpPr/>
      </xdr:nvSpPr>
      <xdr:spPr>
        <a:xfrm>
          <a:off x="29337000"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07" name="Shape 3">
          <a:extLst>
            <a:ext uri="{FF2B5EF4-FFF2-40B4-BE49-F238E27FC236}">
              <a16:creationId xmlns:a16="http://schemas.microsoft.com/office/drawing/2014/main" id="{897A20D7-19DF-476A-811C-DF91B98245AC}"/>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08" name="Shape 3">
          <a:extLst>
            <a:ext uri="{FF2B5EF4-FFF2-40B4-BE49-F238E27FC236}">
              <a16:creationId xmlns:a16="http://schemas.microsoft.com/office/drawing/2014/main" id="{C82663EF-8F13-412F-958D-B6B14B6AFDD6}"/>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09" name="Shape 3">
          <a:extLst>
            <a:ext uri="{FF2B5EF4-FFF2-40B4-BE49-F238E27FC236}">
              <a16:creationId xmlns:a16="http://schemas.microsoft.com/office/drawing/2014/main" id="{1A751B96-A74C-48EA-AD6A-B7EAC498EF5D}"/>
            </a:ext>
          </a:extLst>
        </xdr:cNvPr>
        <xdr:cNvSpPr/>
      </xdr:nvSpPr>
      <xdr:spPr>
        <a:xfrm>
          <a:off x="29337000"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10" name="Shape 3">
          <a:extLst>
            <a:ext uri="{FF2B5EF4-FFF2-40B4-BE49-F238E27FC236}">
              <a16:creationId xmlns:a16="http://schemas.microsoft.com/office/drawing/2014/main" id="{6D57134F-9C68-4041-BC53-7339163A10B7}"/>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11" name="Shape 3">
          <a:extLst>
            <a:ext uri="{FF2B5EF4-FFF2-40B4-BE49-F238E27FC236}">
              <a16:creationId xmlns:a16="http://schemas.microsoft.com/office/drawing/2014/main" id="{4C38AC7E-459D-42EC-82E3-523707FCB14B}"/>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12" name="Shape 3">
          <a:extLst>
            <a:ext uri="{FF2B5EF4-FFF2-40B4-BE49-F238E27FC236}">
              <a16:creationId xmlns:a16="http://schemas.microsoft.com/office/drawing/2014/main" id="{5B2FA674-E24D-4D50-861B-956094002273}"/>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13" name="Shape 3">
          <a:extLst>
            <a:ext uri="{FF2B5EF4-FFF2-40B4-BE49-F238E27FC236}">
              <a16:creationId xmlns:a16="http://schemas.microsoft.com/office/drawing/2014/main" id="{AA3C1955-CB8E-4983-A93F-8C6355431BD0}"/>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14" name="Shape 3">
          <a:extLst>
            <a:ext uri="{FF2B5EF4-FFF2-40B4-BE49-F238E27FC236}">
              <a16:creationId xmlns:a16="http://schemas.microsoft.com/office/drawing/2014/main" id="{5510BAE9-3ABF-4D42-9258-4E087DE72529}"/>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15" name="Shape 3">
          <a:extLst>
            <a:ext uri="{FF2B5EF4-FFF2-40B4-BE49-F238E27FC236}">
              <a16:creationId xmlns:a16="http://schemas.microsoft.com/office/drawing/2014/main" id="{B6BA75C5-48B8-42DC-A6C4-D30EDCB3F36C}"/>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16" name="Shape 3">
          <a:extLst>
            <a:ext uri="{FF2B5EF4-FFF2-40B4-BE49-F238E27FC236}">
              <a16:creationId xmlns:a16="http://schemas.microsoft.com/office/drawing/2014/main" id="{5F3D899B-6C28-4F7F-8B92-62F4E66FB877}"/>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17" name="Shape 3">
          <a:extLst>
            <a:ext uri="{FF2B5EF4-FFF2-40B4-BE49-F238E27FC236}">
              <a16:creationId xmlns:a16="http://schemas.microsoft.com/office/drawing/2014/main" id="{B5A19F4F-ECA6-4395-BE84-0D6333FE4F50}"/>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18" name="Shape 3">
          <a:extLst>
            <a:ext uri="{FF2B5EF4-FFF2-40B4-BE49-F238E27FC236}">
              <a16:creationId xmlns:a16="http://schemas.microsoft.com/office/drawing/2014/main" id="{7796EC64-FC7A-4B25-9F79-2100DD9B03DB}"/>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19" name="Shape 3">
          <a:extLst>
            <a:ext uri="{FF2B5EF4-FFF2-40B4-BE49-F238E27FC236}">
              <a16:creationId xmlns:a16="http://schemas.microsoft.com/office/drawing/2014/main" id="{AAF9DC4E-26F2-4B67-BA80-1507BEFF76E7}"/>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20" name="Shape 3">
          <a:extLst>
            <a:ext uri="{FF2B5EF4-FFF2-40B4-BE49-F238E27FC236}">
              <a16:creationId xmlns:a16="http://schemas.microsoft.com/office/drawing/2014/main" id="{3E6E7167-F75C-4A6E-8492-A098ED488DD2}"/>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21" name="Shape 3">
          <a:extLst>
            <a:ext uri="{FF2B5EF4-FFF2-40B4-BE49-F238E27FC236}">
              <a16:creationId xmlns:a16="http://schemas.microsoft.com/office/drawing/2014/main" id="{AD4EB142-8967-41C2-BED5-46D3A738AE8B}"/>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22" name="Shape 3">
          <a:extLst>
            <a:ext uri="{FF2B5EF4-FFF2-40B4-BE49-F238E27FC236}">
              <a16:creationId xmlns:a16="http://schemas.microsoft.com/office/drawing/2014/main" id="{706474E2-41AD-422E-A49A-6FFBF18217BD}"/>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23" name="Shape 3">
          <a:extLst>
            <a:ext uri="{FF2B5EF4-FFF2-40B4-BE49-F238E27FC236}">
              <a16:creationId xmlns:a16="http://schemas.microsoft.com/office/drawing/2014/main" id="{1998F7B7-F758-467B-B7B8-F624FD2D2321}"/>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24" name="Shape 3">
          <a:extLst>
            <a:ext uri="{FF2B5EF4-FFF2-40B4-BE49-F238E27FC236}">
              <a16:creationId xmlns:a16="http://schemas.microsoft.com/office/drawing/2014/main" id="{E151A883-731F-4B3B-A030-32FEE46AA094}"/>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25" name="Shape 3">
          <a:extLst>
            <a:ext uri="{FF2B5EF4-FFF2-40B4-BE49-F238E27FC236}">
              <a16:creationId xmlns:a16="http://schemas.microsoft.com/office/drawing/2014/main" id="{51FAB07F-E643-4045-B7C2-145FC8F5A1E4}"/>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26" name="Shape 3">
          <a:extLst>
            <a:ext uri="{FF2B5EF4-FFF2-40B4-BE49-F238E27FC236}">
              <a16:creationId xmlns:a16="http://schemas.microsoft.com/office/drawing/2014/main" id="{5D32900F-5A87-479A-9D5B-89F05FAF565A}"/>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27" name="Shape 3">
          <a:extLst>
            <a:ext uri="{FF2B5EF4-FFF2-40B4-BE49-F238E27FC236}">
              <a16:creationId xmlns:a16="http://schemas.microsoft.com/office/drawing/2014/main" id="{8BDAB821-8212-4CB5-8D9A-C07DD96A19EC}"/>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28" name="Shape 3">
          <a:extLst>
            <a:ext uri="{FF2B5EF4-FFF2-40B4-BE49-F238E27FC236}">
              <a16:creationId xmlns:a16="http://schemas.microsoft.com/office/drawing/2014/main" id="{7E49DF48-5704-4099-9E34-045BA9976C62}"/>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19</xdr:col>
      <xdr:colOff>0</xdr:colOff>
      <xdr:row>0</xdr:row>
      <xdr:rowOff>0</xdr:rowOff>
    </xdr:from>
    <xdr:ext cx="314325" cy="314325"/>
    <xdr:sp macro="" textlink="">
      <xdr:nvSpPr>
        <xdr:cNvPr id="129" name="Shape 3">
          <a:extLst>
            <a:ext uri="{FF2B5EF4-FFF2-40B4-BE49-F238E27FC236}">
              <a16:creationId xmlns:a16="http://schemas.microsoft.com/office/drawing/2014/main" id="{E8416126-924A-4799-94B2-8C79EC2FE2FE}"/>
            </a:ext>
          </a:extLst>
        </xdr:cNvPr>
        <xdr:cNvSpPr/>
      </xdr:nvSpPr>
      <xdr:spPr>
        <a:xfrm>
          <a:off x="283368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30" name="Shape 3">
          <a:extLst>
            <a:ext uri="{FF2B5EF4-FFF2-40B4-BE49-F238E27FC236}">
              <a16:creationId xmlns:a16="http://schemas.microsoft.com/office/drawing/2014/main" id="{B20A196E-560E-4C0E-BC9E-3F631A18E2C1}"/>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31" name="Shape 3">
          <a:extLst>
            <a:ext uri="{FF2B5EF4-FFF2-40B4-BE49-F238E27FC236}">
              <a16:creationId xmlns:a16="http://schemas.microsoft.com/office/drawing/2014/main" id="{3255F9A5-B3C1-4498-82D5-48E3438A961D}"/>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32" name="Shape 3">
          <a:extLst>
            <a:ext uri="{FF2B5EF4-FFF2-40B4-BE49-F238E27FC236}">
              <a16:creationId xmlns:a16="http://schemas.microsoft.com/office/drawing/2014/main" id="{710F7D88-3255-4467-BEC6-5E480163999D}"/>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33" name="Shape 3">
          <a:extLst>
            <a:ext uri="{FF2B5EF4-FFF2-40B4-BE49-F238E27FC236}">
              <a16:creationId xmlns:a16="http://schemas.microsoft.com/office/drawing/2014/main" id="{B5098F05-2417-4F4D-92C3-97DE4AF5EE9C}"/>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34" name="Shape 3">
          <a:extLst>
            <a:ext uri="{FF2B5EF4-FFF2-40B4-BE49-F238E27FC236}">
              <a16:creationId xmlns:a16="http://schemas.microsoft.com/office/drawing/2014/main" id="{F1F4650C-E6D2-4D38-83A5-37CF290B5EF2}"/>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35" name="Shape 3">
          <a:extLst>
            <a:ext uri="{FF2B5EF4-FFF2-40B4-BE49-F238E27FC236}">
              <a16:creationId xmlns:a16="http://schemas.microsoft.com/office/drawing/2014/main" id="{A0F6C450-4BA4-4181-91B7-2164195A831E}"/>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36" name="Shape 3">
          <a:extLst>
            <a:ext uri="{FF2B5EF4-FFF2-40B4-BE49-F238E27FC236}">
              <a16:creationId xmlns:a16="http://schemas.microsoft.com/office/drawing/2014/main" id="{CF068FD6-BB60-4649-972A-3C4AA6A52078}"/>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37" name="Shape 3">
          <a:extLst>
            <a:ext uri="{FF2B5EF4-FFF2-40B4-BE49-F238E27FC236}">
              <a16:creationId xmlns:a16="http://schemas.microsoft.com/office/drawing/2014/main" id="{A9F322A1-A250-4289-9368-2FAE526CF080}"/>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38" name="Shape 3">
          <a:extLst>
            <a:ext uri="{FF2B5EF4-FFF2-40B4-BE49-F238E27FC236}">
              <a16:creationId xmlns:a16="http://schemas.microsoft.com/office/drawing/2014/main" id="{79299C81-0CDE-4E4E-86AD-4E4A73B30027}"/>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39" name="Shape 3">
          <a:extLst>
            <a:ext uri="{FF2B5EF4-FFF2-40B4-BE49-F238E27FC236}">
              <a16:creationId xmlns:a16="http://schemas.microsoft.com/office/drawing/2014/main" id="{457405A1-591B-4637-BDCB-AA852FD3BA54}"/>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40" name="Shape 3">
          <a:extLst>
            <a:ext uri="{FF2B5EF4-FFF2-40B4-BE49-F238E27FC236}">
              <a16:creationId xmlns:a16="http://schemas.microsoft.com/office/drawing/2014/main" id="{30F35BF3-8F5E-4135-96C9-9BD3636549E0}"/>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41" name="Shape 3">
          <a:extLst>
            <a:ext uri="{FF2B5EF4-FFF2-40B4-BE49-F238E27FC236}">
              <a16:creationId xmlns:a16="http://schemas.microsoft.com/office/drawing/2014/main" id="{23EB4C6A-F441-4731-A321-5E874B74AA67}"/>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42" name="Shape 3">
          <a:extLst>
            <a:ext uri="{FF2B5EF4-FFF2-40B4-BE49-F238E27FC236}">
              <a16:creationId xmlns:a16="http://schemas.microsoft.com/office/drawing/2014/main" id="{A41D4272-5E32-4B57-8DD3-7DE53D5A8F33}"/>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43" name="Shape 3">
          <a:extLst>
            <a:ext uri="{FF2B5EF4-FFF2-40B4-BE49-F238E27FC236}">
              <a16:creationId xmlns:a16="http://schemas.microsoft.com/office/drawing/2014/main" id="{46A1CCA9-CE88-4D0B-94C5-54E80E674E90}"/>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44" name="Shape 3">
          <a:extLst>
            <a:ext uri="{FF2B5EF4-FFF2-40B4-BE49-F238E27FC236}">
              <a16:creationId xmlns:a16="http://schemas.microsoft.com/office/drawing/2014/main" id="{EE6E991F-C486-4394-94EE-B656589497D1}"/>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45" name="Shape 3">
          <a:extLst>
            <a:ext uri="{FF2B5EF4-FFF2-40B4-BE49-F238E27FC236}">
              <a16:creationId xmlns:a16="http://schemas.microsoft.com/office/drawing/2014/main" id="{366E41B9-9A76-4DCB-8058-3EDABF31319C}"/>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46" name="Shape 3">
          <a:extLst>
            <a:ext uri="{FF2B5EF4-FFF2-40B4-BE49-F238E27FC236}">
              <a16:creationId xmlns:a16="http://schemas.microsoft.com/office/drawing/2014/main" id="{A441CC12-33C5-46D5-8367-F628229113BF}"/>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18</xdr:col>
      <xdr:colOff>0</xdr:colOff>
      <xdr:row>0</xdr:row>
      <xdr:rowOff>0</xdr:rowOff>
    </xdr:from>
    <xdr:ext cx="314325" cy="314325"/>
    <xdr:sp macro="" textlink="">
      <xdr:nvSpPr>
        <xdr:cNvPr id="147" name="Shape 3">
          <a:extLst>
            <a:ext uri="{FF2B5EF4-FFF2-40B4-BE49-F238E27FC236}">
              <a16:creationId xmlns:a16="http://schemas.microsoft.com/office/drawing/2014/main" id="{85207E69-F06C-4963-8749-639B13C87263}"/>
            </a:ext>
          </a:extLst>
        </xdr:cNvPr>
        <xdr:cNvSpPr/>
      </xdr:nvSpPr>
      <xdr:spPr>
        <a:xfrm>
          <a:off x="27308175"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48" name="Shape 3">
          <a:extLst>
            <a:ext uri="{FF2B5EF4-FFF2-40B4-BE49-F238E27FC236}">
              <a16:creationId xmlns:a16="http://schemas.microsoft.com/office/drawing/2014/main" id="{B9A690C7-4744-4BD3-9592-7BDC9109C19C}"/>
            </a:ext>
          </a:extLst>
        </xdr:cNvPr>
        <xdr:cNvSpPr/>
      </xdr:nvSpPr>
      <xdr:spPr>
        <a:xfrm>
          <a:off x="29337000"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49" name="Shape 3">
          <a:extLst>
            <a:ext uri="{FF2B5EF4-FFF2-40B4-BE49-F238E27FC236}">
              <a16:creationId xmlns:a16="http://schemas.microsoft.com/office/drawing/2014/main" id="{39EF9F96-7BF4-4D12-975F-A839DA09A4B6}"/>
            </a:ext>
          </a:extLst>
        </xdr:cNvPr>
        <xdr:cNvSpPr/>
      </xdr:nvSpPr>
      <xdr:spPr>
        <a:xfrm>
          <a:off x="29337000"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50" name="Shape 3">
          <a:extLst>
            <a:ext uri="{FF2B5EF4-FFF2-40B4-BE49-F238E27FC236}">
              <a16:creationId xmlns:a16="http://schemas.microsoft.com/office/drawing/2014/main" id="{0F61DEC3-98AD-46BF-82D0-616AC2E62FF4}"/>
            </a:ext>
          </a:extLst>
        </xdr:cNvPr>
        <xdr:cNvSpPr/>
      </xdr:nvSpPr>
      <xdr:spPr>
        <a:xfrm>
          <a:off x="29337000"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51" name="Shape 3">
          <a:extLst>
            <a:ext uri="{FF2B5EF4-FFF2-40B4-BE49-F238E27FC236}">
              <a16:creationId xmlns:a16="http://schemas.microsoft.com/office/drawing/2014/main" id="{905E635E-D35F-4189-A9D5-A579FB25C632}"/>
            </a:ext>
          </a:extLst>
        </xdr:cNvPr>
        <xdr:cNvSpPr/>
      </xdr:nvSpPr>
      <xdr:spPr>
        <a:xfrm>
          <a:off x="29337000"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52" name="Shape 3">
          <a:extLst>
            <a:ext uri="{FF2B5EF4-FFF2-40B4-BE49-F238E27FC236}">
              <a16:creationId xmlns:a16="http://schemas.microsoft.com/office/drawing/2014/main" id="{8FA1D97E-01B0-40F1-A808-D31D025D8D4C}"/>
            </a:ext>
          </a:extLst>
        </xdr:cNvPr>
        <xdr:cNvSpPr/>
      </xdr:nvSpPr>
      <xdr:spPr>
        <a:xfrm>
          <a:off x="29337000"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53" name="Shape 3">
          <a:extLst>
            <a:ext uri="{FF2B5EF4-FFF2-40B4-BE49-F238E27FC236}">
              <a16:creationId xmlns:a16="http://schemas.microsoft.com/office/drawing/2014/main" id="{1FBB8078-87B1-4B72-A2BB-2EB885D74ECB}"/>
            </a:ext>
          </a:extLst>
        </xdr:cNvPr>
        <xdr:cNvSpPr/>
      </xdr:nvSpPr>
      <xdr:spPr>
        <a:xfrm>
          <a:off x="29337000"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54" name="Shape 3">
          <a:extLst>
            <a:ext uri="{FF2B5EF4-FFF2-40B4-BE49-F238E27FC236}">
              <a16:creationId xmlns:a16="http://schemas.microsoft.com/office/drawing/2014/main" id="{B95100B7-9BB9-4B4A-903A-F830DCC1DDE2}"/>
            </a:ext>
          </a:extLst>
        </xdr:cNvPr>
        <xdr:cNvSpPr/>
      </xdr:nvSpPr>
      <xdr:spPr>
        <a:xfrm>
          <a:off x="29337000"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55" name="Shape 3">
          <a:extLst>
            <a:ext uri="{FF2B5EF4-FFF2-40B4-BE49-F238E27FC236}">
              <a16:creationId xmlns:a16="http://schemas.microsoft.com/office/drawing/2014/main" id="{FA51DF57-16FD-44DE-AD8F-464D0F1433E6}"/>
            </a:ext>
          </a:extLst>
        </xdr:cNvPr>
        <xdr:cNvSpPr/>
      </xdr:nvSpPr>
      <xdr:spPr>
        <a:xfrm>
          <a:off x="29337000"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56" name="Shape 3">
          <a:extLst>
            <a:ext uri="{FF2B5EF4-FFF2-40B4-BE49-F238E27FC236}">
              <a16:creationId xmlns:a16="http://schemas.microsoft.com/office/drawing/2014/main" id="{9D2F5C10-DD0F-4F61-8C72-1A8556960453}"/>
            </a:ext>
          </a:extLst>
        </xdr:cNvPr>
        <xdr:cNvSpPr/>
      </xdr:nvSpPr>
      <xdr:spPr>
        <a:xfrm>
          <a:off x="29337000"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57" name="Shape 3">
          <a:extLst>
            <a:ext uri="{FF2B5EF4-FFF2-40B4-BE49-F238E27FC236}">
              <a16:creationId xmlns:a16="http://schemas.microsoft.com/office/drawing/2014/main" id="{A89CCABB-94F8-48B2-8586-4AB5D3E6B369}"/>
            </a:ext>
          </a:extLst>
        </xdr:cNvPr>
        <xdr:cNvSpPr/>
      </xdr:nvSpPr>
      <xdr:spPr>
        <a:xfrm>
          <a:off x="29337000"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58" name="Shape 3">
          <a:extLst>
            <a:ext uri="{FF2B5EF4-FFF2-40B4-BE49-F238E27FC236}">
              <a16:creationId xmlns:a16="http://schemas.microsoft.com/office/drawing/2014/main" id="{EA7E05AC-CC2E-469B-939D-A9247678F72A}"/>
            </a:ext>
          </a:extLst>
        </xdr:cNvPr>
        <xdr:cNvSpPr/>
      </xdr:nvSpPr>
      <xdr:spPr>
        <a:xfrm>
          <a:off x="29337000"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59" name="Shape 3">
          <a:extLst>
            <a:ext uri="{FF2B5EF4-FFF2-40B4-BE49-F238E27FC236}">
              <a16:creationId xmlns:a16="http://schemas.microsoft.com/office/drawing/2014/main" id="{BA4F6FF0-65EA-4CDB-B191-2E8D35958FAD}"/>
            </a:ext>
          </a:extLst>
        </xdr:cNvPr>
        <xdr:cNvSpPr/>
      </xdr:nvSpPr>
      <xdr:spPr>
        <a:xfrm>
          <a:off x="29337000"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60" name="Shape 3">
          <a:extLst>
            <a:ext uri="{FF2B5EF4-FFF2-40B4-BE49-F238E27FC236}">
              <a16:creationId xmlns:a16="http://schemas.microsoft.com/office/drawing/2014/main" id="{8056D6C6-119C-42FE-81F8-325FCC282EF3}"/>
            </a:ext>
          </a:extLst>
        </xdr:cNvPr>
        <xdr:cNvSpPr/>
      </xdr:nvSpPr>
      <xdr:spPr>
        <a:xfrm>
          <a:off x="29337000"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0</xdr:colOff>
      <xdr:row>0</xdr:row>
      <xdr:rowOff>0</xdr:rowOff>
    </xdr:from>
    <xdr:ext cx="314325" cy="314325"/>
    <xdr:sp macro="" textlink="">
      <xdr:nvSpPr>
        <xdr:cNvPr id="161" name="Shape 3">
          <a:extLst>
            <a:ext uri="{FF2B5EF4-FFF2-40B4-BE49-F238E27FC236}">
              <a16:creationId xmlns:a16="http://schemas.microsoft.com/office/drawing/2014/main" id="{31C54B8C-6F5B-495A-AB8D-3C186E007367}"/>
            </a:ext>
          </a:extLst>
        </xdr:cNvPr>
        <xdr:cNvSpPr/>
      </xdr:nvSpPr>
      <xdr:spPr>
        <a:xfrm>
          <a:off x="29337000" y="0"/>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733425</xdr:colOff>
      <xdr:row>0</xdr:row>
      <xdr:rowOff>162720</xdr:rowOff>
    </xdr:from>
    <xdr:ext cx="1012825" cy="817563"/>
    <xdr:pic>
      <xdr:nvPicPr>
        <xdr:cNvPr id="162" name="image1.jpg" descr="ESCUDO DOSQUEBRADAS">
          <a:extLst>
            <a:ext uri="{FF2B5EF4-FFF2-40B4-BE49-F238E27FC236}">
              <a16:creationId xmlns:a16="http://schemas.microsoft.com/office/drawing/2014/main" id="{B613C676-CCD5-4834-9A0D-6686AF4AD99D}"/>
            </a:ext>
          </a:extLst>
        </xdr:cNvPr>
        <xdr:cNvPicPr preferRelativeResize="0"/>
      </xdr:nvPicPr>
      <xdr:blipFill>
        <a:blip xmlns:r="http://schemas.openxmlformats.org/officeDocument/2006/relationships" r:embed="rId1" cstate="print"/>
        <a:stretch>
          <a:fillRect/>
        </a:stretch>
      </xdr:blipFill>
      <xdr:spPr>
        <a:xfrm>
          <a:off x="733425" y="162720"/>
          <a:ext cx="1012825" cy="817563"/>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19</xdr:col>
      <xdr:colOff>1053353</xdr:colOff>
      <xdr:row>18</xdr:row>
      <xdr:rowOff>549088</xdr:rowOff>
    </xdr:from>
    <xdr:ext cx="184731" cy="264560"/>
    <xdr:sp macro="" textlink="">
      <xdr:nvSpPr>
        <xdr:cNvPr id="2" name="CuadroTexto 1">
          <a:extLst>
            <a:ext uri="{FF2B5EF4-FFF2-40B4-BE49-F238E27FC236}">
              <a16:creationId xmlns:a16="http://schemas.microsoft.com/office/drawing/2014/main" id="{A3FBB941-7D58-46C0-90BC-116F9227F0A8}"/>
            </a:ext>
          </a:extLst>
        </xdr:cNvPr>
        <xdr:cNvSpPr txBox="1"/>
      </xdr:nvSpPr>
      <xdr:spPr>
        <a:xfrm>
          <a:off x="9130553" y="1528347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19</xdr:col>
      <xdr:colOff>1053353</xdr:colOff>
      <xdr:row>18</xdr:row>
      <xdr:rowOff>549088</xdr:rowOff>
    </xdr:from>
    <xdr:ext cx="184731" cy="264560"/>
    <xdr:sp macro="" textlink="">
      <xdr:nvSpPr>
        <xdr:cNvPr id="3" name="CuadroTexto 2">
          <a:extLst>
            <a:ext uri="{FF2B5EF4-FFF2-40B4-BE49-F238E27FC236}">
              <a16:creationId xmlns:a16="http://schemas.microsoft.com/office/drawing/2014/main" id="{2AB11901-F865-44AD-B2AE-2F5326BB62EF}"/>
            </a:ext>
          </a:extLst>
        </xdr:cNvPr>
        <xdr:cNvSpPr txBox="1"/>
      </xdr:nvSpPr>
      <xdr:spPr>
        <a:xfrm>
          <a:off x="9130553" y="1528347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19</xdr:col>
      <xdr:colOff>1053353</xdr:colOff>
      <xdr:row>18</xdr:row>
      <xdr:rowOff>549088</xdr:rowOff>
    </xdr:from>
    <xdr:ext cx="184731" cy="264560"/>
    <xdr:sp macro="" textlink="">
      <xdr:nvSpPr>
        <xdr:cNvPr id="4" name="CuadroTexto 3">
          <a:extLst>
            <a:ext uri="{FF2B5EF4-FFF2-40B4-BE49-F238E27FC236}">
              <a16:creationId xmlns:a16="http://schemas.microsoft.com/office/drawing/2014/main" id="{E47A5E7B-0B94-446F-9330-E9D5A9D811C3}"/>
            </a:ext>
          </a:extLst>
        </xdr:cNvPr>
        <xdr:cNvSpPr txBox="1"/>
      </xdr:nvSpPr>
      <xdr:spPr>
        <a:xfrm>
          <a:off x="9130553" y="1528347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19</xdr:col>
      <xdr:colOff>1053353</xdr:colOff>
      <xdr:row>18</xdr:row>
      <xdr:rowOff>549088</xdr:rowOff>
    </xdr:from>
    <xdr:ext cx="184731" cy="264560"/>
    <xdr:sp macro="" textlink="">
      <xdr:nvSpPr>
        <xdr:cNvPr id="5" name="CuadroTexto 4">
          <a:extLst>
            <a:ext uri="{FF2B5EF4-FFF2-40B4-BE49-F238E27FC236}">
              <a16:creationId xmlns:a16="http://schemas.microsoft.com/office/drawing/2014/main" id="{E11F50E8-0D47-4580-86FD-D255B2DD104F}"/>
            </a:ext>
          </a:extLst>
        </xdr:cNvPr>
        <xdr:cNvSpPr txBox="1"/>
      </xdr:nvSpPr>
      <xdr:spPr>
        <a:xfrm>
          <a:off x="9130553" y="1528347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19</xdr:col>
      <xdr:colOff>1053353</xdr:colOff>
      <xdr:row>18</xdr:row>
      <xdr:rowOff>549088</xdr:rowOff>
    </xdr:from>
    <xdr:ext cx="184731" cy="264560"/>
    <xdr:sp macro="" textlink="">
      <xdr:nvSpPr>
        <xdr:cNvPr id="6" name="CuadroTexto 5">
          <a:extLst>
            <a:ext uri="{FF2B5EF4-FFF2-40B4-BE49-F238E27FC236}">
              <a16:creationId xmlns:a16="http://schemas.microsoft.com/office/drawing/2014/main" id="{EADB3975-EBFA-47E3-8250-A3FF66005556}"/>
            </a:ext>
          </a:extLst>
        </xdr:cNvPr>
        <xdr:cNvSpPr txBox="1"/>
      </xdr:nvSpPr>
      <xdr:spPr>
        <a:xfrm>
          <a:off x="9130553" y="1528347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19</xdr:col>
      <xdr:colOff>1053353</xdr:colOff>
      <xdr:row>18</xdr:row>
      <xdr:rowOff>549088</xdr:rowOff>
    </xdr:from>
    <xdr:ext cx="184731" cy="264560"/>
    <xdr:sp macro="" textlink="">
      <xdr:nvSpPr>
        <xdr:cNvPr id="7" name="CuadroTexto 6">
          <a:extLst>
            <a:ext uri="{FF2B5EF4-FFF2-40B4-BE49-F238E27FC236}">
              <a16:creationId xmlns:a16="http://schemas.microsoft.com/office/drawing/2014/main" id="{A5ABE046-66BF-45C6-9FA8-77A39DDDE13E}"/>
            </a:ext>
          </a:extLst>
        </xdr:cNvPr>
        <xdr:cNvSpPr txBox="1"/>
      </xdr:nvSpPr>
      <xdr:spPr>
        <a:xfrm>
          <a:off x="9130553" y="1528347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19</xdr:col>
      <xdr:colOff>1053353</xdr:colOff>
      <xdr:row>18</xdr:row>
      <xdr:rowOff>549088</xdr:rowOff>
    </xdr:from>
    <xdr:ext cx="184731" cy="264560"/>
    <xdr:sp macro="" textlink="">
      <xdr:nvSpPr>
        <xdr:cNvPr id="8" name="CuadroTexto 7">
          <a:extLst>
            <a:ext uri="{FF2B5EF4-FFF2-40B4-BE49-F238E27FC236}">
              <a16:creationId xmlns:a16="http://schemas.microsoft.com/office/drawing/2014/main" id="{D6B44105-8323-4B10-A8FA-6D38DB00D226}"/>
            </a:ext>
          </a:extLst>
        </xdr:cNvPr>
        <xdr:cNvSpPr txBox="1"/>
      </xdr:nvSpPr>
      <xdr:spPr>
        <a:xfrm>
          <a:off x="9130553" y="1528347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19</xdr:col>
      <xdr:colOff>1053353</xdr:colOff>
      <xdr:row>18</xdr:row>
      <xdr:rowOff>549088</xdr:rowOff>
    </xdr:from>
    <xdr:ext cx="184731" cy="264560"/>
    <xdr:sp macro="" textlink="">
      <xdr:nvSpPr>
        <xdr:cNvPr id="9" name="CuadroTexto 8">
          <a:extLst>
            <a:ext uri="{FF2B5EF4-FFF2-40B4-BE49-F238E27FC236}">
              <a16:creationId xmlns:a16="http://schemas.microsoft.com/office/drawing/2014/main" id="{95200E8D-8E59-451D-A03C-FEB9CA2F1DCE}"/>
            </a:ext>
          </a:extLst>
        </xdr:cNvPr>
        <xdr:cNvSpPr txBox="1"/>
      </xdr:nvSpPr>
      <xdr:spPr>
        <a:xfrm>
          <a:off x="9130553" y="1528347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19</xdr:col>
      <xdr:colOff>1053353</xdr:colOff>
      <xdr:row>18</xdr:row>
      <xdr:rowOff>549088</xdr:rowOff>
    </xdr:from>
    <xdr:ext cx="184731" cy="264560"/>
    <xdr:sp macro="" textlink="">
      <xdr:nvSpPr>
        <xdr:cNvPr id="10" name="CuadroTexto 9">
          <a:extLst>
            <a:ext uri="{FF2B5EF4-FFF2-40B4-BE49-F238E27FC236}">
              <a16:creationId xmlns:a16="http://schemas.microsoft.com/office/drawing/2014/main" id="{34A73C65-DADA-4BBA-A162-20D078A607E8}"/>
            </a:ext>
          </a:extLst>
        </xdr:cNvPr>
        <xdr:cNvSpPr txBox="1"/>
      </xdr:nvSpPr>
      <xdr:spPr>
        <a:xfrm>
          <a:off x="9130553" y="1528347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19</xdr:col>
      <xdr:colOff>1053353</xdr:colOff>
      <xdr:row>18</xdr:row>
      <xdr:rowOff>549088</xdr:rowOff>
    </xdr:from>
    <xdr:ext cx="184731" cy="264560"/>
    <xdr:sp macro="" textlink="">
      <xdr:nvSpPr>
        <xdr:cNvPr id="11" name="CuadroTexto 10">
          <a:extLst>
            <a:ext uri="{FF2B5EF4-FFF2-40B4-BE49-F238E27FC236}">
              <a16:creationId xmlns:a16="http://schemas.microsoft.com/office/drawing/2014/main" id="{065837BF-9373-4480-B764-D03ADE66B2F3}"/>
            </a:ext>
          </a:extLst>
        </xdr:cNvPr>
        <xdr:cNvSpPr txBox="1"/>
      </xdr:nvSpPr>
      <xdr:spPr>
        <a:xfrm>
          <a:off x="9130553" y="1528347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19</xdr:col>
      <xdr:colOff>1053353</xdr:colOff>
      <xdr:row>18</xdr:row>
      <xdr:rowOff>549088</xdr:rowOff>
    </xdr:from>
    <xdr:ext cx="184731" cy="264560"/>
    <xdr:sp macro="" textlink="">
      <xdr:nvSpPr>
        <xdr:cNvPr id="12" name="CuadroTexto 11">
          <a:extLst>
            <a:ext uri="{FF2B5EF4-FFF2-40B4-BE49-F238E27FC236}">
              <a16:creationId xmlns:a16="http://schemas.microsoft.com/office/drawing/2014/main" id="{CF93BB10-B5CF-462B-9CFF-3DDF77305BBC}"/>
            </a:ext>
          </a:extLst>
        </xdr:cNvPr>
        <xdr:cNvSpPr txBox="1"/>
      </xdr:nvSpPr>
      <xdr:spPr>
        <a:xfrm>
          <a:off x="9130553" y="1528347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19</xdr:col>
      <xdr:colOff>1053353</xdr:colOff>
      <xdr:row>18</xdr:row>
      <xdr:rowOff>549088</xdr:rowOff>
    </xdr:from>
    <xdr:ext cx="184731" cy="264560"/>
    <xdr:sp macro="" textlink="">
      <xdr:nvSpPr>
        <xdr:cNvPr id="13" name="CuadroTexto 12">
          <a:extLst>
            <a:ext uri="{FF2B5EF4-FFF2-40B4-BE49-F238E27FC236}">
              <a16:creationId xmlns:a16="http://schemas.microsoft.com/office/drawing/2014/main" id="{F05716B4-484C-4942-9A91-6CF332D11E1E}"/>
            </a:ext>
          </a:extLst>
        </xdr:cNvPr>
        <xdr:cNvSpPr txBox="1"/>
      </xdr:nvSpPr>
      <xdr:spPr>
        <a:xfrm>
          <a:off x="9130553" y="1528347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19</xdr:col>
      <xdr:colOff>1053353</xdr:colOff>
      <xdr:row>18</xdr:row>
      <xdr:rowOff>549088</xdr:rowOff>
    </xdr:from>
    <xdr:ext cx="184731" cy="264560"/>
    <xdr:sp macro="" textlink="">
      <xdr:nvSpPr>
        <xdr:cNvPr id="14" name="CuadroTexto 13">
          <a:extLst>
            <a:ext uri="{FF2B5EF4-FFF2-40B4-BE49-F238E27FC236}">
              <a16:creationId xmlns:a16="http://schemas.microsoft.com/office/drawing/2014/main" id="{10782FB0-AF79-467E-B20B-8B7B81AA29B5}"/>
            </a:ext>
          </a:extLst>
        </xdr:cNvPr>
        <xdr:cNvSpPr txBox="1"/>
      </xdr:nvSpPr>
      <xdr:spPr>
        <a:xfrm>
          <a:off x="9130553" y="1528347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19</xdr:col>
      <xdr:colOff>1053353</xdr:colOff>
      <xdr:row>18</xdr:row>
      <xdr:rowOff>549088</xdr:rowOff>
    </xdr:from>
    <xdr:ext cx="184731" cy="264560"/>
    <xdr:sp macro="" textlink="">
      <xdr:nvSpPr>
        <xdr:cNvPr id="15" name="CuadroTexto 14">
          <a:extLst>
            <a:ext uri="{FF2B5EF4-FFF2-40B4-BE49-F238E27FC236}">
              <a16:creationId xmlns:a16="http://schemas.microsoft.com/office/drawing/2014/main" id="{071FFF64-2061-4FBD-9650-17DA353388CB}"/>
            </a:ext>
          </a:extLst>
        </xdr:cNvPr>
        <xdr:cNvSpPr txBox="1"/>
      </xdr:nvSpPr>
      <xdr:spPr>
        <a:xfrm>
          <a:off x="9130553" y="1528347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19</xdr:col>
      <xdr:colOff>1053353</xdr:colOff>
      <xdr:row>18</xdr:row>
      <xdr:rowOff>549088</xdr:rowOff>
    </xdr:from>
    <xdr:ext cx="184731" cy="264560"/>
    <xdr:sp macro="" textlink="">
      <xdr:nvSpPr>
        <xdr:cNvPr id="16" name="CuadroTexto 15">
          <a:extLst>
            <a:ext uri="{FF2B5EF4-FFF2-40B4-BE49-F238E27FC236}">
              <a16:creationId xmlns:a16="http://schemas.microsoft.com/office/drawing/2014/main" id="{9A186B09-4D2F-4CD2-810D-288CB73F2130}"/>
            </a:ext>
          </a:extLst>
        </xdr:cNvPr>
        <xdr:cNvSpPr txBox="1"/>
      </xdr:nvSpPr>
      <xdr:spPr>
        <a:xfrm>
          <a:off x="9130553" y="1528347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19</xdr:col>
      <xdr:colOff>1053353</xdr:colOff>
      <xdr:row>18</xdr:row>
      <xdr:rowOff>549088</xdr:rowOff>
    </xdr:from>
    <xdr:ext cx="184731" cy="264560"/>
    <xdr:sp macro="" textlink="">
      <xdr:nvSpPr>
        <xdr:cNvPr id="17" name="CuadroTexto 16">
          <a:extLst>
            <a:ext uri="{FF2B5EF4-FFF2-40B4-BE49-F238E27FC236}">
              <a16:creationId xmlns:a16="http://schemas.microsoft.com/office/drawing/2014/main" id="{1CAC2EB5-FBC7-4C33-8CA3-2649C27CF1F7}"/>
            </a:ext>
          </a:extLst>
        </xdr:cNvPr>
        <xdr:cNvSpPr txBox="1"/>
      </xdr:nvSpPr>
      <xdr:spPr>
        <a:xfrm>
          <a:off x="9130553" y="1528347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isio/Documents/PLAN%20INDICATIVO%202024-2027/Homologaci&#242;n%20metas/Homologaci&#243;n%20metas%20educaci&#243;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isio/Documents/PLAN%20INDICATIVO%202024-2027/Homologaci&#242;n%20metas/Homologaci&#243;n%20de%20metas%20deportes%2026-06-2024%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NEA ESTRATEGICA  1"/>
      <sheetName val="LINEA ESTRATEGICA 2"/>
      <sheetName val="LINEA ESTRATEGICA 3"/>
      <sheetName val="LINEA ESTRATEGICA 4"/>
      <sheetName val="Educación"/>
      <sheetName val="Detalle"/>
      <sheetName val="Anexo Educación"/>
      <sheetName val="Ptto.a 31 mayo Educ."/>
    </sheetNames>
    <sheetDataSet>
      <sheetData sheetId="0"/>
      <sheetData sheetId="1"/>
      <sheetData sheetId="2"/>
      <sheetData sheetId="3"/>
      <sheetData sheetId="4">
        <row r="13">
          <cell r="AA13">
            <v>140179534</v>
          </cell>
        </row>
        <row r="17">
          <cell r="AA17">
            <v>5000000000</v>
          </cell>
        </row>
      </sheetData>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portes"/>
      <sheetName val="Detallado"/>
      <sheetName val="Ayuda deportes"/>
    </sheetNames>
    <sheetDataSet>
      <sheetData sheetId="0">
        <row r="49">
          <cell r="AP49">
            <v>18200735957</v>
          </cell>
        </row>
      </sheetData>
      <sheetData sheetId="1"/>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HF1341"/>
  <sheetViews>
    <sheetView topLeftCell="DK1" zoomScale="80" zoomScaleNormal="80" zoomScaleSheetLayoutView="80" workbookViewId="0">
      <pane ySplit="9" topLeftCell="A340" activePane="bottomLeft" state="frozen"/>
      <selection pane="bottomLeft" activeCell="DL370" sqref="DL370"/>
    </sheetView>
  </sheetViews>
  <sheetFormatPr baseColWidth="10" defaultColWidth="10.7109375" defaultRowHeight="13.5" x14ac:dyDescent="0.25"/>
  <cols>
    <col min="1" max="1" width="14.28515625" style="754" customWidth="1"/>
    <col min="2" max="2" width="45" style="754" customWidth="1"/>
    <col min="3" max="3" width="15.5703125" style="754" customWidth="1"/>
    <col min="4" max="4" width="10.85546875" style="754" customWidth="1"/>
    <col min="5" max="5" width="38.85546875" style="754" customWidth="1"/>
    <col min="6" max="6" width="12.7109375" style="1131" customWidth="1"/>
    <col min="7" max="7" width="87.5703125" style="754" customWidth="1"/>
    <col min="8" max="8" width="9.42578125" style="754" bestFit="1" customWidth="1"/>
    <col min="9" max="9" width="18" style="754" customWidth="1"/>
    <col min="10" max="10" width="13" style="754" customWidth="1"/>
    <col min="11" max="11" width="10.5703125" style="754" bestFit="1" customWidth="1"/>
    <col min="12" max="12" width="7.85546875" style="754" bestFit="1" customWidth="1"/>
    <col min="13" max="13" width="11.140625" style="754" customWidth="1"/>
    <col min="14" max="14" width="14.42578125" style="1131" customWidth="1"/>
    <col min="15" max="15" width="45.140625" style="1131" customWidth="1"/>
    <col min="16" max="16" width="16.42578125" style="754" bestFit="1" customWidth="1"/>
    <col min="17" max="17" width="7.85546875" style="754" customWidth="1"/>
    <col min="18" max="18" width="30.85546875" style="754" customWidth="1"/>
    <col min="19" max="19" width="15.42578125" style="754" bestFit="1" customWidth="1"/>
    <col min="20" max="20" width="15" style="754" customWidth="1"/>
    <col min="21" max="22" width="16.42578125" style="754" bestFit="1" customWidth="1"/>
    <col min="23" max="23" width="16" style="1132" bestFit="1" customWidth="1"/>
    <col min="24" max="24" width="16.7109375" style="754" bestFit="1" customWidth="1"/>
    <col min="25" max="26" width="16.42578125" style="754" bestFit="1" customWidth="1"/>
    <col min="27" max="27" width="23.5703125" style="1133" bestFit="1" customWidth="1"/>
    <col min="28" max="29" width="15.85546875" style="627" customWidth="1"/>
    <col min="30" max="30" width="18" style="627" bestFit="1" customWidth="1"/>
    <col min="31" max="31" width="15.140625" style="627" bestFit="1" customWidth="1"/>
    <col min="32" max="32" width="23.42578125" style="627" bestFit="1" customWidth="1"/>
    <col min="33" max="33" width="17" style="627" bestFit="1" customWidth="1"/>
    <col min="34" max="35" width="16.7109375" style="627" bestFit="1" customWidth="1"/>
    <col min="36" max="36" width="14.140625" style="627" bestFit="1" customWidth="1"/>
    <col min="37" max="37" width="11" style="627" bestFit="1" customWidth="1"/>
    <col min="38" max="38" width="19.85546875" style="627" bestFit="1" customWidth="1"/>
    <col min="39" max="39" width="20.140625" style="627" bestFit="1" customWidth="1"/>
    <col min="40" max="40" width="21" style="627" bestFit="1" customWidth="1"/>
    <col min="41" max="41" width="21.42578125" style="627" bestFit="1" customWidth="1"/>
    <col min="42" max="42" width="20.140625" style="627" bestFit="1" customWidth="1"/>
    <col min="43" max="43" width="18.140625" style="627" bestFit="1" customWidth="1"/>
    <col min="44" max="44" width="10.85546875" style="627" bestFit="1" customWidth="1"/>
    <col min="45" max="45" width="20" style="627" bestFit="1" customWidth="1"/>
    <col min="46" max="46" width="10.85546875" style="627" bestFit="1" customWidth="1"/>
    <col min="47" max="47" width="14.85546875" style="627" bestFit="1" customWidth="1"/>
    <col min="48" max="48" width="15.85546875" style="627" bestFit="1" customWidth="1"/>
    <col min="49" max="50" width="18.85546875" style="627" bestFit="1" customWidth="1"/>
    <col min="51" max="51" width="22.85546875" style="627" bestFit="1" customWidth="1"/>
    <col min="52" max="52" width="24.140625" style="627" bestFit="1" customWidth="1"/>
    <col min="53" max="53" width="20.7109375" style="627" bestFit="1" customWidth="1"/>
    <col min="54" max="54" width="19.140625" style="627" bestFit="1" customWidth="1"/>
    <col min="55" max="55" width="21.7109375" style="627" bestFit="1" customWidth="1"/>
    <col min="56" max="56" width="19.140625" style="627" bestFit="1" customWidth="1"/>
    <col min="57" max="57" width="23" style="627" bestFit="1" customWidth="1"/>
    <col min="58" max="58" width="14.28515625" style="627" bestFit="1" customWidth="1"/>
    <col min="59" max="59" width="15.85546875" style="627" bestFit="1" customWidth="1"/>
    <col min="60" max="60" width="16.7109375" style="627" bestFit="1" customWidth="1"/>
    <col min="61" max="61" width="19.42578125" style="627" bestFit="1" customWidth="1"/>
    <col min="62" max="62" width="15.5703125" style="627" bestFit="1" customWidth="1"/>
    <col min="63" max="63" width="19.85546875" style="627" bestFit="1" customWidth="1"/>
    <col min="64" max="65" width="20.140625" style="627" bestFit="1" customWidth="1"/>
    <col min="66" max="66" width="19.85546875" style="627" bestFit="1" customWidth="1"/>
    <col min="67" max="67" width="20.140625" style="627" bestFit="1" customWidth="1"/>
    <col min="68" max="68" width="14.28515625" style="627" bestFit="1" customWidth="1"/>
    <col min="69" max="69" width="12.85546875" style="627" bestFit="1" customWidth="1"/>
    <col min="70" max="70" width="13.5703125" style="627" customWidth="1"/>
    <col min="71" max="71" width="14.85546875" style="627" bestFit="1" customWidth="1"/>
    <col min="72" max="72" width="10.85546875" style="627" bestFit="1" customWidth="1"/>
    <col min="73" max="73" width="16" style="627" bestFit="1" customWidth="1"/>
    <col min="74" max="74" width="15.28515625" style="627" bestFit="1" customWidth="1"/>
    <col min="75" max="76" width="23.5703125" style="627" bestFit="1" customWidth="1"/>
    <col min="77" max="77" width="14.140625" style="627" customWidth="1"/>
    <col min="78" max="78" width="19.85546875" style="627" bestFit="1" customWidth="1"/>
    <col min="79" max="79" width="18.5703125" style="627" bestFit="1" customWidth="1"/>
    <col min="80" max="80" width="16.7109375" style="627" bestFit="1" customWidth="1"/>
    <col min="81" max="81" width="23" style="627" bestFit="1" customWidth="1"/>
    <col min="82" max="82" width="14.28515625" style="627" bestFit="1" customWidth="1"/>
    <col min="83" max="83" width="15.5703125" style="627" bestFit="1" customWidth="1"/>
    <col min="84" max="84" width="16" style="627" bestFit="1" customWidth="1"/>
    <col min="85" max="85" width="20.140625" style="627" bestFit="1" customWidth="1"/>
    <col min="86" max="86" width="15.5703125" style="627" bestFit="1" customWidth="1"/>
    <col min="87" max="87" width="19.85546875" style="627" bestFit="1" customWidth="1"/>
    <col min="88" max="90" width="19.42578125" style="627" bestFit="1" customWidth="1"/>
    <col min="91" max="91" width="20.140625" style="627" bestFit="1" customWidth="1"/>
    <col min="92" max="92" width="12.85546875" style="627" bestFit="1" customWidth="1"/>
    <col min="93" max="93" width="17.7109375" style="627" bestFit="1" customWidth="1"/>
    <col min="94" max="94" width="10.85546875" style="627" bestFit="1" customWidth="1"/>
    <col min="95" max="95" width="14.85546875" style="627" bestFit="1" customWidth="1"/>
    <col min="96" max="97" width="14.140625" style="627" bestFit="1" customWidth="1"/>
    <col min="98" max="98" width="18.85546875" style="627" bestFit="1" customWidth="1"/>
    <col min="99" max="100" width="23.5703125" style="627" bestFit="1" customWidth="1"/>
    <col min="101" max="101" width="14.5703125" style="627" customWidth="1"/>
    <col min="102" max="102" width="20.140625" style="627" bestFit="1" customWidth="1"/>
    <col min="103" max="103" width="23.140625" style="627" bestFit="1" customWidth="1"/>
    <col min="104" max="104" width="19.140625" style="627" bestFit="1" customWidth="1"/>
    <col min="105" max="105" width="23" style="627" bestFit="1" customWidth="1"/>
    <col min="106" max="106" width="14.28515625" style="627" bestFit="1" customWidth="1"/>
    <col min="107" max="107" width="15.85546875" style="627" bestFit="1" customWidth="1"/>
    <col min="108" max="108" width="16.42578125" style="627" bestFit="1" customWidth="1"/>
    <col min="109" max="109" width="19.42578125" style="627" bestFit="1" customWidth="1"/>
    <col min="110" max="110" width="15.5703125" style="627" bestFit="1" customWidth="1"/>
    <col min="111" max="111" width="19.85546875" style="627" bestFit="1" customWidth="1"/>
    <col min="112" max="113" width="20.140625" style="627" bestFit="1" customWidth="1"/>
    <col min="114" max="114" width="18.140625" style="627" bestFit="1" customWidth="1"/>
    <col min="115" max="115" width="20.140625" style="627" bestFit="1" customWidth="1"/>
    <col min="116" max="116" width="17.7109375" style="627" bestFit="1" customWidth="1"/>
    <col min="117" max="117" width="13.140625" style="627" bestFit="1" customWidth="1"/>
    <col min="118" max="118" width="12.140625" style="627" bestFit="1" customWidth="1"/>
    <col min="119" max="119" width="18" style="627" bestFit="1" customWidth="1"/>
    <col min="120" max="120" width="10.85546875" style="627" bestFit="1" customWidth="1"/>
    <col min="121" max="121" width="14.140625" style="627" bestFit="1" customWidth="1"/>
    <col min="122" max="122" width="18.85546875" style="627" bestFit="1" customWidth="1"/>
    <col min="123" max="123" width="24.140625" style="627" bestFit="1" customWidth="1"/>
    <col min="124" max="124" width="27.7109375" style="628" bestFit="1" customWidth="1"/>
    <col min="125" max="125" width="35.140625" style="754" bestFit="1" customWidth="1"/>
    <col min="126" max="126" width="5.140625" style="754" bestFit="1" customWidth="1"/>
    <col min="127" max="127" width="12.140625" style="754" bestFit="1" customWidth="1"/>
    <col min="128" max="128" width="17.42578125" style="754" bestFit="1" customWidth="1"/>
    <col min="129" max="16384" width="10.7109375" style="754"/>
  </cols>
  <sheetData>
    <row r="1" spans="1:125" s="755" customFormat="1" ht="18" customHeight="1" x14ac:dyDescent="0.25">
      <c r="A1" s="1374"/>
      <c r="B1" s="1374"/>
      <c r="C1" s="1420" t="s">
        <v>1321</v>
      </c>
      <c r="D1" s="1420"/>
      <c r="E1" s="1420"/>
      <c r="F1" s="1420"/>
      <c r="G1" s="1420"/>
      <c r="H1" s="1420"/>
      <c r="I1" s="1420"/>
      <c r="J1" s="1420"/>
      <c r="K1" s="1420"/>
      <c r="L1" s="1420"/>
      <c r="M1" s="1420"/>
      <c r="N1" s="1420"/>
      <c r="O1" s="1420"/>
      <c r="P1" s="1420"/>
      <c r="Q1" s="1420"/>
      <c r="R1" s="1420"/>
      <c r="S1" s="1420"/>
      <c r="T1" s="1420"/>
      <c r="U1" s="1420"/>
      <c r="V1" s="1420"/>
      <c r="W1" s="1420"/>
      <c r="X1" s="1420"/>
      <c r="Y1" s="1420"/>
      <c r="Z1" s="1420"/>
      <c r="AA1" s="1420"/>
      <c r="AB1" s="1420"/>
      <c r="AC1" s="1420"/>
      <c r="AD1" s="1420"/>
      <c r="AE1" s="1420"/>
      <c r="AF1" s="1420"/>
      <c r="AG1" s="1420"/>
      <c r="AH1" s="1420"/>
      <c r="AI1" s="1420"/>
      <c r="AJ1" s="1420"/>
      <c r="AK1" s="1420"/>
      <c r="AL1" s="1420"/>
      <c r="AM1" s="1420"/>
      <c r="AN1" s="1420"/>
      <c r="AO1" s="1420"/>
      <c r="AP1" s="1420"/>
      <c r="AQ1" s="1420"/>
      <c r="AR1" s="1420"/>
      <c r="AS1" s="1420"/>
      <c r="AT1" s="1420"/>
      <c r="AU1" s="1420"/>
      <c r="AV1" s="1420"/>
      <c r="AW1" s="1420"/>
      <c r="AX1" s="1420"/>
      <c r="AY1" s="1420"/>
      <c r="AZ1" s="1420"/>
      <c r="BA1" s="1420"/>
      <c r="BB1" s="1420"/>
      <c r="BC1" s="1420"/>
      <c r="BD1" s="1420"/>
      <c r="BE1" s="1420"/>
      <c r="BF1" s="1420"/>
      <c r="BG1" s="1420"/>
      <c r="BH1" s="1420"/>
      <c r="BI1" s="1420"/>
      <c r="BJ1" s="1420"/>
      <c r="BK1" s="1420"/>
      <c r="BL1" s="1420"/>
      <c r="BM1" s="1420"/>
      <c r="BN1" s="1420"/>
      <c r="BO1" s="1420"/>
      <c r="BP1" s="1420"/>
      <c r="BQ1" s="1420"/>
      <c r="BR1" s="1420"/>
      <c r="BS1" s="1420"/>
      <c r="BT1" s="1420"/>
      <c r="BU1" s="1420"/>
      <c r="BV1" s="1420"/>
      <c r="BW1" s="1420"/>
      <c r="BX1" s="1420"/>
      <c r="BY1" s="1420"/>
      <c r="BZ1" s="1420"/>
      <c r="CA1" s="1420"/>
      <c r="CB1" s="1420"/>
      <c r="CC1" s="1420"/>
      <c r="CD1" s="1420"/>
      <c r="CE1" s="1420"/>
      <c r="CF1" s="1420"/>
      <c r="CG1" s="1420"/>
      <c r="CH1" s="1420"/>
      <c r="CI1" s="1420"/>
      <c r="CJ1" s="1420"/>
      <c r="CK1" s="1420"/>
      <c r="CL1" s="1420"/>
      <c r="CM1" s="1420"/>
      <c r="CN1" s="1420"/>
      <c r="CO1" s="1420"/>
      <c r="CP1" s="1420"/>
      <c r="CQ1" s="1420"/>
      <c r="CR1" s="1420"/>
      <c r="CS1" s="1420"/>
      <c r="CT1" s="1420"/>
      <c r="CU1" s="1420"/>
      <c r="CV1" s="1420"/>
      <c r="CW1" s="1420"/>
      <c r="CX1" s="1420"/>
      <c r="CY1" s="1420"/>
      <c r="CZ1" s="1420"/>
      <c r="DA1" s="1420"/>
      <c r="DB1" s="1420"/>
      <c r="DC1" s="1420"/>
      <c r="DD1" s="1420"/>
      <c r="DE1" s="1420"/>
      <c r="DF1" s="1420"/>
      <c r="DG1" s="1420"/>
      <c r="DH1" s="1420"/>
      <c r="DI1" s="1420"/>
      <c r="DJ1" s="1420"/>
      <c r="DK1" s="1420"/>
      <c r="DL1" s="1420"/>
      <c r="DM1" s="1420"/>
      <c r="DN1" s="1420"/>
      <c r="DO1" s="1420"/>
      <c r="DP1" s="1420"/>
      <c r="DQ1" s="1420"/>
      <c r="DR1" s="1420"/>
      <c r="DS1" s="1377" t="s">
        <v>1322</v>
      </c>
      <c r="DT1" s="1377"/>
      <c r="DU1" s="1377"/>
    </row>
    <row r="2" spans="1:125" s="755" customFormat="1" ht="21.75" customHeight="1" x14ac:dyDescent="0.25">
      <c r="A2" s="1374"/>
      <c r="B2" s="1374"/>
      <c r="C2" s="1420" t="s">
        <v>1323</v>
      </c>
      <c r="D2" s="1420"/>
      <c r="E2" s="1420"/>
      <c r="F2" s="1420"/>
      <c r="G2" s="1420"/>
      <c r="H2" s="1420"/>
      <c r="I2" s="1420"/>
      <c r="J2" s="1420"/>
      <c r="K2" s="1420"/>
      <c r="L2" s="1420"/>
      <c r="M2" s="1420"/>
      <c r="N2" s="1420"/>
      <c r="O2" s="1420"/>
      <c r="P2" s="1420"/>
      <c r="Q2" s="1420"/>
      <c r="R2" s="1420"/>
      <c r="S2" s="1420"/>
      <c r="T2" s="1420"/>
      <c r="U2" s="1420"/>
      <c r="V2" s="1420"/>
      <c r="W2" s="1420"/>
      <c r="X2" s="1420"/>
      <c r="Y2" s="1420"/>
      <c r="Z2" s="1420"/>
      <c r="AA2" s="1420"/>
      <c r="AB2" s="1420"/>
      <c r="AC2" s="1420"/>
      <c r="AD2" s="1420"/>
      <c r="AE2" s="1420"/>
      <c r="AF2" s="1420"/>
      <c r="AG2" s="1420"/>
      <c r="AH2" s="1420"/>
      <c r="AI2" s="1420"/>
      <c r="AJ2" s="1420"/>
      <c r="AK2" s="1420"/>
      <c r="AL2" s="1420"/>
      <c r="AM2" s="1420"/>
      <c r="AN2" s="1420"/>
      <c r="AO2" s="1420"/>
      <c r="AP2" s="1420"/>
      <c r="AQ2" s="1420"/>
      <c r="AR2" s="1420"/>
      <c r="AS2" s="1420"/>
      <c r="AT2" s="1420"/>
      <c r="AU2" s="1420"/>
      <c r="AV2" s="1420"/>
      <c r="AW2" s="1420"/>
      <c r="AX2" s="1420"/>
      <c r="AY2" s="1420"/>
      <c r="AZ2" s="1420"/>
      <c r="BA2" s="1420"/>
      <c r="BB2" s="1420"/>
      <c r="BC2" s="1420"/>
      <c r="BD2" s="1420"/>
      <c r="BE2" s="1420"/>
      <c r="BF2" s="1420"/>
      <c r="BG2" s="1420"/>
      <c r="BH2" s="1420"/>
      <c r="BI2" s="1420"/>
      <c r="BJ2" s="1420"/>
      <c r="BK2" s="1420"/>
      <c r="BL2" s="1420"/>
      <c r="BM2" s="1420"/>
      <c r="BN2" s="1420"/>
      <c r="BO2" s="1420"/>
      <c r="BP2" s="1420"/>
      <c r="BQ2" s="1420"/>
      <c r="BR2" s="1420"/>
      <c r="BS2" s="1420"/>
      <c r="BT2" s="1420"/>
      <c r="BU2" s="1420"/>
      <c r="BV2" s="1420"/>
      <c r="BW2" s="1420"/>
      <c r="BX2" s="1420"/>
      <c r="BY2" s="1420"/>
      <c r="BZ2" s="1420"/>
      <c r="CA2" s="1420"/>
      <c r="CB2" s="1420"/>
      <c r="CC2" s="1420"/>
      <c r="CD2" s="1420"/>
      <c r="CE2" s="1420"/>
      <c r="CF2" s="1420"/>
      <c r="CG2" s="1420"/>
      <c r="CH2" s="1420"/>
      <c r="CI2" s="1420"/>
      <c r="CJ2" s="1420"/>
      <c r="CK2" s="1420"/>
      <c r="CL2" s="1420"/>
      <c r="CM2" s="1420"/>
      <c r="CN2" s="1420"/>
      <c r="CO2" s="1420"/>
      <c r="CP2" s="1420"/>
      <c r="CQ2" s="1420"/>
      <c r="CR2" s="1420"/>
      <c r="CS2" s="1420"/>
      <c r="CT2" s="1420"/>
      <c r="CU2" s="1420"/>
      <c r="CV2" s="1420"/>
      <c r="CW2" s="1420"/>
      <c r="CX2" s="1420"/>
      <c r="CY2" s="1420"/>
      <c r="CZ2" s="1420"/>
      <c r="DA2" s="1420"/>
      <c r="DB2" s="1420"/>
      <c r="DC2" s="1420"/>
      <c r="DD2" s="1420"/>
      <c r="DE2" s="1420"/>
      <c r="DF2" s="1420"/>
      <c r="DG2" s="1420"/>
      <c r="DH2" s="1420"/>
      <c r="DI2" s="1420"/>
      <c r="DJ2" s="1420"/>
      <c r="DK2" s="1420"/>
      <c r="DL2" s="1420"/>
      <c r="DM2" s="1420"/>
      <c r="DN2" s="1420"/>
      <c r="DO2" s="1420"/>
      <c r="DP2" s="1420"/>
      <c r="DQ2" s="1420"/>
      <c r="DR2" s="1420"/>
      <c r="DS2" s="1377"/>
      <c r="DT2" s="1377"/>
      <c r="DU2" s="1377"/>
    </row>
    <row r="3" spans="1:125" s="755" customFormat="1" ht="18" customHeight="1" x14ac:dyDescent="0.25">
      <c r="A3" s="1374"/>
      <c r="B3" s="1374"/>
      <c r="C3" s="1420" t="s">
        <v>1324</v>
      </c>
      <c r="D3" s="1420"/>
      <c r="E3" s="1420"/>
      <c r="F3" s="1420"/>
      <c r="G3" s="1420"/>
      <c r="H3" s="1420"/>
      <c r="I3" s="1420"/>
      <c r="J3" s="1420"/>
      <c r="K3" s="1420"/>
      <c r="L3" s="1420"/>
      <c r="M3" s="1420"/>
      <c r="N3" s="1420"/>
      <c r="O3" s="1420"/>
      <c r="P3" s="1420"/>
      <c r="Q3" s="1420"/>
      <c r="R3" s="1420"/>
      <c r="S3" s="1420"/>
      <c r="T3" s="1420"/>
      <c r="U3" s="1420"/>
      <c r="V3" s="1420"/>
      <c r="W3" s="1420"/>
      <c r="X3" s="1420"/>
      <c r="Y3" s="1420"/>
      <c r="Z3" s="1420"/>
      <c r="AA3" s="1420"/>
      <c r="AB3" s="1420"/>
      <c r="AC3" s="1420"/>
      <c r="AD3" s="1420"/>
      <c r="AE3" s="1420"/>
      <c r="AF3" s="1420"/>
      <c r="AG3" s="1420"/>
      <c r="AH3" s="1420"/>
      <c r="AI3" s="1420"/>
      <c r="AJ3" s="1420"/>
      <c r="AK3" s="1420"/>
      <c r="AL3" s="1420"/>
      <c r="AM3" s="1420"/>
      <c r="AN3" s="1420"/>
      <c r="AO3" s="1420"/>
      <c r="AP3" s="1420"/>
      <c r="AQ3" s="1420"/>
      <c r="AR3" s="1420"/>
      <c r="AS3" s="1420"/>
      <c r="AT3" s="1420"/>
      <c r="AU3" s="1420"/>
      <c r="AV3" s="1420"/>
      <c r="AW3" s="1420"/>
      <c r="AX3" s="1420"/>
      <c r="AY3" s="1420"/>
      <c r="AZ3" s="1420"/>
      <c r="BA3" s="1420"/>
      <c r="BB3" s="1420"/>
      <c r="BC3" s="1420"/>
      <c r="BD3" s="1420"/>
      <c r="BE3" s="1420"/>
      <c r="BF3" s="1420"/>
      <c r="BG3" s="1420"/>
      <c r="BH3" s="1420"/>
      <c r="BI3" s="1420"/>
      <c r="BJ3" s="1420"/>
      <c r="BK3" s="1420"/>
      <c r="BL3" s="1420"/>
      <c r="BM3" s="1420"/>
      <c r="BN3" s="1420"/>
      <c r="BO3" s="1420"/>
      <c r="BP3" s="1420"/>
      <c r="BQ3" s="1420"/>
      <c r="BR3" s="1420"/>
      <c r="BS3" s="1420"/>
      <c r="BT3" s="1420"/>
      <c r="BU3" s="1420"/>
      <c r="BV3" s="1420"/>
      <c r="BW3" s="1420"/>
      <c r="BX3" s="1420"/>
      <c r="BY3" s="1420"/>
      <c r="BZ3" s="1420"/>
      <c r="CA3" s="1420"/>
      <c r="CB3" s="1420"/>
      <c r="CC3" s="1420"/>
      <c r="CD3" s="1420"/>
      <c r="CE3" s="1420"/>
      <c r="CF3" s="1420"/>
      <c r="CG3" s="1420"/>
      <c r="CH3" s="1420"/>
      <c r="CI3" s="1420"/>
      <c r="CJ3" s="1420"/>
      <c r="CK3" s="1420"/>
      <c r="CL3" s="1420"/>
      <c r="CM3" s="1420"/>
      <c r="CN3" s="1420"/>
      <c r="CO3" s="1420"/>
      <c r="CP3" s="1420"/>
      <c r="CQ3" s="1420"/>
      <c r="CR3" s="1420"/>
      <c r="CS3" s="1420"/>
      <c r="CT3" s="1420"/>
      <c r="CU3" s="1420"/>
      <c r="CV3" s="1420"/>
      <c r="CW3" s="1420"/>
      <c r="CX3" s="1420"/>
      <c r="CY3" s="1420"/>
      <c r="CZ3" s="1420"/>
      <c r="DA3" s="1420"/>
      <c r="DB3" s="1420"/>
      <c r="DC3" s="1420"/>
      <c r="DD3" s="1420"/>
      <c r="DE3" s="1420"/>
      <c r="DF3" s="1420"/>
      <c r="DG3" s="1420"/>
      <c r="DH3" s="1420"/>
      <c r="DI3" s="1420"/>
      <c r="DJ3" s="1420"/>
      <c r="DK3" s="1420"/>
      <c r="DL3" s="1420"/>
      <c r="DM3" s="1420"/>
      <c r="DN3" s="1420"/>
      <c r="DO3" s="1420"/>
      <c r="DP3" s="1420"/>
      <c r="DQ3" s="1420"/>
      <c r="DR3" s="1420"/>
      <c r="DS3" s="1377"/>
      <c r="DT3" s="1377"/>
      <c r="DU3" s="1377"/>
    </row>
    <row r="4" spans="1:125" s="755" customFormat="1" ht="18" customHeight="1" x14ac:dyDescent="0.25">
      <c r="A4" s="1374"/>
      <c r="B4" s="1374"/>
      <c r="C4" s="1420" t="s">
        <v>1325</v>
      </c>
      <c r="D4" s="1420"/>
      <c r="E4" s="1420"/>
      <c r="F4" s="1420"/>
      <c r="G4" s="1420"/>
      <c r="H4" s="1420"/>
      <c r="I4" s="1420"/>
      <c r="J4" s="1420"/>
      <c r="K4" s="1420"/>
      <c r="L4" s="1420"/>
      <c r="M4" s="1420"/>
      <c r="N4" s="1420"/>
      <c r="O4" s="1420"/>
      <c r="P4" s="1420"/>
      <c r="Q4" s="1420"/>
      <c r="R4" s="1420"/>
      <c r="S4" s="1420"/>
      <c r="T4" s="1420"/>
      <c r="U4" s="1420"/>
      <c r="V4" s="1420"/>
      <c r="W4" s="1420"/>
      <c r="X4" s="1420"/>
      <c r="Y4" s="1420"/>
      <c r="Z4" s="1420"/>
      <c r="AA4" s="1420"/>
      <c r="AB4" s="1420"/>
      <c r="AC4" s="1420"/>
      <c r="AD4" s="1420"/>
      <c r="AE4" s="1420"/>
      <c r="AF4" s="1420"/>
      <c r="AG4" s="1420"/>
      <c r="AH4" s="1420"/>
      <c r="AI4" s="1420"/>
      <c r="AJ4" s="1420"/>
      <c r="AK4" s="1420"/>
      <c r="AL4" s="1420"/>
      <c r="AM4" s="1420"/>
      <c r="AN4" s="1420"/>
      <c r="AO4" s="1420"/>
      <c r="AP4" s="1420"/>
      <c r="AQ4" s="1420"/>
      <c r="AR4" s="1420"/>
      <c r="AS4" s="1420"/>
      <c r="AT4" s="1420"/>
      <c r="AU4" s="1420"/>
      <c r="AV4" s="1420"/>
      <c r="AW4" s="1420"/>
      <c r="AX4" s="1420"/>
      <c r="AY4" s="1420"/>
      <c r="AZ4" s="1420"/>
      <c r="BA4" s="1420"/>
      <c r="BB4" s="1420"/>
      <c r="BC4" s="1420"/>
      <c r="BD4" s="1420"/>
      <c r="BE4" s="1420"/>
      <c r="BF4" s="1420"/>
      <c r="BG4" s="1420"/>
      <c r="BH4" s="1420"/>
      <c r="BI4" s="1420"/>
      <c r="BJ4" s="1420"/>
      <c r="BK4" s="1420"/>
      <c r="BL4" s="1420"/>
      <c r="BM4" s="1420"/>
      <c r="BN4" s="1420"/>
      <c r="BO4" s="1420"/>
      <c r="BP4" s="1420"/>
      <c r="BQ4" s="1420"/>
      <c r="BR4" s="1420"/>
      <c r="BS4" s="1420"/>
      <c r="BT4" s="1420"/>
      <c r="BU4" s="1420"/>
      <c r="BV4" s="1420"/>
      <c r="BW4" s="1420"/>
      <c r="BX4" s="1420"/>
      <c r="BY4" s="1420"/>
      <c r="BZ4" s="1420"/>
      <c r="CA4" s="1420"/>
      <c r="CB4" s="1420"/>
      <c r="CC4" s="1420"/>
      <c r="CD4" s="1420"/>
      <c r="CE4" s="1420"/>
      <c r="CF4" s="1420"/>
      <c r="CG4" s="1420"/>
      <c r="CH4" s="1420"/>
      <c r="CI4" s="1420"/>
      <c r="CJ4" s="1420"/>
      <c r="CK4" s="1420"/>
      <c r="CL4" s="1420"/>
      <c r="CM4" s="1420"/>
      <c r="CN4" s="1420"/>
      <c r="CO4" s="1420"/>
      <c r="CP4" s="1420"/>
      <c r="CQ4" s="1420"/>
      <c r="CR4" s="1420"/>
      <c r="CS4" s="1420"/>
      <c r="CT4" s="1420"/>
      <c r="CU4" s="1420"/>
      <c r="CV4" s="1420"/>
      <c r="CW4" s="1420"/>
      <c r="CX4" s="1420"/>
      <c r="CY4" s="1420"/>
      <c r="CZ4" s="1420"/>
      <c r="DA4" s="1420"/>
      <c r="DB4" s="1420"/>
      <c r="DC4" s="1420"/>
      <c r="DD4" s="1420"/>
      <c r="DE4" s="1420"/>
      <c r="DF4" s="1420"/>
      <c r="DG4" s="1420"/>
      <c r="DH4" s="1420"/>
      <c r="DI4" s="1420"/>
      <c r="DJ4" s="1420"/>
      <c r="DK4" s="1420"/>
      <c r="DL4" s="1420"/>
      <c r="DM4" s="1420"/>
      <c r="DN4" s="1420"/>
      <c r="DO4" s="1420"/>
      <c r="DP4" s="1420"/>
      <c r="DQ4" s="1420"/>
      <c r="DR4" s="1420"/>
      <c r="DS4" s="1377"/>
      <c r="DT4" s="1377"/>
      <c r="DU4" s="1377"/>
    </row>
    <row r="5" spans="1:125" s="755" customFormat="1" ht="18" customHeight="1" x14ac:dyDescent="0.25">
      <c r="A5" s="1374"/>
      <c r="B5" s="1374"/>
      <c r="C5" s="1420"/>
      <c r="D5" s="1420"/>
      <c r="E5" s="1420"/>
      <c r="F5" s="1420"/>
      <c r="G5" s="1420"/>
      <c r="H5" s="1420"/>
      <c r="I5" s="1420"/>
      <c r="J5" s="1420"/>
      <c r="K5" s="1420"/>
      <c r="L5" s="1420"/>
      <c r="M5" s="1420"/>
      <c r="N5" s="1420"/>
      <c r="O5" s="1420"/>
      <c r="P5" s="1420"/>
      <c r="Q5" s="1420"/>
      <c r="R5" s="1420"/>
      <c r="S5" s="1420"/>
      <c r="T5" s="1420"/>
      <c r="U5" s="1420"/>
      <c r="V5" s="1420"/>
      <c r="W5" s="1420"/>
      <c r="X5" s="1420"/>
      <c r="Y5" s="1420"/>
      <c r="Z5" s="1420"/>
      <c r="AA5" s="1420"/>
      <c r="AB5" s="1420"/>
      <c r="AC5" s="1420"/>
      <c r="AD5" s="1420"/>
      <c r="AE5" s="1420"/>
      <c r="AF5" s="1420"/>
      <c r="AG5" s="1420"/>
      <c r="AH5" s="1420"/>
      <c r="AI5" s="1420"/>
      <c r="AJ5" s="1420"/>
      <c r="AK5" s="1420"/>
      <c r="AL5" s="1420"/>
      <c r="AM5" s="1420"/>
      <c r="AN5" s="1420"/>
      <c r="AO5" s="1420"/>
      <c r="AP5" s="1420"/>
      <c r="AQ5" s="1420"/>
      <c r="AR5" s="1420"/>
      <c r="AS5" s="1420"/>
      <c r="AT5" s="1420"/>
      <c r="AU5" s="1420"/>
      <c r="AV5" s="1420"/>
      <c r="AW5" s="1420"/>
      <c r="AX5" s="1420"/>
      <c r="AY5" s="1420"/>
      <c r="AZ5" s="1420"/>
      <c r="BA5" s="1420"/>
      <c r="BB5" s="1420"/>
      <c r="BC5" s="1420"/>
      <c r="BD5" s="1420"/>
      <c r="BE5" s="1420"/>
      <c r="BF5" s="1420"/>
      <c r="BG5" s="1420"/>
      <c r="BH5" s="1420"/>
      <c r="BI5" s="1420"/>
      <c r="BJ5" s="1420"/>
      <c r="BK5" s="1420"/>
      <c r="BL5" s="1420"/>
      <c r="BM5" s="1420"/>
      <c r="BN5" s="1420"/>
      <c r="BO5" s="1420"/>
      <c r="BP5" s="1420"/>
      <c r="BQ5" s="1420"/>
      <c r="BR5" s="1420"/>
      <c r="BS5" s="1420"/>
      <c r="BT5" s="1420"/>
      <c r="BU5" s="1420"/>
      <c r="BV5" s="1420"/>
      <c r="BW5" s="1420"/>
      <c r="BX5" s="1420"/>
      <c r="BY5" s="1420"/>
      <c r="BZ5" s="1420"/>
      <c r="CA5" s="1420"/>
      <c r="CB5" s="1420"/>
      <c r="CC5" s="1420"/>
      <c r="CD5" s="1420"/>
      <c r="CE5" s="1420"/>
      <c r="CF5" s="1420"/>
      <c r="CG5" s="1420"/>
      <c r="CH5" s="1420"/>
      <c r="CI5" s="1420"/>
      <c r="CJ5" s="1420"/>
      <c r="CK5" s="1420"/>
      <c r="CL5" s="1420"/>
      <c r="CM5" s="1420"/>
      <c r="CN5" s="1420"/>
      <c r="CO5" s="1420"/>
      <c r="CP5" s="1420"/>
      <c r="CQ5" s="1420"/>
      <c r="CR5" s="1420"/>
      <c r="CS5" s="1420"/>
      <c r="CT5" s="1420"/>
      <c r="CU5" s="1420"/>
      <c r="CV5" s="1420"/>
      <c r="CW5" s="1420"/>
      <c r="CX5" s="1420"/>
      <c r="CY5" s="1420"/>
      <c r="CZ5" s="1420"/>
      <c r="DA5" s="1420"/>
      <c r="DB5" s="1420"/>
      <c r="DC5" s="1420"/>
      <c r="DD5" s="1420"/>
      <c r="DE5" s="1420"/>
      <c r="DF5" s="1420"/>
      <c r="DG5" s="1420"/>
      <c r="DH5" s="1420"/>
      <c r="DI5" s="1420"/>
      <c r="DJ5" s="1420"/>
      <c r="DK5" s="1420"/>
      <c r="DL5" s="1420"/>
      <c r="DM5" s="1420"/>
      <c r="DN5" s="1420"/>
      <c r="DO5" s="1420"/>
      <c r="DP5" s="1420"/>
      <c r="DQ5" s="1420"/>
      <c r="DR5" s="1420"/>
      <c r="DS5" s="1377"/>
      <c r="DT5" s="1377"/>
      <c r="DU5" s="1377"/>
    </row>
    <row r="6" spans="1:125" s="755" customFormat="1" hidden="1" x14ac:dyDescent="0.25">
      <c r="A6" s="1373"/>
      <c r="B6" s="1373"/>
      <c r="C6" s="1373"/>
      <c r="D6" s="1373"/>
      <c r="E6" s="1373"/>
      <c r="F6" s="1373"/>
      <c r="G6" s="1373"/>
      <c r="H6" s="1373"/>
      <c r="I6" s="1373"/>
      <c r="J6" s="1373"/>
      <c r="K6" s="1373"/>
      <c r="L6" s="1373"/>
      <c r="M6" s="1373"/>
      <c r="N6" s="1373"/>
      <c r="O6" s="1373"/>
      <c r="P6" s="1373"/>
      <c r="Q6" s="1373"/>
      <c r="R6" s="1373"/>
      <c r="S6" s="1373"/>
      <c r="T6" s="1373"/>
      <c r="U6" s="1373"/>
      <c r="V6" s="1373"/>
      <c r="W6" s="1373"/>
      <c r="X6" s="1373"/>
      <c r="Y6" s="1373"/>
      <c r="Z6" s="1373"/>
      <c r="AA6" s="1373"/>
      <c r="AB6" s="1373"/>
      <c r="AC6" s="1373"/>
      <c r="AD6" s="1373"/>
      <c r="AE6" s="1373"/>
      <c r="AF6" s="1373"/>
      <c r="AG6" s="1373"/>
      <c r="AH6" s="1373"/>
      <c r="AI6" s="1373"/>
      <c r="AJ6" s="1373"/>
      <c r="AK6" s="1373"/>
      <c r="AL6" s="1373"/>
      <c r="AM6" s="1373"/>
      <c r="AN6" s="1373"/>
      <c r="AO6" s="1373"/>
      <c r="AP6" s="1373"/>
      <c r="AQ6" s="756"/>
      <c r="AR6" s="756"/>
      <c r="AS6" s="756"/>
      <c r="AT6" s="756"/>
      <c r="AU6" s="756"/>
      <c r="AV6" s="756"/>
      <c r="AW6" s="756"/>
      <c r="AX6" s="756"/>
      <c r="AY6" s="756"/>
      <c r="AZ6" s="756"/>
      <c r="BA6" s="756"/>
      <c r="BB6" s="756"/>
      <c r="BC6" s="756"/>
      <c r="BD6" s="756"/>
      <c r="BE6" s="756"/>
      <c r="BF6" s="756"/>
      <c r="BG6" s="756"/>
      <c r="BH6" s="756"/>
      <c r="BI6" s="756"/>
      <c r="BJ6" s="756"/>
      <c r="BK6" s="756"/>
      <c r="BL6" s="756"/>
      <c r="BM6" s="756"/>
      <c r="BN6" s="756"/>
      <c r="BO6" s="756"/>
      <c r="BP6" s="756"/>
      <c r="BQ6" s="756"/>
      <c r="BR6" s="756"/>
      <c r="BS6" s="756"/>
      <c r="BT6" s="756"/>
      <c r="BU6" s="756"/>
      <c r="BV6" s="756"/>
      <c r="BW6" s="756"/>
      <c r="BX6" s="756"/>
      <c r="BY6" s="756"/>
      <c r="BZ6" s="756"/>
      <c r="CA6" s="756"/>
      <c r="CB6" s="756"/>
      <c r="CC6" s="756"/>
      <c r="CD6" s="756"/>
      <c r="CE6" s="756"/>
      <c r="CF6" s="756"/>
      <c r="CG6" s="756"/>
      <c r="CH6" s="756"/>
      <c r="CI6" s="756"/>
      <c r="CJ6" s="756"/>
      <c r="CK6" s="756"/>
      <c r="CL6" s="756"/>
      <c r="CM6" s="756"/>
      <c r="CN6" s="756"/>
      <c r="CO6" s="756"/>
      <c r="CP6" s="756"/>
      <c r="CQ6" s="756"/>
      <c r="CR6" s="756"/>
      <c r="CS6" s="756"/>
      <c r="CT6" s="756"/>
      <c r="CU6" s="756"/>
      <c r="CV6" s="756"/>
      <c r="CW6" s="756"/>
      <c r="CX6" s="756"/>
      <c r="CY6" s="756"/>
      <c r="CZ6" s="756"/>
      <c r="DA6" s="756"/>
      <c r="DB6" s="756"/>
      <c r="DC6" s="756"/>
      <c r="DD6" s="756"/>
      <c r="DE6" s="756"/>
      <c r="DF6" s="756"/>
      <c r="DG6" s="756"/>
      <c r="DH6" s="756"/>
      <c r="DI6" s="756"/>
      <c r="DJ6" s="756"/>
      <c r="DK6" s="756"/>
      <c r="DL6" s="756"/>
      <c r="DM6" s="756"/>
      <c r="DN6" s="756"/>
      <c r="DO6" s="756"/>
      <c r="DP6" s="756"/>
      <c r="DQ6" s="756"/>
      <c r="DR6" s="756"/>
      <c r="DS6" s="756"/>
      <c r="DT6" s="757"/>
    </row>
    <row r="7" spans="1:125" s="755" customFormat="1" ht="25.5" customHeight="1" x14ac:dyDescent="0.25">
      <c r="A7" s="1378" t="s">
        <v>1318</v>
      </c>
      <c r="B7" s="1378"/>
      <c r="C7" s="1378"/>
      <c r="D7" s="1378" t="s">
        <v>1212</v>
      </c>
      <c r="E7" s="1378"/>
      <c r="F7" s="1377" t="s">
        <v>1316</v>
      </c>
      <c r="G7" s="1377"/>
      <c r="H7" s="1377"/>
      <c r="I7" s="1377"/>
      <c r="J7" s="1377"/>
      <c r="K7" s="1377"/>
      <c r="L7" s="1377"/>
      <c r="M7" s="1377"/>
      <c r="N7" s="1377" t="s">
        <v>1191</v>
      </c>
      <c r="O7" s="1377"/>
      <c r="P7" s="1377"/>
      <c r="Q7" s="1377"/>
      <c r="R7" s="1377"/>
      <c r="S7" s="1377"/>
      <c r="T7" s="1377"/>
      <c r="U7" s="1377"/>
      <c r="V7" s="1377"/>
      <c r="W7" s="1377" t="s">
        <v>1362</v>
      </c>
      <c r="X7" s="1377"/>
      <c r="Y7" s="1377"/>
      <c r="Z7" s="1377"/>
      <c r="AA7" s="1377" t="s">
        <v>1317</v>
      </c>
      <c r="AB7" s="1377"/>
      <c r="AC7" s="1377"/>
      <c r="AD7" s="1377"/>
      <c r="AE7" s="1377"/>
      <c r="AF7" s="1377"/>
      <c r="AG7" s="1377"/>
      <c r="AH7" s="1377"/>
      <c r="AI7" s="1377"/>
      <c r="AJ7" s="1377"/>
      <c r="AK7" s="1377"/>
      <c r="AL7" s="1377"/>
      <c r="AM7" s="1377"/>
      <c r="AN7" s="1377"/>
      <c r="AO7" s="1377"/>
      <c r="AP7" s="1377"/>
      <c r="AQ7" s="1377"/>
      <c r="AR7" s="1377"/>
      <c r="AS7" s="1377"/>
      <c r="AT7" s="1377"/>
      <c r="AU7" s="1377"/>
      <c r="AV7" s="1377"/>
      <c r="AW7" s="1377"/>
      <c r="AX7" s="693"/>
      <c r="AY7" s="1372" t="s">
        <v>0</v>
      </c>
      <c r="AZ7" s="1384" t="s">
        <v>1215</v>
      </c>
      <c r="BA7" s="1384"/>
      <c r="BB7" s="1384"/>
      <c r="BC7" s="1384"/>
      <c r="BD7" s="1384"/>
      <c r="BE7" s="1384"/>
      <c r="BF7" s="1384"/>
      <c r="BG7" s="1384"/>
      <c r="BH7" s="1384"/>
      <c r="BI7" s="1384"/>
      <c r="BJ7" s="1384"/>
      <c r="BK7" s="1384"/>
      <c r="BL7" s="1384"/>
      <c r="BM7" s="1384"/>
      <c r="BN7" s="1384"/>
      <c r="BO7" s="1384"/>
      <c r="BP7" s="1384"/>
      <c r="BQ7" s="1384"/>
      <c r="BR7" s="1384"/>
      <c r="BS7" s="1384"/>
      <c r="BT7" s="1384"/>
      <c r="BU7" s="1384"/>
      <c r="BV7" s="695"/>
      <c r="BW7" s="1372" t="s">
        <v>2</v>
      </c>
      <c r="BX7" s="1384" t="s">
        <v>1355</v>
      </c>
      <c r="BY7" s="1384"/>
      <c r="BZ7" s="1384"/>
      <c r="CA7" s="1384"/>
      <c r="CB7" s="1384"/>
      <c r="CC7" s="1384"/>
      <c r="CD7" s="1384"/>
      <c r="CE7" s="1384"/>
      <c r="CF7" s="1384"/>
      <c r="CG7" s="1384"/>
      <c r="CH7" s="1384"/>
      <c r="CI7" s="1384"/>
      <c r="CJ7" s="1384"/>
      <c r="CK7" s="1384"/>
      <c r="CL7" s="1384"/>
      <c r="CM7" s="1384"/>
      <c r="CN7" s="1384"/>
      <c r="CO7" s="1384"/>
      <c r="CP7" s="1384"/>
      <c r="CQ7" s="1384"/>
      <c r="CR7" s="1384"/>
      <c r="CS7" s="1384"/>
      <c r="CT7" s="695"/>
      <c r="CU7" s="1372" t="s">
        <v>3</v>
      </c>
      <c r="CV7" s="1384" t="s">
        <v>1389</v>
      </c>
      <c r="CW7" s="1384"/>
      <c r="CX7" s="1384"/>
      <c r="CY7" s="1384"/>
      <c r="CZ7" s="1384"/>
      <c r="DA7" s="1384"/>
      <c r="DB7" s="1384"/>
      <c r="DC7" s="1384"/>
      <c r="DD7" s="1384"/>
      <c r="DE7" s="1384"/>
      <c r="DF7" s="1384"/>
      <c r="DG7" s="1384"/>
      <c r="DH7" s="1384"/>
      <c r="DI7" s="1384"/>
      <c r="DJ7" s="1384"/>
      <c r="DK7" s="1384"/>
      <c r="DL7" s="1384"/>
      <c r="DM7" s="1384"/>
      <c r="DN7" s="1384"/>
      <c r="DO7" s="1384"/>
      <c r="DP7" s="1384"/>
      <c r="DQ7" s="1384"/>
      <c r="DR7" s="695"/>
      <c r="DS7" s="1372" t="s">
        <v>5</v>
      </c>
      <c r="DT7" s="1372" t="s">
        <v>6</v>
      </c>
      <c r="DU7" s="1378" t="s">
        <v>1160</v>
      </c>
    </row>
    <row r="8" spans="1:125" ht="51.75" customHeight="1" x14ac:dyDescent="0.25">
      <c r="A8" s="1378" t="s">
        <v>1338</v>
      </c>
      <c r="B8" s="1378" t="s">
        <v>15</v>
      </c>
      <c r="C8" s="1378" t="s">
        <v>1364</v>
      </c>
      <c r="D8" s="1385" t="s">
        <v>1339</v>
      </c>
      <c r="E8" s="1385" t="s">
        <v>8</v>
      </c>
      <c r="F8" s="1385" t="s">
        <v>1340</v>
      </c>
      <c r="G8" s="1385" t="s">
        <v>10</v>
      </c>
      <c r="H8" s="1385" t="s">
        <v>11</v>
      </c>
      <c r="I8" s="1385"/>
      <c r="J8" s="1385"/>
      <c r="K8" s="1385"/>
      <c r="L8" s="1385"/>
      <c r="M8" s="1385"/>
      <c r="N8" s="1385" t="s">
        <v>1341</v>
      </c>
      <c r="O8" s="1385" t="s">
        <v>1334</v>
      </c>
      <c r="P8" s="1385" t="s">
        <v>11</v>
      </c>
      <c r="Q8" s="1385"/>
      <c r="R8" s="1385"/>
      <c r="S8" s="1385"/>
      <c r="T8" s="1385"/>
      <c r="U8" s="1385"/>
      <c r="V8" s="1385"/>
      <c r="W8" s="1385" t="s">
        <v>1192</v>
      </c>
      <c r="X8" s="1385"/>
      <c r="Y8" s="1385"/>
      <c r="Z8" s="1385"/>
      <c r="AA8" s="1386" t="s">
        <v>1243</v>
      </c>
      <c r="AB8" s="694" t="s">
        <v>1368</v>
      </c>
      <c r="AC8" s="694" t="s">
        <v>1368</v>
      </c>
      <c r="AD8" s="1372" t="s">
        <v>1351</v>
      </c>
      <c r="AE8" s="1372" t="s">
        <v>1245</v>
      </c>
      <c r="AF8" s="1372" t="s">
        <v>1246</v>
      </c>
      <c r="AG8" s="1372" t="s">
        <v>1345</v>
      </c>
      <c r="AH8" s="1372" t="s">
        <v>1248</v>
      </c>
      <c r="AI8" s="1372" t="s">
        <v>1249</v>
      </c>
      <c r="AJ8" s="1372" t="s">
        <v>1250</v>
      </c>
      <c r="AK8" s="1372" t="s">
        <v>1251</v>
      </c>
      <c r="AL8" s="1372" t="s">
        <v>1347</v>
      </c>
      <c r="AM8" s="1372" t="s">
        <v>1253</v>
      </c>
      <c r="AN8" s="1372" t="s">
        <v>1254</v>
      </c>
      <c r="AO8" s="1372" t="s">
        <v>1255</v>
      </c>
      <c r="AP8" s="1372" t="s">
        <v>1206</v>
      </c>
      <c r="AQ8" s="1372" t="s">
        <v>1256</v>
      </c>
      <c r="AR8" s="1372" t="s">
        <v>1257</v>
      </c>
      <c r="AS8" s="1372" t="s">
        <v>1348</v>
      </c>
      <c r="AT8" s="1372" t="s">
        <v>1363</v>
      </c>
      <c r="AU8" s="1372" t="s">
        <v>1258</v>
      </c>
      <c r="AV8" s="1372" t="s">
        <v>1234</v>
      </c>
      <c r="AW8" s="1372" t="s">
        <v>1346</v>
      </c>
      <c r="AX8" s="1375" t="s">
        <v>1303</v>
      </c>
      <c r="AY8" s="1372"/>
      <c r="AZ8" s="1372" t="s">
        <v>1</v>
      </c>
      <c r="BA8" s="694" t="s">
        <v>1349</v>
      </c>
      <c r="BB8" s="694" t="s">
        <v>1368</v>
      </c>
      <c r="BC8" s="1372" t="s">
        <v>1351</v>
      </c>
      <c r="BD8" s="1372" t="s">
        <v>1352</v>
      </c>
      <c r="BE8" s="1372" t="s">
        <v>1246</v>
      </c>
      <c r="BF8" s="1372" t="s">
        <v>1345</v>
      </c>
      <c r="BG8" s="1372" t="s">
        <v>1260</v>
      </c>
      <c r="BH8" s="1372" t="s">
        <v>1261</v>
      </c>
      <c r="BI8" s="1372" t="s">
        <v>1250</v>
      </c>
      <c r="BJ8" s="1372" t="s">
        <v>1251</v>
      </c>
      <c r="BK8" s="1372" t="s">
        <v>1347</v>
      </c>
      <c r="BL8" s="1372" t="s">
        <v>1353</v>
      </c>
      <c r="BM8" s="1372" t="s">
        <v>1254</v>
      </c>
      <c r="BN8" s="1372" t="s">
        <v>1255</v>
      </c>
      <c r="BO8" s="1372" t="s">
        <v>1265</v>
      </c>
      <c r="BP8" s="1372" t="s">
        <v>1354</v>
      </c>
      <c r="BQ8" s="1372" t="s">
        <v>1267</v>
      </c>
      <c r="BR8" s="1372" t="s">
        <v>1271</v>
      </c>
      <c r="BS8" s="1372" t="s">
        <v>1258</v>
      </c>
      <c r="BT8" s="1372" t="s">
        <v>1234</v>
      </c>
      <c r="BU8" s="1372" t="s">
        <v>1346</v>
      </c>
      <c r="BV8" s="1375" t="s">
        <v>1303</v>
      </c>
      <c r="BW8" s="1372">
        <f>+AY3*1.029</f>
        <v>0</v>
      </c>
      <c r="BX8" s="1372" t="s">
        <v>1243</v>
      </c>
      <c r="BY8" s="694" t="s">
        <v>1272</v>
      </c>
      <c r="BZ8" s="694" t="s">
        <v>1370</v>
      </c>
      <c r="CA8" s="1372" t="s">
        <v>1274</v>
      </c>
      <c r="CB8" s="1372" t="s">
        <v>1352</v>
      </c>
      <c r="CC8" s="1372" t="s">
        <v>1246</v>
      </c>
      <c r="CD8" s="1372" t="s">
        <v>1345</v>
      </c>
      <c r="CE8" s="1372" t="s">
        <v>1337</v>
      </c>
      <c r="CF8" s="1372" t="s">
        <v>1261</v>
      </c>
      <c r="CG8" s="1372" t="s">
        <v>1250</v>
      </c>
      <c r="CH8" s="1372" t="s">
        <v>1276</v>
      </c>
      <c r="CI8" s="1372" t="s">
        <v>1347</v>
      </c>
      <c r="CJ8" s="1372" t="s">
        <v>1277</v>
      </c>
      <c r="CK8" s="1372" t="s">
        <v>1278</v>
      </c>
      <c r="CL8" s="1372" t="s">
        <v>1279</v>
      </c>
      <c r="CM8" s="1372" t="s">
        <v>1280</v>
      </c>
      <c r="CN8" s="1372" t="s">
        <v>1354</v>
      </c>
      <c r="CO8" s="1372" t="s">
        <v>1267</v>
      </c>
      <c r="CP8" s="1372" t="s">
        <v>1268</v>
      </c>
      <c r="CQ8" s="1372" t="s">
        <v>1258</v>
      </c>
      <c r="CR8" s="1372" t="s">
        <v>1234</v>
      </c>
      <c r="CS8" s="1372" t="s">
        <v>1346</v>
      </c>
      <c r="CT8" s="1382" t="s">
        <v>1304</v>
      </c>
      <c r="CU8" s="1372"/>
      <c r="CV8" s="1372" t="s">
        <v>4</v>
      </c>
      <c r="CW8" s="694" t="s">
        <v>1282</v>
      </c>
      <c r="CX8" s="694" t="s">
        <v>1368</v>
      </c>
      <c r="CY8" s="1372" t="s">
        <v>1351</v>
      </c>
      <c r="CZ8" s="1372" t="s">
        <v>1358</v>
      </c>
      <c r="DA8" s="1372" t="s">
        <v>1246</v>
      </c>
      <c r="DB8" s="1372" t="s">
        <v>1359</v>
      </c>
      <c r="DC8" s="1372" t="s">
        <v>1287</v>
      </c>
      <c r="DD8" s="1372" t="s">
        <v>1261</v>
      </c>
      <c r="DE8" s="1372" t="s">
        <v>1288</v>
      </c>
      <c r="DF8" s="1372" t="s">
        <v>1289</v>
      </c>
      <c r="DG8" s="1372" t="s">
        <v>1360</v>
      </c>
      <c r="DH8" s="1372" t="s">
        <v>1235</v>
      </c>
      <c r="DI8" s="1372" t="s">
        <v>1291</v>
      </c>
      <c r="DJ8" s="1372" t="s">
        <v>1292</v>
      </c>
      <c r="DK8" s="1372" t="s">
        <v>1265</v>
      </c>
      <c r="DL8" s="1372" t="s">
        <v>1267</v>
      </c>
      <c r="DM8" s="1372" t="s">
        <v>1361</v>
      </c>
      <c r="DN8" s="1372" t="s">
        <v>1228</v>
      </c>
      <c r="DO8" s="1372" t="s">
        <v>1233</v>
      </c>
      <c r="DP8" s="1372" t="s">
        <v>1234</v>
      </c>
      <c r="DQ8" s="1372" t="s">
        <v>1346</v>
      </c>
      <c r="DR8" s="1382" t="s">
        <v>1304</v>
      </c>
      <c r="DS8" s="1372">
        <f>+CU8*1.044</f>
        <v>0</v>
      </c>
      <c r="DT8" s="1372"/>
      <c r="DU8" s="1378"/>
    </row>
    <row r="9" spans="1:125" ht="78" customHeight="1" thickBot="1" x14ac:dyDescent="0.3">
      <c r="A9" s="1378"/>
      <c r="B9" s="1378"/>
      <c r="C9" s="1378"/>
      <c r="D9" s="1385"/>
      <c r="E9" s="1385"/>
      <c r="F9" s="1385"/>
      <c r="G9" s="1385"/>
      <c r="H9" s="692" t="s">
        <v>1331</v>
      </c>
      <c r="I9" s="692" t="s">
        <v>1332</v>
      </c>
      <c r="J9" s="692" t="s">
        <v>1388</v>
      </c>
      <c r="K9" s="692" t="s">
        <v>1333</v>
      </c>
      <c r="L9" s="692" t="s">
        <v>1319</v>
      </c>
      <c r="M9" s="692" t="s">
        <v>1342</v>
      </c>
      <c r="N9" s="1385"/>
      <c r="O9" s="1385"/>
      <c r="P9" s="692" t="s">
        <v>1335</v>
      </c>
      <c r="Q9" s="692" t="s">
        <v>1336</v>
      </c>
      <c r="R9" s="692" t="s">
        <v>1343</v>
      </c>
      <c r="S9" s="692" t="s">
        <v>1344</v>
      </c>
      <c r="T9" s="692" t="s">
        <v>1333</v>
      </c>
      <c r="U9" s="692" t="s">
        <v>24</v>
      </c>
      <c r="V9" s="692" t="s">
        <v>1342</v>
      </c>
      <c r="W9" s="692" t="s">
        <v>1156</v>
      </c>
      <c r="X9" s="692" t="s">
        <v>1157</v>
      </c>
      <c r="Y9" s="692" t="s">
        <v>1158</v>
      </c>
      <c r="Z9" s="692" t="s">
        <v>1159</v>
      </c>
      <c r="AA9" s="1386"/>
      <c r="AB9" s="694" t="s">
        <v>1320</v>
      </c>
      <c r="AC9" s="694" t="s">
        <v>1369</v>
      </c>
      <c r="AD9" s="1372"/>
      <c r="AE9" s="1372"/>
      <c r="AF9" s="1372"/>
      <c r="AG9" s="1372"/>
      <c r="AH9" s="1372"/>
      <c r="AI9" s="1372"/>
      <c r="AJ9" s="1372"/>
      <c r="AK9" s="1372"/>
      <c r="AL9" s="1372"/>
      <c r="AM9" s="1372"/>
      <c r="AN9" s="1372"/>
      <c r="AO9" s="1372"/>
      <c r="AP9" s="1372"/>
      <c r="AQ9" s="1372"/>
      <c r="AR9" s="1372"/>
      <c r="AS9" s="1372"/>
      <c r="AT9" s="1372"/>
      <c r="AU9" s="1372"/>
      <c r="AV9" s="1372"/>
      <c r="AW9" s="1372"/>
      <c r="AX9" s="1376"/>
      <c r="AY9" s="1372"/>
      <c r="AZ9" s="1372"/>
      <c r="BA9" s="694" t="s">
        <v>1350</v>
      </c>
      <c r="BB9" s="694" t="s">
        <v>1369</v>
      </c>
      <c r="BC9" s="1372"/>
      <c r="BD9" s="1372"/>
      <c r="BE9" s="1372"/>
      <c r="BF9" s="1372"/>
      <c r="BG9" s="1372"/>
      <c r="BH9" s="1372"/>
      <c r="BI9" s="1372"/>
      <c r="BJ9" s="1372"/>
      <c r="BK9" s="1372"/>
      <c r="BL9" s="1372"/>
      <c r="BM9" s="1372"/>
      <c r="BN9" s="1372"/>
      <c r="BO9" s="1372"/>
      <c r="BP9" s="1372"/>
      <c r="BQ9" s="1372"/>
      <c r="BR9" s="1372"/>
      <c r="BS9" s="1372"/>
      <c r="BT9" s="1372"/>
      <c r="BU9" s="1372"/>
      <c r="BV9" s="1376"/>
      <c r="BW9" s="1372"/>
      <c r="BX9" s="1372"/>
      <c r="BY9" s="694" t="s">
        <v>1356</v>
      </c>
      <c r="BZ9" s="694" t="s">
        <v>1369</v>
      </c>
      <c r="CA9" s="1372"/>
      <c r="CB9" s="1372"/>
      <c r="CC9" s="1372"/>
      <c r="CD9" s="1372"/>
      <c r="CE9" s="1372"/>
      <c r="CF9" s="1372"/>
      <c r="CG9" s="1372"/>
      <c r="CH9" s="1372"/>
      <c r="CI9" s="1372"/>
      <c r="CJ9" s="1372"/>
      <c r="CK9" s="1372"/>
      <c r="CL9" s="1372"/>
      <c r="CM9" s="1372"/>
      <c r="CN9" s="1372"/>
      <c r="CO9" s="1372"/>
      <c r="CP9" s="1372"/>
      <c r="CQ9" s="1372"/>
      <c r="CR9" s="1372"/>
      <c r="CS9" s="1372"/>
      <c r="CT9" s="1383"/>
      <c r="CU9" s="1372"/>
      <c r="CV9" s="1372"/>
      <c r="CW9" s="694" t="s">
        <v>1357</v>
      </c>
      <c r="CX9" s="694" t="s">
        <v>1369</v>
      </c>
      <c r="CY9" s="1372"/>
      <c r="CZ9" s="1372"/>
      <c r="DA9" s="1372"/>
      <c r="DB9" s="1372"/>
      <c r="DC9" s="1372"/>
      <c r="DD9" s="1372"/>
      <c r="DE9" s="1372"/>
      <c r="DF9" s="1372"/>
      <c r="DG9" s="1372"/>
      <c r="DH9" s="1372"/>
      <c r="DI9" s="1372"/>
      <c r="DJ9" s="1372"/>
      <c r="DK9" s="1372"/>
      <c r="DL9" s="1372"/>
      <c r="DM9" s="1372"/>
      <c r="DN9" s="1372"/>
      <c r="DO9" s="1372"/>
      <c r="DP9" s="1372"/>
      <c r="DQ9" s="1372"/>
      <c r="DR9" s="1383"/>
      <c r="DS9" s="1372"/>
      <c r="DT9" s="1372"/>
      <c r="DU9" s="1378"/>
    </row>
    <row r="10" spans="1:125" s="770" customFormat="1" ht="40.5" x14ac:dyDescent="0.25">
      <c r="A10" s="758">
        <v>1</v>
      </c>
      <c r="B10" s="758" t="s">
        <v>25</v>
      </c>
      <c r="C10" s="758" t="s">
        <v>26</v>
      </c>
      <c r="D10" s="758" t="s">
        <v>27</v>
      </c>
      <c r="E10" s="690" t="s">
        <v>28</v>
      </c>
      <c r="F10" s="690" t="s">
        <v>29</v>
      </c>
      <c r="G10" s="690" t="s">
        <v>30</v>
      </c>
      <c r="H10" s="759">
        <v>25574</v>
      </c>
      <c r="I10" s="759" t="s">
        <v>31</v>
      </c>
      <c r="J10" s="759" t="s">
        <v>32</v>
      </c>
      <c r="K10" s="758" t="s">
        <v>33</v>
      </c>
      <c r="L10" s="760">
        <v>26597</v>
      </c>
      <c r="M10" s="759">
        <v>26597</v>
      </c>
      <c r="N10" s="690" t="s">
        <v>34</v>
      </c>
      <c r="O10" s="690" t="s">
        <v>35</v>
      </c>
      <c r="P10" s="690">
        <v>15953</v>
      </c>
      <c r="Q10" s="690">
        <v>2023</v>
      </c>
      <c r="R10" s="690" t="s">
        <v>36</v>
      </c>
      <c r="S10" s="690" t="s">
        <v>37</v>
      </c>
      <c r="T10" s="690" t="s">
        <v>38</v>
      </c>
      <c r="U10" s="690">
        <v>15953</v>
      </c>
      <c r="V10" s="690">
        <v>15953</v>
      </c>
      <c r="W10" s="690">
        <v>15953</v>
      </c>
      <c r="X10" s="690">
        <v>15953</v>
      </c>
      <c r="Y10" s="690">
        <v>15953</v>
      </c>
      <c r="Z10" s="690">
        <v>15953</v>
      </c>
      <c r="AA10" s="761">
        <v>5111886556</v>
      </c>
      <c r="AB10" s="762"/>
      <c r="AC10" s="762"/>
      <c r="AD10" s="762">
        <v>7640179534</v>
      </c>
      <c r="AE10" s="762">
        <v>474747089</v>
      </c>
      <c r="AF10" s="762"/>
      <c r="AG10" s="762"/>
      <c r="AH10" s="762"/>
      <c r="AI10" s="762"/>
      <c r="AJ10" s="762"/>
      <c r="AK10" s="762"/>
      <c r="AL10" s="762"/>
      <c r="AM10" s="762"/>
      <c r="AN10" s="762"/>
      <c r="AO10" s="762"/>
      <c r="AP10" s="762"/>
      <c r="AQ10" s="762"/>
      <c r="AR10" s="762"/>
      <c r="AS10" s="762"/>
      <c r="AT10" s="762"/>
      <c r="AU10" s="762"/>
      <c r="AV10" s="762"/>
      <c r="AW10" s="762"/>
      <c r="AX10" s="762"/>
      <c r="AY10" s="763">
        <f t="shared" ref="AY10:AY34" si="0">+SUM(AA10:AW10)</f>
        <v>13226813179</v>
      </c>
      <c r="AZ10" s="684">
        <v>5766326322</v>
      </c>
      <c r="BA10" s="684"/>
      <c r="BB10" s="684"/>
      <c r="BC10" s="684">
        <v>5289244740</v>
      </c>
      <c r="BD10" s="684">
        <v>354880398</v>
      </c>
      <c r="BE10" s="684"/>
      <c r="BF10" s="684"/>
      <c r="BG10" s="684"/>
      <c r="BH10" s="684"/>
      <c r="BI10" s="684"/>
      <c r="BJ10" s="684"/>
      <c r="BK10" s="684"/>
      <c r="BL10" s="684"/>
      <c r="BM10" s="684"/>
      <c r="BN10" s="684"/>
      <c r="BO10" s="684"/>
      <c r="BP10" s="684"/>
      <c r="BQ10" s="684"/>
      <c r="BR10" s="684"/>
      <c r="BS10" s="684"/>
      <c r="BT10" s="684"/>
      <c r="BU10" s="684"/>
      <c r="BV10" s="764"/>
      <c r="BW10" s="765">
        <f>+SUM(AZ10:BU10)</f>
        <v>11410451460</v>
      </c>
      <c r="BX10" s="766">
        <v>6020044680</v>
      </c>
      <c r="BY10" s="766"/>
      <c r="BZ10" s="766"/>
      <c r="CA10" s="766">
        <v>5521971509</v>
      </c>
      <c r="CB10" s="766">
        <v>370495135</v>
      </c>
      <c r="CC10" s="766"/>
      <c r="CD10" s="766"/>
      <c r="CE10" s="766"/>
      <c r="CF10" s="766"/>
      <c r="CG10" s="766"/>
      <c r="CH10" s="766"/>
      <c r="CI10" s="766"/>
      <c r="CJ10" s="766"/>
      <c r="CK10" s="766"/>
      <c r="CL10" s="766"/>
      <c r="CM10" s="766"/>
      <c r="CN10" s="766"/>
      <c r="CO10" s="766"/>
      <c r="CP10" s="767"/>
      <c r="CQ10" s="767"/>
      <c r="CR10" s="767"/>
      <c r="CS10" s="767"/>
      <c r="CT10" s="767"/>
      <c r="CU10" s="683">
        <f>+SUM(BX10:CS10)</f>
        <v>11912511324</v>
      </c>
      <c r="CV10" s="762">
        <v>6284926645</v>
      </c>
      <c r="CW10" s="762"/>
      <c r="CX10" s="762"/>
      <c r="CY10" s="762">
        <v>5764938257</v>
      </c>
      <c r="CZ10" s="762">
        <v>386796922</v>
      </c>
      <c r="DA10" s="762"/>
      <c r="DB10" s="768"/>
      <c r="DC10" s="768"/>
      <c r="DD10" s="768"/>
      <c r="DE10" s="768"/>
      <c r="DF10" s="768"/>
      <c r="DG10" s="768"/>
      <c r="DH10" s="768"/>
      <c r="DI10" s="768"/>
      <c r="DJ10" s="768"/>
      <c r="DK10" s="768"/>
      <c r="DL10" s="768"/>
      <c r="DM10" s="768"/>
      <c r="DN10" s="768"/>
      <c r="DO10" s="768"/>
      <c r="DP10" s="768"/>
      <c r="DQ10" s="768"/>
      <c r="DR10" s="768"/>
      <c r="DS10" s="769">
        <f t="shared" ref="DS10:DS34" si="1">+SUM(CV10:CZ10)</f>
        <v>12436661824</v>
      </c>
      <c r="DT10" s="684">
        <f t="shared" ref="DT10:DT34" si="2">+AY10+BW10+CU10+DS10</f>
        <v>48986437787</v>
      </c>
      <c r="DU10" s="685" t="s">
        <v>1169</v>
      </c>
    </row>
    <row r="11" spans="1:125" ht="40.5" x14ac:dyDescent="0.25">
      <c r="A11" s="771">
        <v>1</v>
      </c>
      <c r="B11" s="771" t="s">
        <v>25</v>
      </c>
      <c r="C11" s="771" t="s">
        <v>26</v>
      </c>
      <c r="D11" s="771" t="s">
        <v>27</v>
      </c>
      <c r="E11" s="691" t="s">
        <v>28</v>
      </c>
      <c r="F11" s="691" t="s">
        <v>29</v>
      </c>
      <c r="G11" s="691" t="s">
        <v>30</v>
      </c>
      <c r="H11" s="772">
        <v>25574</v>
      </c>
      <c r="I11" s="772" t="s">
        <v>31</v>
      </c>
      <c r="J11" s="772" t="s">
        <v>32</v>
      </c>
      <c r="K11" s="771" t="s">
        <v>33</v>
      </c>
      <c r="L11" s="773">
        <v>26597</v>
      </c>
      <c r="M11" s="772">
        <v>26597</v>
      </c>
      <c r="N11" s="691" t="s">
        <v>39</v>
      </c>
      <c r="O11" s="691" t="s">
        <v>40</v>
      </c>
      <c r="P11" s="774">
        <v>1134</v>
      </c>
      <c r="Q11" s="691">
        <v>2023</v>
      </c>
      <c r="R11" s="691" t="s">
        <v>36</v>
      </c>
      <c r="S11" s="691" t="s">
        <v>37</v>
      </c>
      <c r="T11" s="691" t="s">
        <v>38</v>
      </c>
      <c r="U11" s="774">
        <v>1134</v>
      </c>
      <c r="V11" s="774">
        <v>1134</v>
      </c>
      <c r="W11" s="570">
        <v>1134</v>
      </c>
      <c r="X11" s="691">
        <v>1134</v>
      </c>
      <c r="Y11" s="691">
        <v>1134</v>
      </c>
      <c r="Z11" s="691">
        <v>1134</v>
      </c>
      <c r="AA11" s="775">
        <v>1377050460</v>
      </c>
      <c r="AB11" s="638"/>
      <c r="AC11" s="638"/>
      <c r="AD11" s="638">
        <v>100000000</v>
      </c>
      <c r="AE11" s="638"/>
      <c r="AF11" s="638"/>
      <c r="AG11" s="638"/>
      <c r="AH11" s="638"/>
      <c r="AI11" s="638"/>
      <c r="AJ11" s="638"/>
      <c r="AK11" s="638"/>
      <c r="AL11" s="638"/>
      <c r="AM11" s="638"/>
      <c r="AN11" s="638"/>
      <c r="AO11" s="638"/>
      <c r="AP11" s="638"/>
      <c r="AQ11" s="638"/>
      <c r="AR11" s="638"/>
      <c r="AS11" s="638"/>
      <c r="AT11" s="638"/>
      <c r="AU11" s="638"/>
      <c r="AV11" s="638"/>
      <c r="AW11" s="638"/>
      <c r="AX11" s="776"/>
      <c r="AY11" s="777">
        <f t="shared" si="0"/>
        <v>1477050460</v>
      </c>
      <c r="AZ11" s="630">
        <v>1416984923</v>
      </c>
      <c r="BA11" s="630"/>
      <c r="BB11" s="630"/>
      <c r="BC11" s="630">
        <v>102900000</v>
      </c>
      <c r="BD11" s="630"/>
      <c r="BE11" s="630"/>
      <c r="BF11" s="630"/>
      <c r="BG11" s="630"/>
      <c r="BH11" s="630"/>
      <c r="BI11" s="630"/>
      <c r="BJ11" s="630"/>
      <c r="BK11" s="630"/>
      <c r="BL11" s="630"/>
      <c r="BM11" s="630"/>
      <c r="BN11" s="630"/>
      <c r="BO11" s="630"/>
      <c r="BP11" s="630"/>
      <c r="BQ11" s="630"/>
      <c r="BR11" s="630"/>
      <c r="BS11" s="630"/>
      <c r="BT11" s="630"/>
      <c r="BU11" s="630"/>
      <c r="BV11" s="630"/>
      <c r="BW11" s="778">
        <f t="shared" ref="BW11:BW34" si="3">+SUM(AZ11:BU11)</f>
        <v>1519884923</v>
      </c>
      <c r="BX11" s="776">
        <v>1479332260</v>
      </c>
      <c r="BY11" s="776"/>
      <c r="BZ11" s="776"/>
      <c r="CA11" s="776">
        <v>107427600</v>
      </c>
      <c r="CB11" s="776"/>
      <c r="CC11" s="776"/>
      <c r="CD11" s="776"/>
      <c r="CE11" s="776"/>
      <c r="CF11" s="776"/>
      <c r="CG11" s="776"/>
      <c r="CH11" s="776"/>
      <c r="CI11" s="776"/>
      <c r="CJ11" s="776"/>
      <c r="CK11" s="776"/>
      <c r="CL11" s="776"/>
      <c r="CM11" s="776"/>
      <c r="CN11" s="776"/>
      <c r="CO11" s="776"/>
      <c r="CP11" s="776"/>
      <c r="CQ11" s="776"/>
      <c r="CR11" s="776"/>
      <c r="CS11" s="776"/>
      <c r="CT11" s="776"/>
      <c r="CU11" s="629">
        <f t="shared" ref="CU11:CU12" si="4">+SUM(BX11:CS11)</f>
        <v>1586759860</v>
      </c>
      <c r="CV11" s="638">
        <v>1544422879</v>
      </c>
      <c r="CW11" s="638"/>
      <c r="CX11" s="638"/>
      <c r="CY11" s="638">
        <v>112154415</v>
      </c>
      <c r="CZ11" s="638">
        <v>0</v>
      </c>
      <c r="DA11" s="638"/>
      <c r="DB11" s="779"/>
      <c r="DC11" s="779"/>
      <c r="DD11" s="779"/>
      <c r="DE11" s="779"/>
      <c r="DF11" s="779"/>
      <c r="DG11" s="779"/>
      <c r="DH11" s="779"/>
      <c r="DI11" s="779"/>
      <c r="DJ11" s="779"/>
      <c r="DK11" s="779"/>
      <c r="DL11" s="779"/>
      <c r="DM11" s="779"/>
      <c r="DN11" s="779"/>
      <c r="DO11" s="779"/>
      <c r="DP11" s="779"/>
      <c r="DQ11" s="779"/>
      <c r="DR11" s="779"/>
      <c r="DS11" s="780">
        <f t="shared" si="1"/>
        <v>1656577294</v>
      </c>
      <c r="DT11" s="630">
        <f t="shared" si="2"/>
        <v>6240272537</v>
      </c>
      <c r="DU11" s="569" t="s">
        <v>1169</v>
      </c>
    </row>
    <row r="12" spans="1:125" ht="40.5" x14ac:dyDescent="0.25">
      <c r="A12" s="771">
        <v>1</v>
      </c>
      <c r="B12" s="771" t="s">
        <v>25</v>
      </c>
      <c r="C12" s="771" t="s">
        <v>26</v>
      </c>
      <c r="D12" s="771" t="s">
        <v>27</v>
      </c>
      <c r="E12" s="691" t="s">
        <v>28</v>
      </c>
      <c r="F12" s="691" t="s">
        <v>29</v>
      </c>
      <c r="G12" s="691" t="s">
        <v>30</v>
      </c>
      <c r="H12" s="772">
        <v>25574</v>
      </c>
      <c r="I12" s="772" t="s">
        <v>31</v>
      </c>
      <c r="J12" s="772" t="s">
        <v>32</v>
      </c>
      <c r="K12" s="771" t="s">
        <v>33</v>
      </c>
      <c r="L12" s="773">
        <v>26597</v>
      </c>
      <c r="M12" s="772">
        <v>26597</v>
      </c>
      <c r="N12" s="691" t="s">
        <v>41</v>
      </c>
      <c r="O12" s="691" t="s">
        <v>42</v>
      </c>
      <c r="P12" s="691">
        <v>26597</v>
      </c>
      <c r="Q12" s="691">
        <v>2023</v>
      </c>
      <c r="R12" s="691" t="s">
        <v>36</v>
      </c>
      <c r="S12" s="691" t="s">
        <v>37</v>
      </c>
      <c r="T12" s="691" t="s">
        <v>38</v>
      </c>
      <c r="U12" s="691">
        <v>26597</v>
      </c>
      <c r="V12" s="691">
        <v>26597</v>
      </c>
      <c r="W12" s="570">
        <v>26597</v>
      </c>
      <c r="X12" s="691">
        <v>26597</v>
      </c>
      <c r="Y12" s="691">
        <v>26597</v>
      </c>
      <c r="Z12" s="691">
        <v>26597</v>
      </c>
      <c r="AA12" s="775">
        <v>90000000</v>
      </c>
      <c r="AB12" s="638"/>
      <c r="AC12" s="638"/>
      <c r="AD12" s="638">
        <v>0</v>
      </c>
      <c r="AE12" s="638"/>
      <c r="AF12" s="638"/>
      <c r="AG12" s="638"/>
      <c r="AH12" s="638"/>
      <c r="AI12" s="638"/>
      <c r="AJ12" s="638"/>
      <c r="AK12" s="638"/>
      <c r="AL12" s="638"/>
      <c r="AM12" s="638"/>
      <c r="AN12" s="638"/>
      <c r="AO12" s="638"/>
      <c r="AP12" s="638"/>
      <c r="AQ12" s="638"/>
      <c r="AR12" s="638"/>
      <c r="AS12" s="638"/>
      <c r="AT12" s="638"/>
      <c r="AU12" s="638"/>
      <c r="AV12" s="638"/>
      <c r="AW12" s="638"/>
      <c r="AX12" s="776"/>
      <c r="AY12" s="777">
        <f t="shared" si="0"/>
        <v>90000000</v>
      </c>
      <c r="AZ12" s="630">
        <v>92610000</v>
      </c>
      <c r="BA12" s="630"/>
      <c r="BB12" s="630"/>
      <c r="BC12" s="630">
        <v>0</v>
      </c>
      <c r="BD12" s="630"/>
      <c r="BE12" s="630"/>
      <c r="BF12" s="630"/>
      <c r="BG12" s="630"/>
      <c r="BH12" s="630"/>
      <c r="BI12" s="630"/>
      <c r="BJ12" s="630"/>
      <c r="BK12" s="630"/>
      <c r="BL12" s="630"/>
      <c r="BM12" s="630"/>
      <c r="BN12" s="630"/>
      <c r="BO12" s="630"/>
      <c r="BP12" s="630"/>
      <c r="BQ12" s="630"/>
      <c r="BR12" s="630"/>
      <c r="BS12" s="630"/>
      <c r="BT12" s="630"/>
      <c r="BU12" s="630"/>
      <c r="BV12" s="630"/>
      <c r="BW12" s="778">
        <f t="shared" si="3"/>
        <v>92610000</v>
      </c>
      <c r="BX12" s="638">
        <v>96684840</v>
      </c>
      <c r="BY12" s="638"/>
      <c r="BZ12" s="638"/>
      <c r="CA12" s="638"/>
      <c r="CB12" s="638"/>
      <c r="CC12" s="638"/>
      <c r="CD12" s="638"/>
      <c r="CE12" s="638"/>
      <c r="CF12" s="638"/>
      <c r="CG12" s="638"/>
      <c r="CH12" s="638"/>
      <c r="CI12" s="638"/>
      <c r="CJ12" s="638"/>
      <c r="CK12" s="638"/>
      <c r="CL12" s="638"/>
      <c r="CM12" s="638"/>
      <c r="CN12" s="638"/>
      <c r="CO12" s="638"/>
      <c r="CP12" s="638"/>
      <c r="CQ12" s="638"/>
      <c r="CR12" s="638"/>
      <c r="CS12" s="638"/>
      <c r="CT12" s="638"/>
      <c r="CU12" s="629">
        <f t="shared" si="4"/>
        <v>96684840</v>
      </c>
      <c r="CV12" s="638">
        <v>100938972</v>
      </c>
      <c r="CW12" s="638"/>
      <c r="CX12" s="638"/>
      <c r="CY12" s="638">
        <v>0</v>
      </c>
      <c r="CZ12" s="638">
        <v>0</v>
      </c>
      <c r="DA12" s="638"/>
      <c r="DB12" s="779"/>
      <c r="DC12" s="779"/>
      <c r="DD12" s="779"/>
      <c r="DE12" s="779"/>
      <c r="DF12" s="779"/>
      <c r="DG12" s="779"/>
      <c r="DH12" s="779"/>
      <c r="DI12" s="779"/>
      <c r="DJ12" s="779"/>
      <c r="DK12" s="779"/>
      <c r="DL12" s="779"/>
      <c r="DM12" s="779"/>
      <c r="DN12" s="779"/>
      <c r="DO12" s="779"/>
      <c r="DP12" s="779"/>
      <c r="DQ12" s="779"/>
      <c r="DR12" s="779"/>
      <c r="DS12" s="780">
        <f t="shared" si="1"/>
        <v>100938972</v>
      </c>
      <c r="DT12" s="630">
        <f t="shared" si="2"/>
        <v>380233812</v>
      </c>
      <c r="DU12" s="569" t="s">
        <v>1169</v>
      </c>
    </row>
    <row r="13" spans="1:125" ht="40.5" x14ac:dyDescent="0.25">
      <c r="A13" s="771">
        <v>1</v>
      </c>
      <c r="B13" s="771" t="s">
        <v>25</v>
      </c>
      <c r="C13" s="771" t="s">
        <v>26</v>
      </c>
      <c r="D13" s="771" t="s">
        <v>27</v>
      </c>
      <c r="E13" s="691" t="s">
        <v>28</v>
      </c>
      <c r="F13" s="691" t="s">
        <v>29</v>
      </c>
      <c r="G13" s="691" t="s">
        <v>30</v>
      </c>
      <c r="H13" s="772">
        <v>25574</v>
      </c>
      <c r="I13" s="772" t="s">
        <v>31</v>
      </c>
      <c r="J13" s="772" t="s">
        <v>32</v>
      </c>
      <c r="K13" s="771" t="s">
        <v>33</v>
      </c>
      <c r="L13" s="773">
        <v>26597</v>
      </c>
      <c r="M13" s="772">
        <v>26597</v>
      </c>
      <c r="N13" s="691" t="s">
        <v>43</v>
      </c>
      <c r="O13" s="691" t="s">
        <v>44</v>
      </c>
      <c r="P13" s="691">
        <v>21</v>
      </c>
      <c r="Q13" s="691">
        <v>2023</v>
      </c>
      <c r="R13" s="691" t="s">
        <v>1309</v>
      </c>
      <c r="S13" s="691" t="s">
        <v>37</v>
      </c>
      <c r="T13" s="691" t="s">
        <v>38</v>
      </c>
      <c r="U13" s="691">
        <v>21</v>
      </c>
      <c r="V13" s="691">
        <v>21</v>
      </c>
      <c r="W13" s="570">
        <v>21</v>
      </c>
      <c r="X13" s="691">
        <v>21</v>
      </c>
      <c r="Y13" s="691">
        <v>21</v>
      </c>
      <c r="Z13" s="691">
        <v>21</v>
      </c>
      <c r="AA13" s="775">
        <v>0</v>
      </c>
      <c r="AB13" s="638"/>
      <c r="AC13" s="638"/>
      <c r="AD13" s="638">
        <v>1089464235</v>
      </c>
      <c r="AE13" s="638"/>
      <c r="AF13" s="638"/>
      <c r="AG13" s="638"/>
      <c r="AH13" s="638"/>
      <c r="AI13" s="638"/>
      <c r="AJ13" s="638"/>
      <c r="AK13" s="638"/>
      <c r="AL13" s="638"/>
      <c r="AM13" s="638"/>
      <c r="AN13" s="638"/>
      <c r="AO13" s="638"/>
      <c r="AP13" s="638"/>
      <c r="AQ13" s="638"/>
      <c r="AR13" s="638"/>
      <c r="AS13" s="638"/>
      <c r="AT13" s="638"/>
      <c r="AU13" s="638"/>
      <c r="AV13" s="638"/>
      <c r="AW13" s="638"/>
      <c r="AX13" s="776"/>
      <c r="AY13" s="777">
        <f t="shared" si="0"/>
        <v>1089464235</v>
      </c>
      <c r="AZ13" s="630"/>
      <c r="BA13" s="630"/>
      <c r="BB13" s="630"/>
      <c r="BC13" s="630">
        <v>1006163850</v>
      </c>
      <c r="BD13" s="630"/>
      <c r="BE13" s="630"/>
      <c r="BF13" s="630"/>
      <c r="BG13" s="630"/>
      <c r="BH13" s="630"/>
      <c r="BI13" s="630"/>
      <c r="BJ13" s="630"/>
      <c r="BK13" s="630"/>
      <c r="BL13" s="630"/>
      <c r="BM13" s="630"/>
      <c r="BN13" s="630"/>
      <c r="BO13" s="630"/>
      <c r="BP13" s="630"/>
      <c r="BQ13" s="630"/>
      <c r="BR13" s="630"/>
      <c r="BS13" s="630"/>
      <c r="BT13" s="630"/>
      <c r="BU13" s="630"/>
      <c r="BV13" s="630"/>
      <c r="BW13" s="778">
        <f t="shared" si="3"/>
        <v>1006163850</v>
      </c>
      <c r="BX13" s="638"/>
      <c r="BY13" s="638"/>
      <c r="BZ13" s="638"/>
      <c r="CA13" s="638">
        <v>1050435059</v>
      </c>
      <c r="CB13" s="638"/>
      <c r="CC13" s="638"/>
      <c r="CD13" s="638"/>
      <c r="CE13" s="638"/>
      <c r="CF13" s="638"/>
      <c r="CG13" s="638"/>
      <c r="CH13" s="638"/>
      <c r="CI13" s="638"/>
      <c r="CJ13" s="638"/>
      <c r="CK13" s="638"/>
      <c r="CL13" s="638"/>
      <c r="CM13" s="638"/>
      <c r="CN13" s="638"/>
      <c r="CO13" s="638"/>
      <c r="CP13" s="638"/>
      <c r="CQ13" s="638"/>
      <c r="CR13" s="638"/>
      <c r="CS13" s="638"/>
      <c r="CT13" s="638"/>
      <c r="CU13" s="629">
        <f t="shared" ref="CU13:CU34" si="5">+SUM(BX13:CB13)</f>
        <v>1050435059</v>
      </c>
      <c r="CV13" s="638">
        <v>0</v>
      </c>
      <c r="CW13" s="638"/>
      <c r="CX13" s="638"/>
      <c r="CY13" s="638">
        <v>1096654202</v>
      </c>
      <c r="CZ13" s="638">
        <v>0</v>
      </c>
      <c r="DA13" s="638"/>
      <c r="DB13" s="779"/>
      <c r="DC13" s="779"/>
      <c r="DD13" s="779"/>
      <c r="DE13" s="779"/>
      <c r="DF13" s="779"/>
      <c r="DG13" s="779"/>
      <c r="DH13" s="779"/>
      <c r="DI13" s="779"/>
      <c r="DJ13" s="779"/>
      <c r="DK13" s="779"/>
      <c r="DL13" s="779"/>
      <c r="DM13" s="779"/>
      <c r="DN13" s="779"/>
      <c r="DO13" s="779"/>
      <c r="DP13" s="779"/>
      <c r="DQ13" s="779"/>
      <c r="DR13" s="779"/>
      <c r="DS13" s="780">
        <f t="shared" si="1"/>
        <v>1096654202</v>
      </c>
      <c r="DT13" s="630">
        <f t="shared" si="2"/>
        <v>4242717346</v>
      </c>
      <c r="DU13" s="569" t="s">
        <v>1169</v>
      </c>
    </row>
    <row r="14" spans="1:125" ht="40.5" x14ac:dyDescent="0.25">
      <c r="A14" s="771">
        <v>1</v>
      </c>
      <c r="B14" s="771" t="s">
        <v>25</v>
      </c>
      <c r="C14" s="771" t="s">
        <v>26</v>
      </c>
      <c r="D14" s="771" t="s">
        <v>27</v>
      </c>
      <c r="E14" s="691" t="s">
        <v>28</v>
      </c>
      <c r="F14" s="691" t="s">
        <v>29</v>
      </c>
      <c r="G14" s="691" t="s">
        <v>30</v>
      </c>
      <c r="H14" s="772">
        <v>25574</v>
      </c>
      <c r="I14" s="772" t="s">
        <v>31</v>
      </c>
      <c r="J14" s="772" t="s">
        <v>32</v>
      </c>
      <c r="K14" s="771" t="s">
        <v>33</v>
      </c>
      <c r="L14" s="773">
        <v>26597</v>
      </c>
      <c r="M14" s="772">
        <v>26597</v>
      </c>
      <c r="N14" s="691" t="s">
        <v>46</v>
      </c>
      <c r="O14" s="691" t="s">
        <v>47</v>
      </c>
      <c r="P14" s="691">
        <v>21</v>
      </c>
      <c r="Q14" s="691">
        <v>2023</v>
      </c>
      <c r="R14" s="691" t="s">
        <v>48</v>
      </c>
      <c r="S14" s="691" t="s">
        <v>37</v>
      </c>
      <c r="T14" s="691" t="s">
        <v>38</v>
      </c>
      <c r="U14" s="772">
        <v>21</v>
      </c>
      <c r="V14" s="691">
        <v>21</v>
      </c>
      <c r="W14" s="570">
        <v>21</v>
      </c>
      <c r="X14" s="691">
        <v>21</v>
      </c>
      <c r="Y14" s="691">
        <v>21</v>
      </c>
      <c r="Z14" s="691">
        <v>21</v>
      </c>
      <c r="AA14" s="775">
        <f>17820000+17820000+17820000</f>
        <v>53460000</v>
      </c>
      <c r="AB14" s="638"/>
      <c r="AC14" s="638"/>
      <c r="AD14" s="638">
        <v>0</v>
      </c>
      <c r="AE14" s="638"/>
      <c r="AF14" s="638"/>
      <c r="AG14" s="638"/>
      <c r="AH14" s="638"/>
      <c r="AI14" s="638"/>
      <c r="AJ14" s="638"/>
      <c r="AK14" s="638"/>
      <c r="AL14" s="638"/>
      <c r="AM14" s="638"/>
      <c r="AN14" s="638"/>
      <c r="AO14" s="638"/>
      <c r="AP14" s="638"/>
      <c r="AQ14" s="638"/>
      <c r="AR14" s="638"/>
      <c r="AS14" s="638"/>
      <c r="AT14" s="638"/>
      <c r="AU14" s="638"/>
      <c r="AV14" s="638"/>
      <c r="AW14" s="638"/>
      <c r="AX14" s="776"/>
      <c r="AY14" s="777">
        <f t="shared" si="0"/>
        <v>53460000</v>
      </c>
      <c r="AZ14" s="630">
        <v>90000000</v>
      </c>
      <c r="BA14" s="630"/>
      <c r="BB14" s="630"/>
      <c r="BC14" s="630">
        <v>0</v>
      </c>
      <c r="BD14" s="630"/>
      <c r="BE14" s="630"/>
      <c r="BF14" s="630"/>
      <c r="BG14" s="630"/>
      <c r="BH14" s="630"/>
      <c r="BI14" s="630"/>
      <c r="BJ14" s="630"/>
      <c r="BK14" s="630"/>
      <c r="BL14" s="630"/>
      <c r="BM14" s="630"/>
      <c r="BN14" s="630"/>
      <c r="BO14" s="630"/>
      <c r="BP14" s="630"/>
      <c r="BQ14" s="630"/>
      <c r="BR14" s="630"/>
      <c r="BS14" s="630"/>
      <c r="BT14" s="630"/>
      <c r="BU14" s="630"/>
      <c r="BV14" s="630"/>
      <c r="BW14" s="778">
        <f t="shared" si="3"/>
        <v>90000000</v>
      </c>
      <c r="BX14" s="638">
        <v>93960000</v>
      </c>
      <c r="BY14" s="638"/>
      <c r="BZ14" s="638"/>
      <c r="CA14" s="638"/>
      <c r="CB14" s="638"/>
      <c r="CC14" s="638"/>
      <c r="CD14" s="638"/>
      <c r="CE14" s="638"/>
      <c r="CF14" s="638"/>
      <c r="CG14" s="638"/>
      <c r="CH14" s="638"/>
      <c r="CI14" s="638"/>
      <c r="CJ14" s="638"/>
      <c r="CK14" s="638"/>
      <c r="CL14" s="638"/>
      <c r="CM14" s="638"/>
      <c r="CN14" s="638"/>
      <c r="CO14" s="638"/>
      <c r="CP14" s="638"/>
      <c r="CQ14" s="638"/>
      <c r="CR14" s="638"/>
      <c r="CS14" s="638"/>
      <c r="CT14" s="638"/>
      <c r="CU14" s="629">
        <f t="shared" si="5"/>
        <v>93960000</v>
      </c>
      <c r="CV14" s="638">
        <v>98094240</v>
      </c>
      <c r="CW14" s="638"/>
      <c r="CX14" s="638"/>
      <c r="CY14" s="638">
        <v>0</v>
      </c>
      <c r="CZ14" s="638">
        <v>0</v>
      </c>
      <c r="DA14" s="638"/>
      <c r="DB14" s="779"/>
      <c r="DC14" s="779"/>
      <c r="DD14" s="779"/>
      <c r="DE14" s="779"/>
      <c r="DF14" s="779"/>
      <c r="DG14" s="779"/>
      <c r="DH14" s="779"/>
      <c r="DI14" s="779"/>
      <c r="DJ14" s="779"/>
      <c r="DK14" s="779"/>
      <c r="DL14" s="779"/>
      <c r="DM14" s="779"/>
      <c r="DN14" s="779"/>
      <c r="DO14" s="779"/>
      <c r="DP14" s="779"/>
      <c r="DQ14" s="779"/>
      <c r="DR14" s="779"/>
      <c r="DS14" s="780">
        <f t="shared" si="1"/>
        <v>98094240</v>
      </c>
      <c r="DT14" s="630">
        <f t="shared" si="2"/>
        <v>335514240</v>
      </c>
      <c r="DU14" s="569" t="s">
        <v>1169</v>
      </c>
    </row>
    <row r="15" spans="1:125" ht="40.5" x14ac:dyDescent="0.25">
      <c r="A15" s="771">
        <v>1</v>
      </c>
      <c r="B15" s="771" t="s">
        <v>25</v>
      </c>
      <c r="C15" s="771" t="s">
        <v>26</v>
      </c>
      <c r="D15" s="771" t="s">
        <v>27</v>
      </c>
      <c r="E15" s="691" t="s">
        <v>28</v>
      </c>
      <c r="F15" s="691" t="s">
        <v>29</v>
      </c>
      <c r="G15" s="691" t="s">
        <v>30</v>
      </c>
      <c r="H15" s="772">
        <v>25574</v>
      </c>
      <c r="I15" s="772" t="s">
        <v>31</v>
      </c>
      <c r="J15" s="772" t="s">
        <v>32</v>
      </c>
      <c r="K15" s="771" t="s">
        <v>33</v>
      </c>
      <c r="L15" s="773">
        <v>26597</v>
      </c>
      <c r="M15" s="772">
        <v>26597</v>
      </c>
      <c r="N15" s="691" t="s">
        <v>49</v>
      </c>
      <c r="O15" s="691" t="s">
        <v>50</v>
      </c>
      <c r="P15" s="691">
        <v>21</v>
      </c>
      <c r="Q15" s="691">
        <v>2023</v>
      </c>
      <c r="R15" s="691" t="s">
        <v>51</v>
      </c>
      <c r="S15" s="691" t="s">
        <v>37</v>
      </c>
      <c r="T15" s="691" t="s">
        <v>38</v>
      </c>
      <c r="U15" s="772">
        <v>21</v>
      </c>
      <c r="V15" s="691">
        <v>21</v>
      </c>
      <c r="W15" s="570">
        <v>21</v>
      </c>
      <c r="X15" s="691">
        <v>21</v>
      </c>
      <c r="Y15" s="691">
        <v>21</v>
      </c>
      <c r="Z15" s="691">
        <v>21</v>
      </c>
      <c r="AA15" s="775">
        <v>14256000</v>
      </c>
      <c r="AB15" s="638"/>
      <c r="AC15" s="638"/>
      <c r="AD15" s="638"/>
      <c r="AE15" s="638"/>
      <c r="AF15" s="638"/>
      <c r="AG15" s="638"/>
      <c r="AH15" s="638"/>
      <c r="AI15" s="638"/>
      <c r="AJ15" s="638"/>
      <c r="AK15" s="638"/>
      <c r="AL15" s="638"/>
      <c r="AM15" s="638"/>
      <c r="AN15" s="638"/>
      <c r="AO15" s="638"/>
      <c r="AP15" s="638"/>
      <c r="AQ15" s="638"/>
      <c r="AR15" s="638"/>
      <c r="AS15" s="638"/>
      <c r="AT15" s="638"/>
      <c r="AU15" s="638"/>
      <c r="AV15" s="638"/>
      <c r="AW15" s="638"/>
      <c r="AX15" s="776"/>
      <c r="AY15" s="777">
        <f t="shared" si="0"/>
        <v>14256000</v>
      </c>
      <c r="AZ15" s="630">
        <v>40000000</v>
      </c>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0"/>
      <c r="BW15" s="778">
        <f t="shared" si="3"/>
        <v>40000000</v>
      </c>
      <c r="BX15" s="638">
        <v>41760000</v>
      </c>
      <c r="BY15" s="638"/>
      <c r="BZ15" s="638"/>
      <c r="CA15" s="638"/>
      <c r="CB15" s="638"/>
      <c r="CC15" s="638"/>
      <c r="CD15" s="638"/>
      <c r="CE15" s="638"/>
      <c r="CF15" s="638"/>
      <c r="CG15" s="638"/>
      <c r="CH15" s="638"/>
      <c r="CI15" s="638"/>
      <c r="CJ15" s="638"/>
      <c r="CK15" s="638"/>
      <c r="CL15" s="638"/>
      <c r="CM15" s="638"/>
      <c r="CN15" s="638"/>
      <c r="CO15" s="638"/>
      <c r="CP15" s="638"/>
      <c r="CQ15" s="638"/>
      <c r="CR15" s="638"/>
      <c r="CS15" s="638"/>
      <c r="CT15" s="638"/>
      <c r="CU15" s="629">
        <f t="shared" si="5"/>
        <v>41760000</v>
      </c>
      <c r="CV15" s="638">
        <v>43597440</v>
      </c>
      <c r="CW15" s="638"/>
      <c r="CX15" s="638"/>
      <c r="CY15" s="638">
        <v>0</v>
      </c>
      <c r="CZ15" s="638">
        <v>0</v>
      </c>
      <c r="DA15" s="638"/>
      <c r="DB15" s="779"/>
      <c r="DC15" s="779"/>
      <c r="DD15" s="779"/>
      <c r="DE15" s="779"/>
      <c r="DF15" s="779"/>
      <c r="DG15" s="779"/>
      <c r="DH15" s="779"/>
      <c r="DI15" s="779"/>
      <c r="DJ15" s="779"/>
      <c r="DK15" s="779"/>
      <c r="DL15" s="779"/>
      <c r="DM15" s="779"/>
      <c r="DN15" s="779"/>
      <c r="DO15" s="779"/>
      <c r="DP15" s="779"/>
      <c r="DQ15" s="779"/>
      <c r="DR15" s="779"/>
      <c r="DS15" s="780">
        <f t="shared" si="1"/>
        <v>43597440</v>
      </c>
      <c r="DT15" s="630">
        <f t="shared" si="2"/>
        <v>139613440</v>
      </c>
      <c r="DU15" s="569" t="s">
        <v>1169</v>
      </c>
    </row>
    <row r="16" spans="1:125" ht="40.5" x14ac:dyDescent="0.25">
      <c r="A16" s="771">
        <v>1</v>
      </c>
      <c r="B16" s="771" t="s">
        <v>25</v>
      </c>
      <c r="C16" s="771" t="s">
        <v>26</v>
      </c>
      <c r="D16" s="771" t="s">
        <v>27</v>
      </c>
      <c r="E16" s="691" t="s">
        <v>28</v>
      </c>
      <c r="F16" s="691" t="s">
        <v>29</v>
      </c>
      <c r="G16" s="691" t="s">
        <v>30</v>
      </c>
      <c r="H16" s="772">
        <v>25574</v>
      </c>
      <c r="I16" s="772" t="s">
        <v>31</v>
      </c>
      <c r="J16" s="772" t="s">
        <v>32</v>
      </c>
      <c r="K16" s="771" t="s">
        <v>33</v>
      </c>
      <c r="L16" s="773">
        <v>26597</v>
      </c>
      <c r="M16" s="772">
        <v>26597</v>
      </c>
      <c r="N16" s="691" t="s">
        <v>52</v>
      </c>
      <c r="O16" s="691" t="s">
        <v>53</v>
      </c>
      <c r="P16" s="691">
        <v>20</v>
      </c>
      <c r="Q16" s="691">
        <v>2023</v>
      </c>
      <c r="R16" s="691" t="s">
        <v>54</v>
      </c>
      <c r="S16" s="691" t="s">
        <v>37</v>
      </c>
      <c r="T16" s="691" t="s">
        <v>38</v>
      </c>
      <c r="U16" s="781">
        <v>20</v>
      </c>
      <c r="V16" s="691">
        <v>20</v>
      </c>
      <c r="W16" s="570">
        <v>20</v>
      </c>
      <c r="X16" s="691">
        <v>20</v>
      </c>
      <c r="Y16" s="691">
        <v>20</v>
      </c>
      <c r="Z16" s="691">
        <v>20</v>
      </c>
      <c r="AA16" s="775">
        <v>0</v>
      </c>
      <c r="AB16" s="638"/>
      <c r="AC16" s="638"/>
      <c r="AD16" s="638">
        <v>120000000</v>
      </c>
      <c r="AE16" s="638"/>
      <c r="AF16" s="638"/>
      <c r="AG16" s="638"/>
      <c r="AH16" s="638"/>
      <c r="AI16" s="638"/>
      <c r="AJ16" s="638"/>
      <c r="AK16" s="638"/>
      <c r="AL16" s="638"/>
      <c r="AM16" s="638"/>
      <c r="AN16" s="638"/>
      <c r="AO16" s="638"/>
      <c r="AP16" s="638"/>
      <c r="AQ16" s="638"/>
      <c r="AR16" s="638"/>
      <c r="AS16" s="638"/>
      <c r="AT16" s="638"/>
      <c r="AU16" s="638"/>
      <c r="AV16" s="638"/>
      <c r="AW16" s="638"/>
      <c r="AX16" s="776"/>
      <c r="AY16" s="777">
        <f t="shared" si="0"/>
        <v>120000000</v>
      </c>
      <c r="AZ16" s="630">
        <v>0</v>
      </c>
      <c r="BA16" s="630"/>
      <c r="BB16" s="630"/>
      <c r="BC16" s="630">
        <v>82320000</v>
      </c>
      <c r="BD16" s="630"/>
      <c r="BE16" s="630"/>
      <c r="BF16" s="630"/>
      <c r="BG16" s="630"/>
      <c r="BH16" s="630"/>
      <c r="BI16" s="630"/>
      <c r="BJ16" s="630"/>
      <c r="BK16" s="630"/>
      <c r="BL16" s="630"/>
      <c r="BM16" s="630"/>
      <c r="BN16" s="630"/>
      <c r="BO16" s="630"/>
      <c r="BP16" s="630"/>
      <c r="BQ16" s="630"/>
      <c r="BR16" s="630"/>
      <c r="BS16" s="630"/>
      <c r="BT16" s="630"/>
      <c r="BU16" s="630"/>
      <c r="BV16" s="630"/>
      <c r="BW16" s="778">
        <f t="shared" si="3"/>
        <v>82320000</v>
      </c>
      <c r="BX16" s="638"/>
      <c r="BY16" s="638"/>
      <c r="BZ16" s="638"/>
      <c r="CA16" s="638">
        <v>85942080</v>
      </c>
      <c r="CB16" s="638"/>
      <c r="CC16" s="638"/>
      <c r="CD16" s="638"/>
      <c r="CE16" s="638"/>
      <c r="CF16" s="638"/>
      <c r="CG16" s="638"/>
      <c r="CH16" s="638"/>
      <c r="CI16" s="638"/>
      <c r="CJ16" s="638"/>
      <c r="CK16" s="638"/>
      <c r="CL16" s="638"/>
      <c r="CM16" s="638"/>
      <c r="CN16" s="638"/>
      <c r="CO16" s="638"/>
      <c r="CP16" s="638"/>
      <c r="CQ16" s="638"/>
      <c r="CR16" s="638"/>
      <c r="CS16" s="638"/>
      <c r="CT16" s="638"/>
      <c r="CU16" s="629">
        <f t="shared" si="5"/>
        <v>85942080</v>
      </c>
      <c r="CV16" s="638">
        <v>0</v>
      </c>
      <c r="CW16" s="638"/>
      <c r="CX16" s="638"/>
      <c r="CY16" s="638">
        <v>89723531</v>
      </c>
      <c r="CZ16" s="638">
        <v>0</v>
      </c>
      <c r="DA16" s="638"/>
      <c r="DB16" s="779"/>
      <c r="DC16" s="779"/>
      <c r="DD16" s="779"/>
      <c r="DE16" s="779"/>
      <c r="DF16" s="779"/>
      <c r="DG16" s="779"/>
      <c r="DH16" s="779"/>
      <c r="DI16" s="779"/>
      <c r="DJ16" s="779"/>
      <c r="DK16" s="779"/>
      <c r="DL16" s="779"/>
      <c r="DM16" s="779"/>
      <c r="DN16" s="779"/>
      <c r="DO16" s="779"/>
      <c r="DP16" s="779"/>
      <c r="DQ16" s="779"/>
      <c r="DR16" s="779"/>
      <c r="DS16" s="780">
        <f t="shared" si="1"/>
        <v>89723531</v>
      </c>
      <c r="DT16" s="630">
        <f t="shared" si="2"/>
        <v>377985611</v>
      </c>
      <c r="DU16" s="569" t="s">
        <v>1169</v>
      </c>
    </row>
    <row r="17" spans="1:125" ht="67.5" x14ac:dyDescent="0.25">
      <c r="A17" s="771">
        <v>1</v>
      </c>
      <c r="B17" s="771" t="s">
        <v>25</v>
      </c>
      <c r="C17" s="771" t="s">
        <v>26</v>
      </c>
      <c r="D17" s="771" t="s">
        <v>27</v>
      </c>
      <c r="E17" s="691" t="s">
        <v>28</v>
      </c>
      <c r="F17" s="691" t="s">
        <v>29</v>
      </c>
      <c r="G17" s="691" t="s">
        <v>30</v>
      </c>
      <c r="H17" s="772">
        <v>25574</v>
      </c>
      <c r="I17" s="772" t="s">
        <v>31</v>
      </c>
      <c r="J17" s="772" t="s">
        <v>32</v>
      </c>
      <c r="K17" s="771" t="s">
        <v>33</v>
      </c>
      <c r="L17" s="773">
        <v>26597</v>
      </c>
      <c r="M17" s="772">
        <v>26597</v>
      </c>
      <c r="N17" s="691" t="s">
        <v>55</v>
      </c>
      <c r="O17" s="691" t="s">
        <v>56</v>
      </c>
      <c r="P17" s="691">
        <v>21</v>
      </c>
      <c r="Q17" s="691">
        <v>2023</v>
      </c>
      <c r="R17" s="691" t="s">
        <v>54</v>
      </c>
      <c r="S17" s="691" t="s">
        <v>37</v>
      </c>
      <c r="T17" s="691" t="s">
        <v>38</v>
      </c>
      <c r="U17" s="781">
        <v>21</v>
      </c>
      <c r="V17" s="691">
        <v>21</v>
      </c>
      <c r="W17" s="570">
        <v>21</v>
      </c>
      <c r="X17" s="691">
        <v>21</v>
      </c>
      <c r="Y17" s="691">
        <v>21</v>
      </c>
      <c r="Z17" s="691">
        <v>21</v>
      </c>
      <c r="AA17" s="775">
        <f>26436000+15000000+14256000</f>
        <v>55692000</v>
      </c>
      <c r="AB17" s="638"/>
      <c r="AC17" s="638"/>
      <c r="AD17" s="638">
        <v>1642388681</v>
      </c>
      <c r="AE17" s="638"/>
      <c r="AF17" s="638"/>
      <c r="AG17" s="638"/>
      <c r="AH17" s="638"/>
      <c r="AI17" s="638"/>
      <c r="AJ17" s="638"/>
      <c r="AK17" s="638"/>
      <c r="AL17" s="638"/>
      <c r="AM17" s="638"/>
      <c r="AN17" s="638"/>
      <c r="AO17" s="638"/>
      <c r="AP17" s="638"/>
      <c r="AQ17" s="638"/>
      <c r="AR17" s="638"/>
      <c r="AS17" s="638"/>
      <c r="AT17" s="638"/>
      <c r="AU17" s="638"/>
      <c r="AV17" s="638"/>
      <c r="AW17" s="638"/>
      <c r="AX17" s="776"/>
      <c r="AY17" s="777">
        <f t="shared" si="0"/>
        <v>1698080681</v>
      </c>
      <c r="AZ17" s="630">
        <v>57307068</v>
      </c>
      <c r="BA17" s="630"/>
      <c r="BB17" s="630"/>
      <c r="BC17" s="630">
        <v>2500000000</v>
      </c>
      <c r="BD17" s="630"/>
      <c r="BE17" s="630"/>
      <c r="BF17" s="630"/>
      <c r="BG17" s="630"/>
      <c r="BH17" s="630"/>
      <c r="BI17" s="630"/>
      <c r="BJ17" s="630"/>
      <c r="BK17" s="630"/>
      <c r="BL17" s="630"/>
      <c r="BM17" s="630"/>
      <c r="BN17" s="630"/>
      <c r="BO17" s="630"/>
      <c r="BP17" s="630"/>
      <c r="BQ17" s="630"/>
      <c r="BR17" s="630"/>
      <c r="BS17" s="630"/>
      <c r="BT17" s="630"/>
      <c r="BU17" s="630"/>
      <c r="BV17" s="630"/>
      <c r="BW17" s="778">
        <f t="shared" si="3"/>
        <v>2557307068</v>
      </c>
      <c r="BX17" s="638">
        <v>59828578</v>
      </c>
      <c r="BY17" s="638"/>
      <c r="BZ17" s="638"/>
      <c r="CA17" s="638">
        <v>2610000000</v>
      </c>
      <c r="CB17" s="638"/>
      <c r="CC17" s="638"/>
      <c r="CD17" s="638"/>
      <c r="CE17" s="638"/>
      <c r="CF17" s="638"/>
      <c r="CG17" s="638"/>
      <c r="CH17" s="638"/>
      <c r="CI17" s="638"/>
      <c r="CJ17" s="638"/>
      <c r="CK17" s="638"/>
      <c r="CL17" s="638"/>
      <c r="CM17" s="638"/>
      <c r="CN17" s="638"/>
      <c r="CO17" s="638"/>
      <c r="CP17" s="638"/>
      <c r="CQ17" s="638"/>
      <c r="CR17" s="638"/>
      <c r="CS17" s="638"/>
      <c r="CT17" s="638"/>
      <c r="CU17" s="629">
        <f t="shared" si="5"/>
        <v>2669828578</v>
      </c>
      <c r="CV17" s="638">
        <v>62461035</v>
      </c>
      <c r="CW17" s="638"/>
      <c r="CX17" s="638"/>
      <c r="CY17" s="638">
        <v>2724840000</v>
      </c>
      <c r="CZ17" s="638">
        <v>0</v>
      </c>
      <c r="DA17" s="638"/>
      <c r="DB17" s="779"/>
      <c r="DC17" s="779"/>
      <c r="DD17" s="779"/>
      <c r="DE17" s="779"/>
      <c r="DF17" s="779"/>
      <c r="DG17" s="779"/>
      <c r="DH17" s="779"/>
      <c r="DI17" s="779"/>
      <c r="DJ17" s="779"/>
      <c r="DK17" s="779"/>
      <c r="DL17" s="779"/>
      <c r="DM17" s="779"/>
      <c r="DN17" s="779"/>
      <c r="DO17" s="779"/>
      <c r="DP17" s="779"/>
      <c r="DQ17" s="779"/>
      <c r="DR17" s="779"/>
      <c r="DS17" s="780">
        <f t="shared" si="1"/>
        <v>2787301035</v>
      </c>
      <c r="DT17" s="630">
        <f t="shared" si="2"/>
        <v>9712517362</v>
      </c>
      <c r="DU17" s="569" t="s">
        <v>1169</v>
      </c>
    </row>
    <row r="18" spans="1:125" ht="40.5" x14ac:dyDescent="0.25">
      <c r="A18" s="771">
        <v>1</v>
      </c>
      <c r="B18" s="771" t="s">
        <v>25</v>
      </c>
      <c r="C18" s="771" t="s">
        <v>26</v>
      </c>
      <c r="D18" s="771" t="s">
        <v>27</v>
      </c>
      <c r="E18" s="691" t="s">
        <v>28</v>
      </c>
      <c r="F18" s="691" t="s">
        <v>29</v>
      </c>
      <c r="G18" s="691" t="s">
        <v>30</v>
      </c>
      <c r="H18" s="772">
        <v>25574</v>
      </c>
      <c r="I18" s="772" t="s">
        <v>31</v>
      </c>
      <c r="J18" s="772" t="s">
        <v>32</v>
      </c>
      <c r="K18" s="771" t="s">
        <v>33</v>
      </c>
      <c r="L18" s="771">
        <v>26597</v>
      </c>
      <c r="M18" s="691">
        <v>26597</v>
      </c>
      <c r="N18" s="691" t="s">
        <v>58</v>
      </c>
      <c r="O18" s="691" t="s">
        <v>59</v>
      </c>
      <c r="P18" s="691">
        <v>0</v>
      </c>
      <c r="Q18" s="691">
        <v>2023</v>
      </c>
      <c r="R18" s="691" t="s">
        <v>60</v>
      </c>
      <c r="S18" s="691" t="s">
        <v>37</v>
      </c>
      <c r="T18" s="691" t="s">
        <v>33</v>
      </c>
      <c r="U18" s="691">
        <v>1</v>
      </c>
      <c r="V18" s="691">
        <v>1</v>
      </c>
      <c r="W18" s="570">
        <v>0.1</v>
      </c>
      <c r="X18" s="691">
        <v>0.4</v>
      </c>
      <c r="Y18" s="691">
        <v>0.8</v>
      </c>
      <c r="Z18" s="691">
        <v>1</v>
      </c>
      <c r="AA18" s="775">
        <f>1000+40708468</f>
        <v>40709468</v>
      </c>
      <c r="AB18" s="630"/>
      <c r="AC18" s="630"/>
      <c r="AD18" s="630">
        <v>386067293</v>
      </c>
      <c r="AE18" s="630"/>
      <c r="AF18" s="630"/>
      <c r="AG18" s="630"/>
      <c r="AH18" s="630"/>
      <c r="AI18" s="630"/>
      <c r="AJ18" s="630"/>
      <c r="AK18" s="630"/>
      <c r="AL18" s="630"/>
      <c r="AM18" s="630"/>
      <c r="AN18" s="630"/>
      <c r="AO18" s="630"/>
      <c r="AP18" s="630"/>
      <c r="AQ18" s="630"/>
      <c r="AR18" s="630"/>
      <c r="AS18" s="630"/>
      <c r="AT18" s="638"/>
      <c r="AU18" s="638"/>
      <c r="AV18" s="638"/>
      <c r="AW18" s="638"/>
      <c r="AX18" s="776"/>
      <c r="AY18" s="777">
        <f t="shared" si="0"/>
        <v>426776761</v>
      </c>
      <c r="AZ18" s="630">
        <v>41890042</v>
      </c>
      <c r="BA18" s="630"/>
      <c r="BB18" s="630"/>
      <c r="BC18" s="630">
        <v>315903000</v>
      </c>
      <c r="BD18" s="630"/>
      <c r="BE18" s="630"/>
      <c r="BF18" s="630"/>
      <c r="BG18" s="630"/>
      <c r="BH18" s="630"/>
      <c r="BI18" s="630"/>
      <c r="BJ18" s="630"/>
      <c r="BK18" s="630"/>
      <c r="BL18" s="630"/>
      <c r="BM18" s="630"/>
      <c r="BN18" s="630"/>
      <c r="BO18" s="630"/>
      <c r="BP18" s="630"/>
      <c r="BQ18" s="630"/>
      <c r="BR18" s="630"/>
      <c r="BS18" s="630"/>
      <c r="BT18" s="630"/>
      <c r="BU18" s="630"/>
      <c r="BV18" s="630"/>
      <c r="BW18" s="778">
        <f t="shared" si="3"/>
        <v>357793042</v>
      </c>
      <c r="BX18" s="630">
        <v>43733204</v>
      </c>
      <c r="BY18" s="630"/>
      <c r="BZ18" s="630"/>
      <c r="CA18" s="630">
        <v>329802732</v>
      </c>
      <c r="CB18" s="638"/>
      <c r="CC18" s="638"/>
      <c r="CD18" s="638"/>
      <c r="CE18" s="638"/>
      <c r="CF18" s="638"/>
      <c r="CG18" s="638"/>
      <c r="CH18" s="638"/>
      <c r="CI18" s="638"/>
      <c r="CJ18" s="638"/>
      <c r="CK18" s="638"/>
      <c r="CL18" s="638"/>
      <c r="CM18" s="638"/>
      <c r="CN18" s="638"/>
      <c r="CO18" s="638"/>
      <c r="CP18" s="638"/>
      <c r="CQ18" s="638"/>
      <c r="CR18" s="638"/>
      <c r="CS18" s="638"/>
      <c r="CT18" s="638"/>
      <c r="CU18" s="629">
        <f t="shared" si="5"/>
        <v>373535936</v>
      </c>
      <c r="CV18" s="638">
        <v>45657464</v>
      </c>
      <c r="CW18" s="638"/>
      <c r="CX18" s="638"/>
      <c r="CY18" s="638">
        <v>344314052</v>
      </c>
      <c r="CZ18" s="638">
        <v>0</v>
      </c>
      <c r="DA18" s="638"/>
      <c r="DB18" s="779"/>
      <c r="DC18" s="779"/>
      <c r="DD18" s="779"/>
      <c r="DE18" s="779"/>
      <c r="DF18" s="779"/>
      <c r="DG18" s="779"/>
      <c r="DH18" s="779"/>
      <c r="DI18" s="779"/>
      <c r="DJ18" s="779"/>
      <c r="DK18" s="779"/>
      <c r="DL18" s="779"/>
      <c r="DM18" s="779"/>
      <c r="DN18" s="779"/>
      <c r="DO18" s="779"/>
      <c r="DP18" s="779"/>
      <c r="DQ18" s="779"/>
      <c r="DR18" s="779"/>
      <c r="DS18" s="780">
        <f t="shared" si="1"/>
        <v>389971516</v>
      </c>
      <c r="DT18" s="630">
        <f t="shared" si="2"/>
        <v>1548077255</v>
      </c>
      <c r="DU18" s="569" t="s">
        <v>1169</v>
      </c>
    </row>
    <row r="19" spans="1:125" ht="40.5" x14ac:dyDescent="0.25">
      <c r="A19" s="771">
        <v>1</v>
      </c>
      <c r="B19" s="771" t="s">
        <v>25</v>
      </c>
      <c r="C19" s="771" t="s">
        <v>26</v>
      </c>
      <c r="D19" s="771" t="s">
        <v>27</v>
      </c>
      <c r="E19" s="691" t="s">
        <v>28</v>
      </c>
      <c r="F19" s="691" t="s">
        <v>29</v>
      </c>
      <c r="G19" s="691" t="s">
        <v>30</v>
      </c>
      <c r="H19" s="772">
        <v>25574</v>
      </c>
      <c r="I19" s="772" t="s">
        <v>31</v>
      </c>
      <c r="J19" s="772" t="s">
        <v>32</v>
      </c>
      <c r="K19" s="771" t="s">
        <v>33</v>
      </c>
      <c r="L19" s="773">
        <v>26597</v>
      </c>
      <c r="M19" s="772">
        <v>26597</v>
      </c>
      <c r="N19" s="691" t="s">
        <v>61</v>
      </c>
      <c r="O19" s="691" t="s">
        <v>62</v>
      </c>
      <c r="P19" s="691">
        <v>60</v>
      </c>
      <c r="Q19" s="691">
        <v>2023</v>
      </c>
      <c r="R19" s="691" t="s">
        <v>63</v>
      </c>
      <c r="S19" s="691" t="s">
        <v>37</v>
      </c>
      <c r="T19" s="691" t="s">
        <v>33</v>
      </c>
      <c r="U19" s="782">
        <v>73</v>
      </c>
      <c r="V19" s="691">
        <v>73</v>
      </c>
      <c r="W19" s="570">
        <v>13</v>
      </c>
      <c r="X19" s="691">
        <v>20</v>
      </c>
      <c r="Y19" s="691">
        <v>20</v>
      </c>
      <c r="Z19" s="691">
        <v>20</v>
      </c>
      <c r="AA19" s="775">
        <v>0</v>
      </c>
      <c r="AB19" s="630"/>
      <c r="AC19" s="630"/>
      <c r="AD19" s="630">
        <v>93000000</v>
      </c>
      <c r="AE19" s="630"/>
      <c r="AF19" s="630"/>
      <c r="AG19" s="630"/>
      <c r="AH19" s="630"/>
      <c r="AI19" s="630"/>
      <c r="AJ19" s="630"/>
      <c r="AK19" s="630"/>
      <c r="AL19" s="630"/>
      <c r="AM19" s="630"/>
      <c r="AN19" s="630"/>
      <c r="AO19" s="630"/>
      <c r="AP19" s="630"/>
      <c r="AQ19" s="630"/>
      <c r="AR19" s="630"/>
      <c r="AS19" s="630"/>
      <c r="AT19" s="630"/>
      <c r="AU19" s="630"/>
      <c r="AV19" s="630"/>
      <c r="AW19" s="630"/>
      <c r="AX19" s="783"/>
      <c r="AY19" s="777">
        <f t="shared" si="0"/>
        <v>93000000</v>
      </c>
      <c r="AZ19" s="630">
        <v>0</v>
      </c>
      <c r="BA19" s="630"/>
      <c r="BB19" s="630"/>
      <c r="BC19" s="630">
        <v>300000000</v>
      </c>
      <c r="BD19" s="630"/>
      <c r="BE19" s="630"/>
      <c r="BF19" s="630"/>
      <c r="BG19" s="630"/>
      <c r="BH19" s="630"/>
      <c r="BI19" s="630"/>
      <c r="BJ19" s="630"/>
      <c r="BK19" s="630"/>
      <c r="BL19" s="630"/>
      <c r="BM19" s="630"/>
      <c r="BN19" s="630"/>
      <c r="BO19" s="630"/>
      <c r="BP19" s="630"/>
      <c r="BQ19" s="630"/>
      <c r="BR19" s="630"/>
      <c r="BS19" s="630"/>
      <c r="BT19" s="630"/>
      <c r="BU19" s="630"/>
      <c r="BV19" s="630"/>
      <c r="BW19" s="778">
        <f t="shared" si="3"/>
        <v>300000000</v>
      </c>
      <c r="BX19" s="630"/>
      <c r="BY19" s="630"/>
      <c r="BZ19" s="630"/>
      <c r="CA19" s="630">
        <v>313200000</v>
      </c>
      <c r="CB19" s="630"/>
      <c r="CC19" s="630"/>
      <c r="CD19" s="630"/>
      <c r="CE19" s="630"/>
      <c r="CF19" s="630"/>
      <c r="CG19" s="630"/>
      <c r="CH19" s="630"/>
      <c r="CI19" s="630"/>
      <c r="CJ19" s="630"/>
      <c r="CK19" s="630"/>
      <c r="CL19" s="630"/>
      <c r="CM19" s="630"/>
      <c r="CN19" s="630"/>
      <c r="CO19" s="630"/>
      <c r="CP19" s="630"/>
      <c r="CQ19" s="630"/>
      <c r="CR19" s="630"/>
      <c r="CS19" s="630"/>
      <c r="CT19" s="630"/>
      <c r="CU19" s="629">
        <f t="shared" si="5"/>
        <v>313200000</v>
      </c>
      <c r="CV19" s="630">
        <v>0</v>
      </c>
      <c r="CW19" s="630"/>
      <c r="CX19" s="630"/>
      <c r="CY19" s="638">
        <v>326980800</v>
      </c>
      <c r="CZ19" s="638">
        <v>0</v>
      </c>
      <c r="DA19" s="638"/>
      <c r="DB19" s="779"/>
      <c r="DC19" s="779"/>
      <c r="DD19" s="779"/>
      <c r="DE19" s="779"/>
      <c r="DF19" s="779"/>
      <c r="DG19" s="779"/>
      <c r="DH19" s="779"/>
      <c r="DI19" s="779"/>
      <c r="DJ19" s="779"/>
      <c r="DK19" s="779"/>
      <c r="DL19" s="779"/>
      <c r="DM19" s="779"/>
      <c r="DN19" s="779"/>
      <c r="DO19" s="779"/>
      <c r="DP19" s="779"/>
      <c r="DQ19" s="779"/>
      <c r="DR19" s="779"/>
      <c r="DS19" s="780">
        <f t="shared" si="1"/>
        <v>326980800</v>
      </c>
      <c r="DT19" s="630">
        <f t="shared" si="2"/>
        <v>1033180800</v>
      </c>
      <c r="DU19" s="569" t="s">
        <v>1169</v>
      </c>
    </row>
    <row r="20" spans="1:125" ht="54" x14ac:dyDescent="0.25">
      <c r="A20" s="771">
        <v>1</v>
      </c>
      <c r="B20" s="771" t="s">
        <v>25</v>
      </c>
      <c r="C20" s="771" t="s">
        <v>26</v>
      </c>
      <c r="D20" s="771" t="s">
        <v>27</v>
      </c>
      <c r="E20" s="691" t="s">
        <v>28</v>
      </c>
      <c r="F20" s="691" t="s">
        <v>29</v>
      </c>
      <c r="G20" s="691" t="s">
        <v>30</v>
      </c>
      <c r="H20" s="772">
        <v>25574</v>
      </c>
      <c r="I20" s="772" t="s">
        <v>31</v>
      </c>
      <c r="J20" s="772" t="s">
        <v>32</v>
      </c>
      <c r="K20" s="771" t="s">
        <v>33</v>
      </c>
      <c r="L20" s="773">
        <v>26597</v>
      </c>
      <c r="M20" s="772">
        <v>26597</v>
      </c>
      <c r="N20" s="691" t="s">
        <v>64</v>
      </c>
      <c r="O20" s="691" t="s">
        <v>65</v>
      </c>
      <c r="P20" s="772">
        <v>20</v>
      </c>
      <c r="Q20" s="691">
        <v>2023</v>
      </c>
      <c r="R20" s="691" t="s">
        <v>66</v>
      </c>
      <c r="S20" s="691" t="s">
        <v>37</v>
      </c>
      <c r="T20" s="691" t="s">
        <v>38</v>
      </c>
      <c r="U20" s="782">
        <v>20</v>
      </c>
      <c r="V20" s="782">
        <v>20</v>
      </c>
      <c r="W20" s="784">
        <v>20</v>
      </c>
      <c r="X20" s="782">
        <v>20</v>
      </c>
      <c r="Y20" s="782">
        <v>20</v>
      </c>
      <c r="Z20" s="782">
        <v>20</v>
      </c>
      <c r="AA20" s="775">
        <v>449995643</v>
      </c>
      <c r="AB20" s="630"/>
      <c r="AC20" s="630"/>
      <c r="AD20" s="630">
        <v>1124558260</v>
      </c>
      <c r="AE20" s="630"/>
      <c r="AF20" s="630"/>
      <c r="AG20" s="630"/>
      <c r="AH20" s="630"/>
      <c r="AI20" s="630"/>
      <c r="AJ20" s="630"/>
      <c r="AK20" s="630"/>
      <c r="AL20" s="630"/>
      <c r="AM20" s="630"/>
      <c r="AN20" s="630"/>
      <c r="AO20" s="630"/>
      <c r="AP20" s="630"/>
      <c r="AQ20" s="630"/>
      <c r="AR20" s="630"/>
      <c r="AS20" s="630"/>
      <c r="AT20" s="630"/>
      <c r="AU20" s="630"/>
      <c r="AV20" s="630"/>
      <c r="AW20" s="630"/>
      <c r="AX20" s="783"/>
      <c r="AY20" s="777">
        <f t="shared" si="0"/>
        <v>1574553903</v>
      </c>
      <c r="AZ20" s="630"/>
      <c r="BA20" s="630"/>
      <c r="BB20" s="630"/>
      <c r="BC20" s="630">
        <v>1668797968</v>
      </c>
      <c r="BD20" s="630"/>
      <c r="BE20" s="630"/>
      <c r="BF20" s="630"/>
      <c r="BG20" s="630"/>
      <c r="BH20" s="630"/>
      <c r="BI20" s="630"/>
      <c r="BJ20" s="630"/>
      <c r="BK20" s="630"/>
      <c r="BL20" s="630"/>
      <c r="BM20" s="630"/>
      <c r="BN20" s="630"/>
      <c r="BO20" s="630"/>
      <c r="BP20" s="630"/>
      <c r="BQ20" s="630"/>
      <c r="BR20" s="630"/>
      <c r="BS20" s="630"/>
      <c r="BT20" s="630"/>
      <c r="BU20" s="630"/>
      <c r="BV20" s="630"/>
      <c r="BW20" s="778">
        <f t="shared" si="3"/>
        <v>1668797968</v>
      </c>
      <c r="BX20" s="630"/>
      <c r="BY20" s="630"/>
      <c r="BZ20" s="630"/>
      <c r="CA20" s="630">
        <v>1742225079</v>
      </c>
      <c r="CB20" s="630"/>
      <c r="CC20" s="630"/>
      <c r="CD20" s="630"/>
      <c r="CE20" s="630"/>
      <c r="CF20" s="630"/>
      <c r="CG20" s="630"/>
      <c r="CH20" s="630"/>
      <c r="CI20" s="630"/>
      <c r="CJ20" s="630"/>
      <c r="CK20" s="630"/>
      <c r="CL20" s="630"/>
      <c r="CM20" s="630"/>
      <c r="CN20" s="630"/>
      <c r="CO20" s="630"/>
      <c r="CP20" s="630"/>
      <c r="CQ20" s="630"/>
      <c r="CR20" s="630"/>
      <c r="CS20" s="630"/>
      <c r="CT20" s="630"/>
      <c r="CU20" s="629">
        <f t="shared" si="5"/>
        <v>1742225079</v>
      </c>
      <c r="CV20" s="630">
        <v>0</v>
      </c>
      <c r="CW20" s="630"/>
      <c r="CX20" s="630"/>
      <c r="CY20" s="638">
        <v>1818882982</v>
      </c>
      <c r="CZ20" s="638">
        <v>0</v>
      </c>
      <c r="DA20" s="638"/>
      <c r="DB20" s="779"/>
      <c r="DC20" s="779"/>
      <c r="DD20" s="779"/>
      <c r="DE20" s="779"/>
      <c r="DF20" s="779"/>
      <c r="DG20" s="779"/>
      <c r="DH20" s="779"/>
      <c r="DI20" s="779"/>
      <c r="DJ20" s="779"/>
      <c r="DK20" s="779"/>
      <c r="DL20" s="779"/>
      <c r="DM20" s="779"/>
      <c r="DN20" s="779"/>
      <c r="DO20" s="779"/>
      <c r="DP20" s="779"/>
      <c r="DQ20" s="779"/>
      <c r="DR20" s="779"/>
      <c r="DS20" s="780">
        <f t="shared" si="1"/>
        <v>1818882982</v>
      </c>
      <c r="DT20" s="630">
        <f t="shared" si="2"/>
        <v>6804459932</v>
      </c>
      <c r="DU20" s="569" t="s">
        <v>1169</v>
      </c>
    </row>
    <row r="21" spans="1:125" ht="54" x14ac:dyDescent="0.25">
      <c r="A21" s="771">
        <v>1</v>
      </c>
      <c r="B21" s="771" t="s">
        <v>25</v>
      </c>
      <c r="C21" s="771" t="s">
        <v>26</v>
      </c>
      <c r="D21" s="771" t="s">
        <v>27</v>
      </c>
      <c r="E21" s="691" t="s">
        <v>28</v>
      </c>
      <c r="F21" s="691" t="s">
        <v>29</v>
      </c>
      <c r="G21" s="691" t="s">
        <v>30</v>
      </c>
      <c r="H21" s="772">
        <v>25574</v>
      </c>
      <c r="I21" s="772" t="s">
        <v>31</v>
      </c>
      <c r="J21" s="772" t="s">
        <v>32</v>
      </c>
      <c r="K21" s="771" t="s">
        <v>33</v>
      </c>
      <c r="L21" s="773">
        <v>26597</v>
      </c>
      <c r="M21" s="772">
        <v>26597</v>
      </c>
      <c r="N21" s="691" t="s">
        <v>67</v>
      </c>
      <c r="O21" s="691" t="s">
        <v>68</v>
      </c>
      <c r="P21" s="691">
        <v>21</v>
      </c>
      <c r="Q21" s="691">
        <v>2023</v>
      </c>
      <c r="R21" s="691" t="s">
        <v>69</v>
      </c>
      <c r="S21" s="691" t="s">
        <v>37</v>
      </c>
      <c r="T21" s="691" t="s">
        <v>38</v>
      </c>
      <c r="U21" s="781">
        <v>21</v>
      </c>
      <c r="V21" s="691">
        <v>21</v>
      </c>
      <c r="W21" s="570">
        <v>21</v>
      </c>
      <c r="X21" s="691">
        <v>21</v>
      </c>
      <c r="Y21" s="691">
        <v>21</v>
      </c>
      <c r="Z21" s="691">
        <v>21</v>
      </c>
      <c r="AA21" s="775">
        <v>0</v>
      </c>
      <c r="AB21" s="630"/>
      <c r="AC21" s="630"/>
      <c r="AD21" s="630">
        <v>87988925</v>
      </c>
      <c r="AE21" s="630"/>
      <c r="AF21" s="630"/>
      <c r="AG21" s="630"/>
      <c r="AH21" s="630"/>
      <c r="AI21" s="630"/>
      <c r="AJ21" s="630"/>
      <c r="AK21" s="630"/>
      <c r="AL21" s="630"/>
      <c r="AM21" s="630"/>
      <c r="AN21" s="630"/>
      <c r="AO21" s="630"/>
      <c r="AP21" s="630"/>
      <c r="AQ21" s="630"/>
      <c r="AR21" s="630"/>
      <c r="AS21" s="630"/>
      <c r="AT21" s="630"/>
      <c r="AU21" s="630"/>
      <c r="AV21" s="630"/>
      <c r="AW21" s="630"/>
      <c r="AX21" s="783"/>
      <c r="AY21" s="777">
        <f t="shared" si="0"/>
        <v>87988925</v>
      </c>
      <c r="AZ21" s="630">
        <v>0</v>
      </c>
      <c r="BA21" s="630"/>
      <c r="BB21" s="630"/>
      <c r="BC21" s="630">
        <v>90540604</v>
      </c>
      <c r="BD21" s="630"/>
      <c r="BE21" s="630"/>
      <c r="BF21" s="630"/>
      <c r="BG21" s="630"/>
      <c r="BH21" s="630"/>
      <c r="BI21" s="630"/>
      <c r="BJ21" s="630"/>
      <c r="BK21" s="630"/>
      <c r="BL21" s="630"/>
      <c r="BM21" s="630"/>
      <c r="BN21" s="630"/>
      <c r="BO21" s="630"/>
      <c r="BP21" s="630"/>
      <c r="BQ21" s="630"/>
      <c r="BR21" s="630"/>
      <c r="BS21" s="630"/>
      <c r="BT21" s="630"/>
      <c r="BU21" s="630"/>
      <c r="BV21" s="630"/>
      <c r="BW21" s="778">
        <f t="shared" si="3"/>
        <v>90540604</v>
      </c>
      <c r="BX21" s="630"/>
      <c r="BY21" s="630"/>
      <c r="BZ21" s="630"/>
      <c r="CA21" s="638">
        <v>94524390</v>
      </c>
      <c r="CB21" s="630"/>
      <c r="CC21" s="630"/>
      <c r="CD21" s="630"/>
      <c r="CE21" s="630"/>
      <c r="CF21" s="630"/>
      <c r="CG21" s="630"/>
      <c r="CH21" s="630"/>
      <c r="CI21" s="630"/>
      <c r="CJ21" s="630"/>
      <c r="CK21" s="630"/>
      <c r="CL21" s="630"/>
      <c r="CM21" s="630"/>
      <c r="CN21" s="630"/>
      <c r="CO21" s="630"/>
      <c r="CP21" s="630"/>
      <c r="CQ21" s="630"/>
      <c r="CR21" s="630"/>
      <c r="CS21" s="630"/>
      <c r="CT21" s="630"/>
      <c r="CU21" s="629">
        <f t="shared" si="5"/>
        <v>94524390</v>
      </c>
      <c r="CV21" s="630">
        <v>0</v>
      </c>
      <c r="CW21" s="630"/>
      <c r="CX21" s="630"/>
      <c r="CY21" s="638">
        <v>98683463</v>
      </c>
      <c r="CZ21" s="638">
        <v>0</v>
      </c>
      <c r="DA21" s="638"/>
      <c r="DB21" s="779"/>
      <c r="DC21" s="779"/>
      <c r="DD21" s="779"/>
      <c r="DE21" s="779"/>
      <c r="DF21" s="779"/>
      <c r="DG21" s="779"/>
      <c r="DH21" s="779"/>
      <c r="DI21" s="779"/>
      <c r="DJ21" s="779"/>
      <c r="DK21" s="779"/>
      <c r="DL21" s="779"/>
      <c r="DM21" s="779"/>
      <c r="DN21" s="779"/>
      <c r="DO21" s="779"/>
      <c r="DP21" s="779"/>
      <c r="DQ21" s="779"/>
      <c r="DR21" s="779"/>
      <c r="DS21" s="780">
        <f t="shared" si="1"/>
        <v>98683463</v>
      </c>
      <c r="DT21" s="630">
        <f t="shared" si="2"/>
        <v>371737382</v>
      </c>
      <c r="DU21" s="569" t="s">
        <v>1169</v>
      </c>
    </row>
    <row r="22" spans="1:125" ht="40.5" x14ac:dyDescent="0.25">
      <c r="A22" s="771">
        <v>2</v>
      </c>
      <c r="B22" s="771" t="s">
        <v>25</v>
      </c>
      <c r="C22" s="771" t="s">
        <v>26</v>
      </c>
      <c r="D22" s="771" t="s">
        <v>27</v>
      </c>
      <c r="E22" s="691" t="s">
        <v>28</v>
      </c>
      <c r="F22" s="691" t="s">
        <v>29</v>
      </c>
      <c r="G22" s="691" t="s">
        <v>30</v>
      </c>
      <c r="H22" s="772">
        <v>25574</v>
      </c>
      <c r="I22" s="772" t="s">
        <v>31</v>
      </c>
      <c r="J22" s="772" t="s">
        <v>32</v>
      </c>
      <c r="K22" s="771" t="s">
        <v>33</v>
      </c>
      <c r="L22" s="773">
        <v>26597</v>
      </c>
      <c r="M22" s="772">
        <v>26597</v>
      </c>
      <c r="N22" s="691" t="s">
        <v>70</v>
      </c>
      <c r="O22" s="691" t="s">
        <v>71</v>
      </c>
      <c r="P22" s="691">
        <v>0</v>
      </c>
      <c r="Q22" s="691">
        <v>2023</v>
      </c>
      <c r="R22" s="691" t="s">
        <v>72</v>
      </c>
      <c r="S22" s="691" t="s">
        <v>37</v>
      </c>
      <c r="T22" s="691" t="s">
        <v>33</v>
      </c>
      <c r="U22" s="781">
        <v>1</v>
      </c>
      <c r="V22" s="691">
        <v>1</v>
      </c>
      <c r="W22" s="570">
        <v>0.1</v>
      </c>
      <c r="X22" s="691">
        <v>0.4</v>
      </c>
      <c r="Y22" s="691">
        <v>0.8</v>
      </c>
      <c r="Z22" s="691">
        <v>1</v>
      </c>
      <c r="AA22" s="775"/>
      <c r="AB22" s="638"/>
      <c r="AC22" s="638"/>
      <c r="AD22" s="638"/>
      <c r="AE22" s="638"/>
      <c r="AF22" s="638"/>
      <c r="AG22" s="638"/>
      <c r="AH22" s="638"/>
      <c r="AI22" s="638"/>
      <c r="AJ22" s="638"/>
      <c r="AK22" s="638"/>
      <c r="AL22" s="638"/>
      <c r="AM22" s="638"/>
      <c r="AN22" s="638"/>
      <c r="AO22" s="638"/>
      <c r="AP22" s="638"/>
      <c r="AQ22" s="638"/>
      <c r="AR22" s="638"/>
      <c r="AS22" s="638"/>
      <c r="AT22" s="638"/>
      <c r="AU22" s="638"/>
      <c r="AV22" s="638"/>
      <c r="AW22" s="638"/>
      <c r="AX22" s="776"/>
      <c r="AY22" s="777">
        <f t="shared" si="0"/>
        <v>0</v>
      </c>
      <c r="AZ22" s="630">
        <v>20000000</v>
      </c>
      <c r="BA22" s="630"/>
      <c r="BB22" s="630"/>
      <c r="BC22" s="630"/>
      <c r="BD22" s="630"/>
      <c r="BE22" s="630"/>
      <c r="BF22" s="630"/>
      <c r="BG22" s="630"/>
      <c r="BH22" s="630"/>
      <c r="BI22" s="630"/>
      <c r="BJ22" s="630"/>
      <c r="BK22" s="630"/>
      <c r="BL22" s="630"/>
      <c r="BM22" s="630"/>
      <c r="BN22" s="630"/>
      <c r="BO22" s="630"/>
      <c r="BP22" s="630"/>
      <c r="BQ22" s="630"/>
      <c r="BR22" s="630"/>
      <c r="BS22" s="630"/>
      <c r="BT22" s="630"/>
      <c r="BU22" s="630"/>
      <c r="BV22" s="630"/>
      <c r="BW22" s="778">
        <f t="shared" si="3"/>
        <v>20000000</v>
      </c>
      <c r="BX22" s="630">
        <v>20880000</v>
      </c>
      <c r="BY22" s="638"/>
      <c r="BZ22" s="638"/>
      <c r="CA22" s="638"/>
      <c r="CB22" s="638">
        <v>0</v>
      </c>
      <c r="CC22" s="638"/>
      <c r="CD22" s="638"/>
      <c r="CE22" s="638"/>
      <c r="CF22" s="638"/>
      <c r="CG22" s="638"/>
      <c r="CH22" s="638"/>
      <c r="CI22" s="638"/>
      <c r="CJ22" s="638"/>
      <c r="CK22" s="638"/>
      <c r="CL22" s="638"/>
      <c r="CM22" s="638"/>
      <c r="CN22" s="638"/>
      <c r="CO22" s="638"/>
      <c r="CP22" s="638"/>
      <c r="CQ22" s="638"/>
      <c r="CR22" s="638"/>
      <c r="CS22" s="638"/>
      <c r="CT22" s="638"/>
      <c r="CU22" s="629">
        <f t="shared" si="5"/>
        <v>20880000</v>
      </c>
      <c r="CV22" s="638">
        <v>21798720</v>
      </c>
      <c r="CW22" s="638"/>
      <c r="CX22" s="638"/>
      <c r="CY22" s="638">
        <v>0</v>
      </c>
      <c r="CZ22" s="638">
        <v>0</v>
      </c>
      <c r="DA22" s="638"/>
      <c r="DB22" s="779"/>
      <c r="DC22" s="779"/>
      <c r="DD22" s="779"/>
      <c r="DE22" s="779"/>
      <c r="DF22" s="779"/>
      <c r="DG22" s="779"/>
      <c r="DH22" s="779"/>
      <c r="DI22" s="779"/>
      <c r="DJ22" s="779"/>
      <c r="DK22" s="779"/>
      <c r="DL22" s="779"/>
      <c r="DM22" s="779"/>
      <c r="DN22" s="779"/>
      <c r="DO22" s="779"/>
      <c r="DP22" s="779"/>
      <c r="DQ22" s="779"/>
      <c r="DR22" s="779"/>
      <c r="DS22" s="780">
        <f t="shared" si="1"/>
        <v>21798720</v>
      </c>
      <c r="DT22" s="630">
        <f t="shared" si="2"/>
        <v>62678720</v>
      </c>
      <c r="DU22" s="569" t="s">
        <v>1169</v>
      </c>
    </row>
    <row r="23" spans="1:125" ht="67.5" x14ac:dyDescent="0.25">
      <c r="A23" s="771">
        <v>1</v>
      </c>
      <c r="B23" s="771" t="s">
        <v>25</v>
      </c>
      <c r="C23" s="771" t="s">
        <v>26</v>
      </c>
      <c r="D23" s="771" t="s">
        <v>27</v>
      </c>
      <c r="E23" s="691" t="s">
        <v>28</v>
      </c>
      <c r="F23" s="691" t="s">
        <v>29</v>
      </c>
      <c r="G23" s="691" t="s">
        <v>30</v>
      </c>
      <c r="H23" s="772">
        <v>25574</v>
      </c>
      <c r="I23" s="772" t="s">
        <v>31</v>
      </c>
      <c r="J23" s="772" t="s">
        <v>32</v>
      </c>
      <c r="K23" s="771" t="s">
        <v>33</v>
      </c>
      <c r="L23" s="773">
        <v>26597</v>
      </c>
      <c r="M23" s="772">
        <v>26597</v>
      </c>
      <c r="N23" s="691" t="s">
        <v>73</v>
      </c>
      <c r="O23" s="691" t="s">
        <v>74</v>
      </c>
      <c r="P23" s="691">
        <v>450</v>
      </c>
      <c r="Q23" s="691">
        <v>2023</v>
      </c>
      <c r="R23" s="691" t="s">
        <v>75</v>
      </c>
      <c r="S23" s="691" t="s">
        <v>37</v>
      </c>
      <c r="T23" s="691" t="s">
        <v>38</v>
      </c>
      <c r="U23" s="691">
        <v>450</v>
      </c>
      <c r="V23" s="691">
        <v>450</v>
      </c>
      <c r="W23" s="570">
        <v>450</v>
      </c>
      <c r="X23" s="691">
        <v>450</v>
      </c>
      <c r="Y23" s="691">
        <v>450</v>
      </c>
      <c r="Z23" s="691">
        <v>450</v>
      </c>
      <c r="AA23" s="775">
        <v>0</v>
      </c>
      <c r="AB23" s="630"/>
      <c r="AC23" s="630"/>
      <c r="AD23" s="630">
        <v>150000000</v>
      </c>
      <c r="AE23" s="630"/>
      <c r="AF23" s="630"/>
      <c r="AG23" s="630"/>
      <c r="AH23" s="630"/>
      <c r="AI23" s="630"/>
      <c r="AJ23" s="630"/>
      <c r="AK23" s="630"/>
      <c r="AL23" s="630"/>
      <c r="AM23" s="630"/>
      <c r="AN23" s="630"/>
      <c r="AO23" s="630"/>
      <c r="AP23" s="630"/>
      <c r="AQ23" s="630"/>
      <c r="AR23" s="630"/>
      <c r="AS23" s="630"/>
      <c r="AT23" s="630"/>
      <c r="AU23" s="630"/>
      <c r="AV23" s="630"/>
      <c r="AW23" s="630"/>
      <c r="AX23" s="783"/>
      <c r="AY23" s="777">
        <f t="shared" si="0"/>
        <v>150000000</v>
      </c>
      <c r="AZ23" s="630">
        <v>0</v>
      </c>
      <c r="BA23" s="630"/>
      <c r="BB23" s="630"/>
      <c r="BC23" s="630">
        <v>100000000</v>
      </c>
      <c r="BD23" s="630"/>
      <c r="BE23" s="630"/>
      <c r="BF23" s="630"/>
      <c r="BG23" s="630"/>
      <c r="BH23" s="630"/>
      <c r="BI23" s="630"/>
      <c r="BJ23" s="630"/>
      <c r="BK23" s="630"/>
      <c r="BL23" s="630"/>
      <c r="BM23" s="630"/>
      <c r="BN23" s="630"/>
      <c r="BO23" s="630"/>
      <c r="BP23" s="630"/>
      <c r="BQ23" s="630"/>
      <c r="BR23" s="630"/>
      <c r="BS23" s="630"/>
      <c r="BT23" s="630"/>
      <c r="BU23" s="630"/>
      <c r="BV23" s="630"/>
      <c r="BW23" s="778">
        <f t="shared" si="3"/>
        <v>100000000</v>
      </c>
      <c r="BX23" s="630"/>
      <c r="BY23" s="630"/>
      <c r="BZ23" s="630"/>
      <c r="CA23" s="630">
        <v>104400000</v>
      </c>
      <c r="CB23" s="630">
        <v>0</v>
      </c>
      <c r="CC23" s="630"/>
      <c r="CD23" s="630"/>
      <c r="CE23" s="630"/>
      <c r="CF23" s="630"/>
      <c r="CG23" s="630"/>
      <c r="CH23" s="630"/>
      <c r="CI23" s="630"/>
      <c r="CJ23" s="630"/>
      <c r="CK23" s="630"/>
      <c r="CL23" s="630"/>
      <c r="CM23" s="630"/>
      <c r="CN23" s="630"/>
      <c r="CO23" s="630"/>
      <c r="CP23" s="630"/>
      <c r="CQ23" s="630"/>
      <c r="CR23" s="630"/>
      <c r="CS23" s="630"/>
      <c r="CT23" s="630"/>
      <c r="CU23" s="629">
        <f t="shared" si="5"/>
        <v>104400000</v>
      </c>
      <c r="CV23" s="630">
        <v>0</v>
      </c>
      <c r="CW23" s="630"/>
      <c r="CX23" s="630"/>
      <c r="CY23" s="638">
        <v>108993600</v>
      </c>
      <c r="CZ23" s="638">
        <v>0</v>
      </c>
      <c r="DA23" s="638"/>
      <c r="DB23" s="779"/>
      <c r="DC23" s="779"/>
      <c r="DD23" s="779"/>
      <c r="DE23" s="779"/>
      <c r="DF23" s="779"/>
      <c r="DG23" s="779"/>
      <c r="DH23" s="779"/>
      <c r="DI23" s="779"/>
      <c r="DJ23" s="779"/>
      <c r="DK23" s="779"/>
      <c r="DL23" s="779"/>
      <c r="DM23" s="779"/>
      <c r="DN23" s="779"/>
      <c r="DO23" s="779"/>
      <c r="DP23" s="779"/>
      <c r="DQ23" s="779"/>
      <c r="DR23" s="779"/>
      <c r="DS23" s="780">
        <f t="shared" si="1"/>
        <v>108993600</v>
      </c>
      <c r="DT23" s="630">
        <f t="shared" si="2"/>
        <v>463393600</v>
      </c>
      <c r="DU23" s="569" t="s">
        <v>1169</v>
      </c>
    </row>
    <row r="24" spans="1:125" ht="40.5" x14ac:dyDescent="0.25">
      <c r="A24" s="771">
        <v>1</v>
      </c>
      <c r="B24" s="771" t="s">
        <v>25</v>
      </c>
      <c r="C24" s="771" t="s">
        <v>26</v>
      </c>
      <c r="D24" s="771" t="s">
        <v>27</v>
      </c>
      <c r="E24" s="691" t="s">
        <v>28</v>
      </c>
      <c r="F24" s="691" t="s">
        <v>29</v>
      </c>
      <c r="G24" s="691" t="s">
        <v>30</v>
      </c>
      <c r="H24" s="772">
        <v>25574</v>
      </c>
      <c r="I24" s="772" t="s">
        <v>31</v>
      </c>
      <c r="J24" s="772" t="s">
        <v>32</v>
      </c>
      <c r="K24" s="771" t="s">
        <v>33</v>
      </c>
      <c r="L24" s="773">
        <v>26597</v>
      </c>
      <c r="M24" s="772">
        <v>26597</v>
      </c>
      <c r="N24" s="691" t="s">
        <v>76</v>
      </c>
      <c r="O24" s="691" t="s">
        <v>77</v>
      </c>
      <c r="P24" s="691">
        <v>0</v>
      </c>
      <c r="Q24" s="691">
        <v>2023</v>
      </c>
      <c r="R24" s="691" t="s">
        <v>78</v>
      </c>
      <c r="S24" s="691" t="s">
        <v>37</v>
      </c>
      <c r="T24" s="691" t="s">
        <v>33</v>
      </c>
      <c r="U24" s="691">
        <v>1</v>
      </c>
      <c r="V24" s="691">
        <v>1</v>
      </c>
      <c r="W24" s="570">
        <v>0.1</v>
      </c>
      <c r="X24" s="570">
        <v>0.4</v>
      </c>
      <c r="Y24" s="570">
        <v>0.8</v>
      </c>
      <c r="Z24" s="570">
        <v>1</v>
      </c>
      <c r="AA24" s="775">
        <v>0</v>
      </c>
      <c r="AB24" s="630"/>
      <c r="AC24" s="630"/>
      <c r="AD24" s="630">
        <v>50000000</v>
      </c>
      <c r="AE24" s="630"/>
      <c r="AF24" s="630"/>
      <c r="AG24" s="630"/>
      <c r="AH24" s="630"/>
      <c r="AI24" s="630"/>
      <c r="AJ24" s="630"/>
      <c r="AK24" s="630"/>
      <c r="AL24" s="630"/>
      <c r="AM24" s="630"/>
      <c r="AN24" s="630"/>
      <c r="AO24" s="630"/>
      <c r="AP24" s="630"/>
      <c r="AQ24" s="630"/>
      <c r="AR24" s="630"/>
      <c r="AS24" s="630"/>
      <c r="AT24" s="630"/>
      <c r="AU24" s="630"/>
      <c r="AV24" s="630"/>
      <c r="AW24" s="630"/>
      <c r="AX24" s="783"/>
      <c r="AY24" s="777">
        <f t="shared" si="0"/>
        <v>50000000</v>
      </c>
      <c r="AZ24" s="630">
        <v>0</v>
      </c>
      <c r="BA24" s="630"/>
      <c r="BB24" s="630"/>
      <c r="BC24" s="630">
        <v>51450000</v>
      </c>
      <c r="BD24" s="630"/>
      <c r="BE24" s="630"/>
      <c r="BF24" s="630"/>
      <c r="BG24" s="630"/>
      <c r="BH24" s="630"/>
      <c r="BI24" s="630"/>
      <c r="BJ24" s="630"/>
      <c r="BK24" s="630"/>
      <c r="BL24" s="630"/>
      <c r="BM24" s="630"/>
      <c r="BN24" s="630"/>
      <c r="BO24" s="630"/>
      <c r="BP24" s="630"/>
      <c r="BQ24" s="630"/>
      <c r="BR24" s="630"/>
      <c r="BS24" s="630"/>
      <c r="BT24" s="630"/>
      <c r="BU24" s="630"/>
      <c r="BV24" s="630"/>
      <c r="BW24" s="778">
        <f t="shared" si="3"/>
        <v>51450000</v>
      </c>
      <c r="BX24" s="630"/>
      <c r="BY24" s="630"/>
      <c r="BZ24" s="630"/>
      <c r="CA24" s="630">
        <v>53713800</v>
      </c>
      <c r="CB24" s="630">
        <v>0</v>
      </c>
      <c r="CC24" s="630"/>
      <c r="CD24" s="630"/>
      <c r="CE24" s="630"/>
      <c r="CF24" s="630"/>
      <c r="CG24" s="630"/>
      <c r="CH24" s="630"/>
      <c r="CI24" s="630"/>
      <c r="CJ24" s="630"/>
      <c r="CK24" s="630"/>
      <c r="CL24" s="630"/>
      <c r="CM24" s="630"/>
      <c r="CN24" s="630"/>
      <c r="CO24" s="630"/>
      <c r="CP24" s="630"/>
      <c r="CQ24" s="630"/>
      <c r="CR24" s="630"/>
      <c r="CS24" s="630"/>
      <c r="CT24" s="630"/>
      <c r="CU24" s="629">
        <f t="shared" si="5"/>
        <v>53713800</v>
      </c>
      <c r="CV24" s="630">
        <v>0</v>
      </c>
      <c r="CW24" s="630"/>
      <c r="CX24" s="630"/>
      <c r="CY24" s="638">
        <v>56077207</v>
      </c>
      <c r="CZ24" s="638">
        <v>0</v>
      </c>
      <c r="DA24" s="638"/>
      <c r="DB24" s="779"/>
      <c r="DC24" s="779"/>
      <c r="DD24" s="779"/>
      <c r="DE24" s="779"/>
      <c r="DF24" s="779"/>
      <c r="DG24" s="779"/>
      <c r="DH24" s="779"/>
      <c r="DI24" s="779"/>
      <c r="DJ24" s="779"/>
      <c r="DK24" s="779"/>
      <c r="DL24" s="779"/>
      <c r="DM24" s="779"/>
      <c r="DN24" s="779"/>
      <c r="DO24" s="779"/>
      <c r="DP24" s="779"/>
      <c r="DQ24" s="779"/>
      <c r="DR24" s="779"/>
      <c r="DS24" s="780">
        <f t="shared" si="1"/>
        <v>56077207</v>
      </c>
      <c r="DT24" s="630">
        <f t="shared" si="2"/>
        <v>211241007</v>
      </c>
      <c r="DU24" s="569" t="s">
        <v>1169</v>
      </c>
    </row>
    <row r="25" spans="1:125" ht="54" x14ac:dyDescent="0.25">
      <c r="A25" s="771">
        <v>1</v>
      </c>
      <c r="B25" s="771" t="s">
        <v>25</v>
      </c>
      <c r="C25" s="771" t="s">
        <v>26</v>
      </c>
      <c r="D25" s="771" t="s">
        <v>27</v>
      </c>
      <c r="E25" s="691" t="s">
        <v>28</v>
      </c>
      <c r="F25" s="691" t="s">
        <v>29</v>
      </c>
      <c r="G25" s="691" t="s">
        <v>30</v>
      </c>
      <c r="H25" s="772">
        <v>25574</v>
      </c>
      <c r="I25" s="772" t="s">
        <v>31</v>
      </c>
      <c r="J25" s="772" t="s">
        <v>32</v>
      </c>
      <c r="K25" s="691" t="s">
        <v>33</v>
      </c>
      <c r="L25" s="772">
        <v>26597</v>
      </c>
      <c r="M25" s="772">
        <v>26597</v>
      </c>
      <c r="N25" s="691" t="s">
        <v>79</v>
      </c>
      <c r="O25" s="691" t="s">
        <v>80</v>
      </c>
      <c r="P25" s="691">
        <v>0</v>
      </c>
      <c r="Q25" s="691">
        <v>2023</v>
      </c>
      <c r="R25" s="691" t="s">
        <v>81</v>
      </c>
      <c r="S25" s="691" t="s">
        <v>37</v>
      </c>
      <c r="T25" s="691" t="s">
        <v>33</v>
      </c>
      <c r="U25" s="691">
        <v>2</v>
      </c>
      <c r="V25" s="691">
        <v>2</v>
      </c>
      <c r="W25" s="570">
        <v>0.2</v>
      </c>
      <c r="X25" s="570">
        <v>0.8</v>
      </c>
      <c r="Y25" s="570">
        <v>1.4</v>
      </c>
      <c r="Z25" s="570">
        <v>2</v>
      </c>
      <c r="AA25" s="775">
        <v>14256000</v>
      </c>
      <c r="AB25" s="630"/>
      <c r="AC25" s="630"/>
      <c r="AD25" s="630">
        <v>80000000</v>
      </c>
      <c r="AE25" s="630"/>
      <c r="AF25" s="630"/>
      <c r="AG25" s="630"/>
      <c r="AH25" s="630"/>
      <c r="AI25" s="630"/>
      <c r="AJ25" s="630"/>
      <c r="AK25" s="630"/>
      <c r="AL25" s="630"/>
      <c r="AM25" s="630"/>
      <c r="AN25" s="630"/>
      <c r="AO25" s="630"/>
      <c r="AP25" s="630"/>
      <c r="AQ25" s="630"/>
      <c r="AR25" s="630"/>
      <c r="AS25" s="630"/>
      <c r="AT25" s="630"/>
      <c r="AU25" s="630"/>
      <c r="AV25" s="630"/>
      <c r="AW25" s="630"/>
      <c r="AX25" s="783"/>
      <c r="AY25" s="777">
        <f t="shared" si="0"/>
        <v>94256000</v>
      </c>
      <c r="AZ25" s="630">
        <v>14669424</v>
      </c>
      <c r="BA25" s="630"/>
      <c r="BB25" s="630"/>
      <c r="BC25" s="630">
        <v>40000000</v>
      </c>
      <c r="BD25" s="630"/>
      <c r="BE25" s="630"/>
      <c r="BF25" s="630"/>
      <c r="BG25" s="630"/>
      <c r="BH25" s="630"/>
      <c r="BI25" s="630"/>
      <c r="BJ25" s="630"/>
      <c r="BK25" s="630"/>
      <c r="BL25" s="630"/>
      <c r="BM25" s="630"/>
      <c r="BN25" s="630"/>
      <c r="BO25" s="630"/>
      <c r="BP25" s="630"/>
      <c r="BQ25" s="630"/>
      <c r="BR25" s="630"/>
      <c r="BS25" s="630"/>
      <c r="BT25" s="630"/>
      <c r="BU25" s="630"/>
      <c r="BV25" s="630"/>
      <c r="BW25" s="778">
        <f t="shared" si="3"/>
        <v>54669424</v>
      </c>
      <c r="BX25" s="630">
        <v>15314879</v>
      </c>
      <c r="BY25" s="630"/>
      <c r="BZ25" s="630"/>
      <c r="CA25" s="630">
        <v>41760000</v>
      </c>
      <c r="CB25" s="630">
        <v>0</v>
      </c>
      <c r="CC25" s="630"/>
      <c r="CD25" s="630"/>
      <c r="CE25" s="630"/>
      <c r="CF25" s="630"/>
      <c r="CG25" s="630"/>
      <c r="CH25" s="630"/>
      <c r="CI25" s="630"/>
      <c r="CJ25" s="630"/>
      <c r="CK25" s="630"/>
      <c r="CL25" s="630"/>
      <c r="CM25" s="630"/>
      <c r="CN25" s="630"/>
      <c r="CO25" s="630"/>
      <c r="CP25" s="630"/>
      <c r="CQ25" s="630"/>
      <c r="CR25" s="630"/>
      <c r="CS25" s="630"/>
      <c r="CT25" s="630"/>
      <c r="CU25" s="629">
        <f t="shared" si="5"/>
        <v>57074879</v>
      </c>
      <c r="CV25" s="630">
        <v>15988733</v>
      </c>
      <c r="CW25" s="630"/>
      <c r="CX25" s="630"/>
      <c r="CY25" s="638">
        <v>43597440</v>
      </c>
      <c r="CZ25" s="638">
        <v>0</v>
      </c>
      <c r="DA25" s="638"/>
      <c r="DB25" s="779"/>
      <c r="DC25" s="779"/>
      <c r="DD25" s="779"/>
      <c r="DE25" s="779"/>
      <c r="DF25" s="779"/>
      <c r="DG25" s="779"/>
      <c r="DH25" s="779"/>
      <c r="DI25" s="779"/>
      <c r="DJ25" s="779"/>
      <c r="DK25" s="779"/>
      <c r="DL25" s="779"/>
      <c r="DM25" s="779"/>
      <c r="DN25" s="779"/>
      <c r="DO25" s="779"/>
      <c r="DP25" s="779"/>
      <c r="DQ25" s="779"/>
      <c r="DR25" s="779"/>
      <c r="DS25" s="780">
        <f t="shared" si="1"/>
        <v>59586173</v>
      </c>
      <c r="DT25" s="630">
        <f t="shared" si="2"/>
        <v>265586476</v>
      </c>
      <c r="DU25" s="569" t="s">
        <v>1169</v>
      </c>
    </row>
    <row r="26" spans="1:125" ht="40.5" x14ac:dyDescent="0.25">
      <c r="A26" s="771">
        <v>1</v>
      </c>
      <c r="B26" s="771" t="s">
        <v>25</v>
      </c>
      <c r="C26" s="771" t="s">
        <v>26</v>
      </c>
      <c r="D26" s="771" t="s">
        <v>27</v>
      </c>
      <c r="E26" s="691" t="s">
        <v>28</v>
      </c>
      <c r="F26" s="691" t="s">
        <v>29</v>
      </c>
      <c r="G26" s="691" t="s">
        <v>30</v>
      </c>
      <c r="H26" s="772">
        <v>25574</v>
      </c>
      <c r="I26" s="772" t="s">
        <v>31</v>
      </c>
      <c r="J26" s="772" t="s">
        <v>32</v>
      </c>
      <c r="K26" s="691" t="s">
        <v>33</v>
      </c>
      <c r="L26" s="772">
        <v>26597</v>
      </c>
      <c r="M26" s="772">
        <v>26597</v>
      </c>
      <c r="N26" s="691" t="s">
        <v>82</v>
      </c>
      <c r="O26" s="691" t="s">
        <v>83</v>
      </c>
      <c r="P26" s="691">
        <v>0</v>
      </c>
      <c r="Q26" s="691">
        <v>2023</v>
      </c>
      <c r="R26" s="691" t="s">
        <v>84</v>
      </c>
      <c r="S26" s="691" t="s">
        <v>37</v>
      </c>
      <c r="T26" s="691" t="s">
        <v>33</v>
      </c>
      <c r="U26" s="691">
        <v>1</v>
      </c>
      <c r="V26" s="691">
        <v>1</v>
      </c>
      <c r="W26" s="570">
        <v>0.1</v>
      </c>
      <c r="X26" s="570">
        <v>0.4</v>
      </c>
      <c r="Y26" s="570">
        <v>0.8</v>
      </c>
      <c r="Z26" s="570">
        <v>1</v>
      </c>
      <c r="AA26" s="775">
        <v>0</v>
      </c>
      <c r="AB26" s="630"/>
      <c r="AC26" s="630"/>
      <c r="AD26" s="630">
        <v>70000000</v>
      </c>
      <c r="AE26" s="630"/>
      <c r="AF26" s="630"/>
      <c r="AG26" s="630"/>
      <c r="AH26" s="630"/>
      <c r="AI26" s="630"/>
      <c r="AJ26" s="630"/>
      <c r="AK26" s="630"/>
      <c r="AL26" s="630"/>
      <c r="AM26" s="630"/>
      <c r="AN26" s="630"/>
      <c r="AO26" s="630"/>
      <c r="AP26" s="630"/>
      <c r="AQ26" s="630"/>
      <c r="AR26" s="630"/>
      <c r="AS26" s="630"/>
      <c r="AT26" s="630"/>
      <c r="AU26" s="630"/>
      <c r="AV26" s="630"/>
      <c r="AW26" s="630"/>
      <c r="AX26" s="783"/>
      <c r="AY26" s="777">
        <f t="shared" si="0"/>
        <v>70000000</v>
      </c>
      <c r="AZ26" s="630">
        <v>0</v>
      </c>
      <c r="BA26" s="630"/>
      <c r="BB26" s="630"/>
      <c r="BC26" s="630">
        <v>72030000</v>
      </c>
      <c r="BD26" s="630"/>
      <c r="BE26" s="630"/>
      <c r="BF26" s="630"/>
      <c r="BG26" s="630"/>
      <c r="BH26" s="630"/>
      <c r="BI26" s="630"/>
      <c r="BJ26" s="630"/>
      <c r="BK26" s="630"/>
      <c r="BL26" s="630"/>
      <c r="BM26" s="630"/>
      <c r="BN26" s="630"/>
      <c r="BO26" s="630"/>
      <c r="BP26" s="630"/>
      <c r="BQ26" s="630"/>
      <c r="BR26" s="630"/>
      <c r="BS26" s="630"/>
      <c r="BT26" s="630"/>
      <c r="BU26" s="630"/>
      <c r="BV26" s="630"/>
      <c r="BW26" s="778">
        <f t="shared" si="3"/>
        <v>72030000</v>
      </c>
      <c r="BX26" s="630"/>
      <c r="BY26" s="630"/>
      <c r="BZ26" s="630"/>
      <c r="CA26" s="630">
        <v>75199320</v>
      </c>
      <c r="CB26" s="630">
        <v>0</v>
      </c>
      <c r="CC26" s="630"/>
      <c r="CD26" s="630"/>
      <c r="CE26" s="630"/>
      <c r="CF26" s="630"/>
      <c r="CG26" s="630"/>
      <c r="CH26" s="630"/>
      <c r="CI26" s="630"/>
      <c r="CJ26" s="630"/>
      <c r="CK26" s="630"/>
      <c r="CL26" s="630"/>
      <c r="CM26" s="630"/>
      <c r="CN26" s="630"/>
      <c r="CO26" s="630"/>
      <c r="CP26" s="630"/>
      <c r="CQ26" s="630"/>
      <c r="CR26" s="630"/>
      <c r="CS26" s="630"/>
      <c r="CT26" s="630"/>
      <c r="CU26" s="629">
        <f t="shared" si="5"/>
        <v>75199320</v>
      </c>
      <c r="CV26" s="630">
        <v>0</v>
      </c>
      <c r="CW26" s="630"/>
      <c r="CX26" s="630"/>
      <c r="CY26" s="638">
        <v>78508090</v>
      </c>
      <c r="CZ26" s="638">
        <v>0</v>
      </c>
      <c r="DA26" s="638"/>
      <c r="DB26" s="779"/>
      <c r="DC26" s="779"/>
      <c r="DD26" s="779"/>
      <c r="DE26" s="779"/>
      <c r="DF26" s="779"/>
      <c r="DG26" s="779"/>
      <c r="DH26" s="779"/>
      <c r="DI26" s="779"/>
      <c r="DJ26" s="779"/>
      <c r="DK26" s="779"/>
      <c r="DL26" s="779"/>
      <c r="DM26" s="779"/>
      <c r="DN26" s="779"/>
      <c r="DO26" s="779"/>
      <c r="DP26" s="779"/>
      <c r="DQ26" s="779"/>
      <c r="DR26" s="779"/>
      <c r="DS26" s="780">
        <f t="shared" si="1"/>
        <v>78508090</v>
      </c>
      <c r="DT26" s="630">
        <f t="shared" si="2"/>
        <v>295737410</v>
      </c>
      <c r="DU26" s="569" t="s">
        <v>1169</v>
      </c>
    </row>
    <row r="27" spans="1:125" ht="40.5" x14ac:dyDescent="0.25">
      <c r="A27" s="771">
        <v>1</v>
      </c>
      <c r="B27" s="771" t="s">
        <v>25</v>
      </c>
      <c r="C27" s="771" t="s">
        <v>26</v>
      </c>
      <c r="D27" s="771" t="s">
        <v>27</v>
      </c>
      <c r="E27" s="691" t="s">
        <v>28</v>
      </c>
      <c r="F27" s="691" t="s">
        <v>29</v>
      </c>
      <c r="G27" s="691" t="s">
        <v>30</v>
      </c>
      <c r="H27" s="772">
        <v>25574</v>
      </c>
      <c r="I27" s="772" t="s">
        <v>31</v>
      </c>
      <c r="J27" s="772" t="s">
        <v>32</v>
      </c>
      <c r="K27" s="691" t="s">
        <v>33</v>
      </c>
      <c r="L27" s="772">
        <v>26597</v>
      </c>
      <c r="M27" s="772">
        <v>26597</v>
      </c>
      <c r="N27" s="691" t="s">
        <v>85</v>
      </c>
      <c r="O27" s="691" t="s">
        <v>86</v>
      </c>
      <c r="P27" s="785">
        <v>0.5</v>
      </c>
      <c r="Q27" s="691">
        <v>2023</v>
      </c>
      <c r="R27" s="691" t="s">
        <v>87</v>
      </c>
      <c r="S27" s="691" t="s">
        <v>88</v>
      </c>
      <c r="T27" s="691" t="s">
        <v>33</v>
      </c>
      <c r="U27" s="785">
        <v>0.25</v>
      </c>
      <c r="V27" s="785">
        <v>0.75</v>
      </c>
      <c r="W27" s="786">
        <v>0.05</v>
      </c>
      <c r="X27" s="785">
        <v>0.15</v>
      </c>
      <c r="Y27" s="785">
        <v>0.2</v>
      </c>
      <c r="Z27" s="785">
        <v>0.25</v>
      </c>
      <c r="AA27" s="775">
        <v>0</v>
      </c>
      <c r="AB27" s="630"/>
      <c r="AC27" s="630"/>
      <c r="AD27" s="630">
        <v>0</v>
      </c>
      <c r="AE27" s="630"/>
      <c r="AF27" s="630"/>
      <c r="AG27" s="630"/>
      <c r="AH27" s="630"/>
      <c r="AI27" s="630"/>
      <c r="AJ27" s="630"/>
      <c r="AK27" s="630"/>
      <c r="AL27" s="630"/>
      <c r="AM27" s="630"/>
      <c r="AN27" s="630"/>
      <c r="AO27" s="630"/>
      <c r="AP27" s="630"/>
      <c r="AQ27" s="630"/>
      <c r="AR27" s="630"/>
      <c r="AS27" s="630"/>
      <c r="AT27" s="630"/>
      <c r="AU27" s="630"/>
      <c r="AV27" s="630"/>
      <c r="AW27" s="630"/>
      <c r="AX27" s="783"/>
      <c r="AY27" s="777">
        <f t="shared" si="0"/>
        <v>0</v>
      </c>
      <c r="AZ27" s="630">
        <v>20000000</v>
      </c>
      <c r="BA27" s="630"/>
      <c r="BB27" s="630"/>
      <c r="BC27" s="630"/>
      <c r="BD27" s="630"/>
      <c r="BE27" s="630"/>
      <c r="BF27" s="630"/>
      <c r="BG27" s="630"/>
      <c r="BH27" s="630"/>
      <c r="BI27" s="630"/>
      <c r="BJ27" s="630"/>
      <c r="BK27" s="630"/>
      <c r="BL27" s="630"/>
      <c r="BM27" s="630"/>
      <c r="BN27" s="630"/>
      <c r="BO27" s="630"/>
      <c r="BP27" s="630"/>
      <c r="BQ27" s="630"/>
      <c r="BR27" s="630"/>
      <c r="BS27" s="630"/>
      <c r="BT27" s="630"/>
      <c r="BU27" s="630"/>
      <c r="BV27" s="630"/>
      <c r="BW27" s="778">
        <f t="shared" si="3"/>
        <v>20000000</v>
      </c>
      <c r="BX27" s="630">
        <v>20880000</v>
      </c>
      <c r="BY27" s="630"/>
      <c r="BZ27" s="630"/>
      <c r="CA27" s="630"/>
      <c r="CB27" s="630">
        <v>0</v>
      </c>
      <c r="CC27" s="630"/>
      <c r="CD27" s="630"/>
      <c r="CE27" s="630"/>
      <c r="CF27" s="630"/>
      <c r="CG27" s="630"/>
      <c r="CH27" s="630"/>
      <c r="CI27" s="630"/>
      <c r="CJ27" s="630"/>
      <c r="CK27" s="630"/>
      <c r="CL27" s="630"/>
      <c r="CM27" s="630"/>
      <c r="CN27" s="630"/>
      <c r="CO27" s="630"/>
      <c r="CP27" s="630"/>
      <c r="CQ27" s="630"/>
      <c r="CR27" s="630"/>
      <c r="CS27" s="630"/>
      <c r="CT27" s="630"/>
      <c r="CU27" s="629">
        <f t="shared" si="5"/>
        <v>20880000</v>
      </c>
      <c r="CV27" s="630">
        <v>21798720</v>
      </c>
      <c r="CW27" s="630"/>
      <c r="CX27" s="630"/>
      <c r="CY27" s="638">
        <v>0</v>
      </c>
      <c r="CZ27" s="638">
        <v>0</v>
      </c>
      <c r="DA27" s="638"/>
      <c r="DB27" s="779"/>
      <c r="DC27" s="779"/>
      <c r="DD27" s="779"/>
      <c r="DE27" s="779"/>
      <c r="DF27" s="779"/>
      <c r="DG27" s="779"/>
      <c r="DH27" s="779"/>
      <c r="DI27" s="779"/>
      <c r="DJ27" s="779"/>
      <c r="DK27" s="779"/>
      <c r="DL27" s="779"/>
      <c r="DM27" s="779"/>
      <c r="DN27" s="779"/>
      <c r="DO27" s="779"/>
      <c r="DP27" s="779"/>
      <c r="DQ27" s="779"/>
      <c r="DR27" s="779"/>
      <c r="DS27" s="780">
        <f t="shared" si="1"/>
        <v>21798720</v>
      </c>
      <c r="DT27" s="630">
        <f t="shared" si="2"/>
        <v>62678720</v>
      </c>
      <c r="DU27" s="569" t="s">
        <v>1169</v>
      </c>
    </row>
    <row r="28" spans="1:125" ht="54" x14ac:dyDescent="0.25">
      <c r="A28" s="771">
        <v>1</v>
      </c>
      <c r="B28" s="771" t="s">
        <v>25</v>
      </c>
      <c r="C28" s="771" t="s">
        <v>26</v>
      </c>
      <c r="D28" s="771" t="s">
        <v>27</v>
      </c>
      <c r="E28" s="691" t="s">
        <v>28</v>
      </c>
      <c r="F28" s="691" t="s">
        <v>29</v>
      </c>
      <c r="G28" s="691" t="s">
        <v>30</v>
      </c>
      <c r="H28" s="772">
        <v>25574</v>
      </c>
      <c r="I28" s="772" t="s">
        <v>31</v>
      </c>
      <c r="J28" s="772" t="s">
        <v>32</v>
      </c>
      <c r="K28" s="691" t="s">
        <v>33</v>
      </c>
      <c r="L28" s="772">
        <v>26597</v>
      </c>
      <c r="M28" s="772">
        <v>26597</v>
      </c>
      <c r="N28" s="691" t="s">
        <v>89</v>
      </c>
      <c r="O28" s="691" t="s">
        <v>90</v>
      </c>
      <c r="P28" s="691">
        <v>1</v>
      </c>
      <c r="Q28" s="691">
        <v>2023</v>
      </c>
      <c r="R28" s="691" t="s">
        <v>91</v>
      </c>
      <c r="S28" s="691" t="s">
        <v>37</v>
      </c>
      <c r="T28" s="691" t="s">
        <v>38</v>
      </c>
      <c r="U28" s="691">
        <v>1</v>
      </c>
      <c r="V28" s="691">
        <v>1</v>
      </c>
      <c r="W28" s="570">
        <v>1</v>
      </c>
      <c r="X28" s="691">
        <v>1</v>
      </c>
      <c r="Y28" s="691">
        <v>1</v>
      </c>
      <c r="Z28" s="691">
        <v>1</v>
      </c>
      <c r="AA28" s="775">
        <v>218863532</v>
      </c>
      <c r="AB28" s="630"/>
      <c r="AC28" s="630"/>
      <c r="AD28" s="630">
        <v>83000000</v>
      </c>
      <c r="AE28" s="630"/>
      <c r="AF28" s="630"/>
      <c r="AG28" s="630"/>
      <c r="AH28" s="630"/>
      <c r="AI28" s="630"/>
      <c r="AJ28" s="630"/>
      <c r="AK28" s="630"/>
      <c r="AL28" s="630"/>
      <c r="AM28" s="630"/>
      <c r="AN28" s="630"/>
      <c r="AO28" s="630"/>
      <c r="AP28" s="630"/>
      <c r="AQ28" s="630"/>
      <c r="AR28" s="630"/>
      <c r="AS28" s="630"/>
      <c r="AT28" s="630"/>
      <c r="AU28" s="630"/>
      <c r="AV28" s="630"/>
      <c r="AW28" s="630"/>
      <c r="AX28" s="783"/>
      <c r="AY28" s="777">
        <f t="shared" si="0"/>
        <v>301863532</v>
      </c>
      <c r="AZ28" s="630">
        <v>225210574</v>
      </c>
      <c r="BA28" s="630"/>
      <c r="BB28" s="630"/>
      <c r="BC28" s="630">
        <v>85407000</v>
      </c>
      <c r="BD28" s="630"/>
      <c r="BE28" s="630"/>
      <c r="BF28" s="630"/>
      <c r="BG28" s="630"/>
      <c r="BH28" s="630"/>
      <c r="BI28" s="630"/>
      <c r="BJ28" s="630"/>
      <c r="BK28" s="630"/>
      <c r="BL28" s="630"/>
      <c r="BM28" s="630"/>
      <c r="BN28" s="630"/>
      <c r="BO28" s="630"/>
      <c r="BP28" s="630"/>
      <c r="BQ28" s="630"/>
      <c r="BR28" s="630"/>
      <c r="BS28" s="630"/>
      <c r="BT28" s="630"/>
      <c r="BU28" s="630"/>
      <c r="BV28" s="630"/>
      <c r="BW28" s="778">
        <f t="shared" si="3"/>
        <v>310617574</v>
      </c>
      <c r="BX28" s="630">
        <v>235119839</v>
      </c>
      <c r="BY28" s="630"/>
      <c r="BZ28" s="630"/>
      <c r="CA28" s="630">
        <v>89164908</v>
      </c>
      <c r="CB28" s="630">
        <v>0</v>
      </c>
      <c r="CC28" s="630"/>
      <c r="CD28" s="630"/>
      <c r="CE28" s="630"/>
      <c r="CF28" s="630"/>
      <c r="CG28" s="630"/>
      <c r="CH28" s="630"/>
      <c r="CI28" s="630"/>
      <c r="CJ28" s="630"/>
      <c r="CK28" s="630"/>
      <c r="CL28" s="630"/>
      <c r="CM28" s="630"/>
      <c r="CN28" s="630"/>
      <c r="CO28" s="630"/>
      <c r="CP28" s="630"/>
      <c r="CQ28" s="630"/>
      <c r="CR28" s="630"/>
      <c r="CS28" s="630"/>
      <c r="CT28" s="630"/>
      <c r="CU28" s="629">
        <f t="shared" si="5"/>
        <v>324284747</v>
      </c>
      <c r="CV28" s="630">
        <v>245465116</v>
      </c>
      <c r="CW28" s="630"/>
      <c r="CX28" s="630"/>
      <c r="CY28" s="638">
        <v>93088163</v>
      </c>
      <c r="CZ28" s="638">
        <v>0</v>
      </c>
      <c r="DA28" s="638"/>
      <c r="DB28" s="779"/>
      <c r="DC28" s="779"/>
      <c r="DD28" s="779"/>
      <c r="DE28" s="779"/>
      <c r="DF28" s="779"/>
      <c r="DG28" s="779"/>
      <c r="DH28" s="779"/>
      <c r="DI28" s="779"/>
      <c r="DJ28" s="779"/>
      <c r="DK28" s="779"/>
      <c r="DL28" s="779"/>
      <c r="DM28" s="779"/>
      <c r="DN28" s="779"/>
      <c r="DO28" s="779"/>
      <c r="DP28" s="779"/>
      <c r="DQ28" s="779"/>
      <c r="DR28" s="779"/>
      <c r="DS28" s="780">
        <f t="shared" si="1"/>
        <v>338553279</v>
      </c>
      <c r="DT28" s="630">
        <f t="shared" si="2"/>
        <v>1275319132</v>
      </c>
      <c r="DU28" s="569" t="s">
        <v>1169</v>
      </c>
    </row>
    <row r="29" spans="1:125" ht="108" x14ac:dyDescent="0.25">
      <c r="A29" s="771">
        <v>1</v>
      </c>
      <c r="B29" s="771" t="s">
        <v>25</v>
      </c>
      <c r="C29" s="771" t="s">
        <v>26</v>
      </c>
      <c r="D29" s="771" t="s">
        <v>27</v>
      </c>
      <c r="E29" s="691" t="s">
        <v>28</v>
      </c>
      <c r="F29" s="691" t="s">
        <v>29</v>
      </c>
      <c r="G29" s="691" t="s">
        <v>30</v>
      </c>
      <c r="H29" s="772">
        <v>25574</v>
      </c>
      <c r="I29" s="772" t="s">
        <v>31</v>
      </c>
      <c r="J29" s="772" t="s">
        <v>32</v>
      </c>
      <c r="K29" s="691" t="s">
        <v>33</v>
      </c>
      <c r="L29" s="772">
        <v>26597</v>
      </c>
      <c r="M29" s="772">
        <v>26597</v>
      </c>
      <c r="N29" s="691" t="s">
        <v>92</v>
      </c>
      <c r="O29" s="691" t="s">
        <v>93</v>
      </c>
      <c r="P29" s="691">
        <v>21</v>
      </c>
      <c r="Q29" s="691">
        <v>2023</v>
      </c>
      <c r="R29" s="691" t="s">
        <v>94</v>
      </c>
      <c r="S29" s="691" t="s">
        <v>37</v>
      </c>
      <c r="T29" s="691" t="s">
        <v>38</v>
      </c>
      <c r="U29" s="782">
        <v>21</v>
      </c>
      <c r="V29" s="782">
        <v>21</v>
      </c>
      <c r="W29" s="784">
        <v>21</v>
      </c>
      <c r="X29" s="782">
        <v>21</v>
      </c>
      <c r="Y29" s="782">
        <v>21</v>
      </c>
      <c r="Z29" s="782">
        <v>21</v>
      </c>
      <c r="AA29" s="775">
        <v>4562190990</v>
      </c>
      <c r="AB29" s="630"/>
      <c r="AC29" s="630"/>
      <c r="AD29" s="630">
        <v>113616226223</v>
      </c>
      <c r="AE29" s="630"/>
      <c r="AF29" s="630"/>
      <c r="AG29" s="630"/>
      <c r="AH29" s="630"/>
      <c r="AI29" s="630"/>
      <c r="AJ29" s="630"/>
      <c r="AK29" s="630"/>
      <c r="AL29" s="630"/>
      <c r="AM29" s="630"/>
      <c r="AN29" s="630"/>
      <c r="AO29" s="630"/>
      <c r="AP29" s="630"/>
      <c r="AQ29" s="630"/>
      <c r="AR29" s="630"/>
      <c r="AS29" s="630"/>
      <c r="AT29" s="630"/>
      <c r="AU29" s="630"/>
      <c r="AV29" s="630"/>
      <c r="AW29" s="630"/>
      <c r="AX29" s="783"/>
      <c r="AY29" s="777">
        <f t="shared" si="0"/>
        <v>118178417213</v>
      </c>
      <c r="AZ29" s="630">
        <v>4694494529</v>
      </c>
      <c r="BA29" s="630"/>
      <c r="BB29" s="630"/>
      <c r="BC29" s="630">
        <v>107463575909</v>
      </c>
      <c r="BD29" s="630"/>
      <c r="BE29" s="630"/>
      <c r="BF29" s="630"/>
      <c r="BG29" s="630"/>
      <c r="BH29" s="630"/>
      <c r="BI29" s="630"/>
      <c r="BJ29" s="630"/>
      <c r="BK29" s="630"/>
      <c r="BL29" s="630"/>
      <c r="BM29" s="630"/>
      <c r="BN29" s="630"/>
      <c r="BO29" s="630"/>
      <c r="BP29" s="630"/>
      <c r="BQ29" s="630"/>
      <c r="BR29" s="630"/>
      <c r="BS29" s="630"/>
      <c r="BT29" s="630"/>
      <c r="BU29" s="630"/>
      <c r="BV29" s="630"/>
      <c r="BW29" s="778">
        <f t="shared" si="3"/>
        <v>112158070438</v>
      </c>
      <c r="BX29" s="630">
        <v>4901052288</v>
      </c>
      <c r="BY29" s="630"/>
      <c r="BZ29" s="630"/>
      <c r="CA29" s="630">
        <v>112191973248.996</v>
      </c>
      <c r="CB29" s="630">
        <v>0</v>
      </c>
      <c r="CC29" s="630"/>
      <c r="CD29" s="630"/>
      <c r="CE29" s="630"/>
      <c r="CF29" s="630"/>
      <c r="CG29" s="630"/>
      <c r="CH29" s="630"/>
      <c r="CI29" s="630"/>
      <c r="CJ29" s="630"/>
      <c r="CK29" s="630"/>
      <c r="CL29" s="630"/>
      <c r="CM29" s="630"/>
      <c r="CN29" s="630"/>
      <c r="CO29" s="630"/>
      <c r="CP29" s="630"/>
      <c r="CQ29" s="630"/>
      <c r="CR29" s="630"/>
      <c r="CS29" s="630"/>
      <c r="CT29" s="630"/>
      <c r="CU29" s="629">
        <f t="shared" si="5"/>
        <v>117093025536.996</v>
      </c>
      <c r="CV29" s="630">
        <v>5116698589</v>
      </c>
      <c r="CW29" s="630"/>
      <c r="CX29" s="630"/>
      <c r="CY29" s="638">
        <v>117128420071</v>
      </c>
      <c r="CZ29" s="638">
        <v>0</v>
      </c>
      <c r="DA29" s="638"/>
      <c r="DB29" s="779"/>
      <c r="DC29" s="779"/>
      <c r="DD29" s="779"/>
      <c r="DE29" s="779"/>
      <c r="DF29" s="779"/>
      <c r="DG29" s="779"/>
      <c r="DH29" s="779"/>
      <c r="DI29" s="779"/>
      <c r="DJ29" s="779"/>
      <c r="DK29" s="779"/>
      <c r="DL29" s="779"/>
      <c r="DM29" s="779"/>
      <c r="DN29" s="779"/>
      <c r="DO29" s="779"/>
      <c r="DP29" s="779"/>
      <c r="DQ29" s="779"/>
      <c r="DR29" s="779"/>
      <c r="DS29" s="780">
        <f t="shared" si="1"/>
        <v>122245118660</v>
      </c>
      <c r="DT29" s="630">
        <f t="shared" si="2"/>
        <v>469674631847.99597</v>
      </c>
      <c r="DU29" s="569" t="s">
        <v>1169</v>
      </c>
    </row>
    <row r="30" spans="1:125" ht="40.5" x14ac:dyDescent="0.25">
      <c r="A30" s="771">
        <v>1</v>
      </c>
      <c r="B30" s="771" t="s">
        <v>25</v>
      </c>
      <c r="C30" s="771" t="s">
        <v>26</v>
      </c>
      <c r="D30" s="771" t="s">
        <v>27</v>
      </c>
      <c r="E30" s="691" t="s">
        <v>28</v>
      </c>
      <c r="F30" s="691" t="s">
        <v>29</v>
      </c>
      <c r="G30" s="691" t="s">
        <v>30</v>
      </c>
      <c r="H30" s="772">
        <v>25574</v>
      </c>
      <c r="I30" s="772" t="s">
        <v>31</v>
      </c>
      <c r="J30" s="772" t="s">
        <v>32</v>
      </c>
      <c r="K30" s="691" t="s">
        <v>33</v>
      </c>
      <c r="L30" s="772">
        <v>26597</v>
      </c>
      <c r="M30" s="772">
        <v>26597</v>
      </c>
      <c r="N30" s="691" t="s">
        <v>95</v>
      </c>
      <c r="O30" s="691" t="s">
        <v>96</v>
      </c>
      <c r="P30" s="691">
        <v>0</v>
      </c>
      <c r="Q30" s="691">
        <v>2023</v>
      </c>
      <c r="R30" s="691" t="s">
        <v>97</v>
      </c>
      <c r="S30" s="691" t="s">
        <v>37</v>
      </c>
      <c r="T30" s="691" t="s">
        <v>33</v>
      </c>
      <c r="U30" s="691">
        <v>1</v>
      </c>
      <c r="V30" s="691">
        <v>1</v>
      </c>
      <c r="W30" s="570">
        <v>0.1</v>
      </c>
      <c r="X30" s="691">
        <v>0.4</v>
      </c>
      <c r="Y30" s="691">
        <v>0.8</v>
      </c>
      <c r="Z30" s="691">
        <v>1</v>
      </c>
      <c r="AA30" s="775">
        <v>2000</v>
      </c>
      <c r="AB30" s="630"/>
      <c r="AC30" s="630"/>
      <c r="AD30" s="630"/>
      <c r="AE30" s="630"/>
      <c r="AF30" s="630"/>
      <c r="AG30" s="630"/>
      <c r="AH30" s="630"/>
      <c r="AI30" s="630"/>
      <c r="AJ30" s="630"/>
      <c r="AK30" s="630"/>
      <c r="AL30" s="630"/>
      <c r="AM30" s="630"/>
      <c r="AN30" s="630"/>
      <c r="AO30" s="630"/>
      <c r="AP30" s="630"/>
      <c r="AQ30" s="630"/>
      <c r="AR30" s="630"/>
      <c r="AS30" s="630"/>
      <c r="AT30" s="630"/>
      <c r="AU30" s="630"/>
      <c r="AV30" s="630"/>
      <c r="AW30" s="630"/>
      <c r="AX30" s="783"/>
      <c r="AY30" s="777">
        <f t="shared" si="0"/>
        <v>2000</v>
      </c>
      <c r="AZ30" s="630">
        <v>2058</v>
      </c>
      <c r="BA30" s="630"/>
      <c r="BB30" s="630"/>
      <c r="BC30" s="630">
        <v>50000000</v>
      </c>
      <c r="BD30" s="630"/>
      <c r="BE30" s="630"/>
      <c r="BF30" s="630"/>
      <c r="BG30" s="630"/>
      <c r="BH30" s="630"/>
      <c r="BI30" s="630"/>
      <c r="BJ30" s="630"/>
      <c r="BK30" s="630"/>
      <c r="BL30" s="630"/>
      <c r="BM30" s="630"/>
      <c r="BN30" s="630"/>
      <c r="BO30" s="630"/>
      <c r="BP30" s="630"/>
      <c r="BQ30" s="630"/>
      <c r="BR30" s="630"/>
      <c r="BS30" s="630"/>
      <c r="BT30" s="630"/>
      <c r="BU30" s="630"/>
      <c r="BV30" s="630"/>
      <c r="BW30" s="778">
        <f t="shared" si="3"/>
        <v>50002058</v>
      </c>
      <c r="BX30" s="630">
        <v>2149</v>
      </c>
      <c r="BY30" s="630"/>
      <c r="BZ30" s="630"/>
      <c r="CA30" s="630">
        <v>52200000</v>
      </c>
      <c r="CB30" s="630">
        <v>0</v>
      </c>
      <c r="CC30" s="630"/>
      <c r="CD30" s="630"/>
      <c r="CE30" s="630"/>
      <c r="CF30" s="630"/>
      <c r="CG30" s="630"/>
      <c r="CH30" s="630"/>
      <c r="CI30" s="630"/>
      <c r="CJ30" s="630"/>
      <c r="CK30" s="630"/>
      <c r="CL30" s="630"/>
      <c r="CM30" s="630"/>
      <c r="CN30" s="630"/>
      <c r="CO30" s="630"/>
      <c r="CP30" s="630"/>
      <c r="CQ30" s="630"/>
      <c r="CR30" s="630"/>
      <c r="CS30" s="630"/>
      <c r="CT30" s="630"/>
      <c r="CU30" s="629">
        <f t="shared" si="5"/>
        <v>52202149</v>
      </c>
      <c r="CV30" s="630">
        <v>2244</v>
      </c>
      <c r="CW30" s="630"/>
      <c r="CX30" s="630"/>
      <c r="CY30" s="638">
        <v>54496800</v>
      </c>
      <c r="CZ30" s="638">
        <v>0</v>
      </c>
      <c r="DA30" s="638"/>
      <c r="DB30" s="779"/>
      <c r="DC30" s="779"/>
      <c r="DD30" s="779"/>
      <c r="DE30" s="779"/>
      <c r="DF30" s="779"/>
      <c r="DG30" s="779"/>
      <c r="DH30" s="779"/>
      <c r="DI30" s="779"/>
      <c r="DJ30" s="779"/>
      <c r="DK30" s="779"/>
      <c r="DL30" s="779"/>
      <c r="DM30" s="779"/>
      <c r="DN30" s="779"/>
      <c r="DO30" s="779"/>
      <c r="DP30" s="779"/>
      <c r="DQ30" s="779"/>
      <c r="DR30" s="779"/>
      <c r="DS30" s="780">
        <f t="shared" si="1"/>
        <v>54499044</v>
      </c>
      <c r="DT30" s="630">
        <f t="shared" si="2"/>
        <v>156705251</v>
      </c>
      <c r="DU30" s="569" t="s">
        <v>1169</v>
      </c>
    </row>
    <row r="31" spans="1:125" ht="40.5" x14ac:dyDescent="0.25">
      <c r="A31" s="771">
        <v>1</v>
      </c>
      <c r="B31" s="771" t="s">
        <v>25</v>
      </c>
      <c r="C31" s="771" t="s">
        <v>26</v>
      </c>
      <c r="D31" s="771" t="s">
        <v>27</v>
      </c>
      <c r="E31" s="691" t="s">
        <v>28</v>
      </c>
      <c r="F31" s="691" t="s">
        <v>29</v>
      </c>
      <c r="G31" s="691" t="s">
        <v>30</v>
      </c>
      <c r="H31" s="772">
        <v>25574</v>
      </c>
      <c r="I31" s="772" t="s">
        <v>31</v>
      </c>
      <c r="J31" s="772" t="s">
        <v>32</v>
      </c>
      <c r="K31" s="691" t="s">
        <v>33</v>
      </c>
      <c r="L31" s="772">
        <v>26597</v>
      </c>
      <c r="M31" s="772">
        <v>26597</v>
      </c>
      <c r="N31" s="691" t="s">
        <v>98</v>
      </c>
      <c r="O31" s="691" t="s">
        <v>99</v>
      </c>
      <c r="P31" s="691">
        <v>0</v>
      </c>
      <c r="Q31" s="691">
        <v>2023</v>
      </c>
      <c r="R31" s="691" t="s">
        <v>100</v>
      </c>
      <c r="S31" s="691" t="s">
        <v>37</v>
      </c>
      <c r="T31" s="691" t="s">
        <v>33</v>
      </c>
      <c r="U31" s="691">
        <v>12</v>
      </c>
      <c r="V31" s="691">
        <v>12</v>
      </c>
      <c r="W31" s="570">
        <v>2</v>
      </c>
      <c r="X31" s="691">
        <v>4</v>
      </c>
      <c r="Y31" s="691">
        <v>4</v>
      </c>
      <c r="Z31" s="691">
        <v>2</v>
      </c>
      <c r="AA31" s="775">
        <v>0</v>
      </c>
      <c r="AB31" s="630"/>
      <c r="AC31" s="630"/>
      <c r="AD31" s="630">
        <v>42000000</v>
      </c>
      <c r="AE31" s="630"/>
      <c r="AF31" s="630"/>
      <c r="AG31" s="630"/>
      <c r="AH31" s="630"/>
      <c r="AI31" s="630"/>
      <c r="AJ31" s="630"/>
      <c r="AK31" s="630"/>
      <c r="AL31" s="630"/>
      <c r="AM31" s="630"/>
      <c r="AN31" s="630"/>
      <c r="AO31" s="630"/>
      <c r="AP31" s="630"/>
      <c r="AQ31" s="630"/>
      <c r="AR31" s="630"/>
      <c r="AS31" s="630"/>
      <c r="AT31" s="630"/>
      <c r="AU31" s="630"/>
      <c r="AV31" s="630"/>
      <c r="AW31" s="630"/>
      <c r="AX31" s="783"/>
      <c r="AY31" s="777">
        <f t="shared" si="0"/>
        <v>42000000</v>
      </c>
      <c r="AZ31" s="630">
        <v>50000000</v>
      </c>
      <c r="BA31" s="630"/>
      <c r="BB31" s="630"/>
      <c r="BC31" s="630">
        <v>43218000</v>
      </c>
      <c r="BD31" s="630"/>
      <c r="BE31" s="630"/>
      <c r="BF31" s="630"/>
      <c r="BG31" s="630"/>
      <c r="BH31" s="630"/>
      <c r="BI31" s="630"/>
      <c r="BJ31" s="630"/>
      <c r="BK31" s="630"/>
      <c r="BL31" s="630"/>
      <c r="BM31" s="630"/>
      <c r="BN31" s="630"/>
      <c r="BO31" s="630"/>
      <c r="BP31" s="630"/>
      <c r="BQ31" s="630"/>
      <c r="BR31" s="630"/>
      <c r="BS31" s="630"/>
      <c r="BT31" s="630"/>
      <c r="BU31" s="630"/>
      <c r="BV31" s="630"/>
      <c r="BW31" s="778">
        <f t="shared" si="3"/>
        <v>93218000</v>
      </c>
      <c r="BX31" s="630">
        <v>52200000</v>
      </c>
      <c r="BY31" s="630"/>
      <c r="BZ31" s="630"/>
      <c r="CA31" s="630">
        <v>45119592</v>
      </c>
      <c r="CB31" s="630">
        <v>0</v>
      </c>
      <c r="CC31" s="630"/>
      <c r="CD31" s="630"/>
      <c r="CE31" s="630"/>
      <c r="CF31" s="630"/>
      <c r="CG31" s="630"/>
      <c r="CH31" s="630"/>
      <c r="CI31" s="630"/>
      <c r="CJ31" s="630"/>
      <c r="CK31" s="630"/>
      <c r="CL31" s="630"/>
      <c r="CM31" s="630"/>
      <c r="CN31" s="630"/>
      <c r="CO31" s="630"/>
      <c r="CP31" s="630"/>
      <c r="CQ31" s="630"/>
      <c r="CR31" s="630"/>
      <c r="CS31" s="630"/>
      <c r="CT31" s="630"/>
      <c r="CU31" s="629">
        <f t="shared" si="5"/>
        <v>97319592</v>
      </c>
      <c r="CV31" s="630">
        <v>54496800</v>
      </c>
      <c r="CW31" s="630"/>
      <c r="CX31" s="630"/>
      <c r="CY31" s="638">
        <v>47104855</v>
      </c>
      <c r="CZ31" s="638">
        <v>0</v>
      </c>
      <c r="DA31" s="638"/>
      <c r="DB31" s="779"/>
      <c r="DC31" s="779"/>
      <c r="DD31" s="779"/>
      <c r="DE31" s="779"/>
      <c r="DF31" s="779"/>
      <c r="DG31" s="779"/>
      <c r="DH31" s="779"/>
      <c r="DI31" s="779"/>
      <c r="DJ31" s="779"/>
      <c r="DK31" s="779"/>
      <c r="DL31" s="779"/>
      <c r="DM31" s="779"/>
      <c r="DN31" s="779"/>
      <c r="DO31" s="779"/>
      <c r="DP31" s="779"/>
      <c r="DQ31" s="779"/>
      <c r="DR31" s="779"/>
      <c r="DS31" s="780">
        <f t="shared" si="1"/>
        <v>101601655</v>
      </c>
      <c r="DT31" s="630">
        <f t="shared" si="2"/>
        <v>334139247</v>
      </c>
      <c r="DU31" s="569" t="s">
        <v>1169</v>
      </c>
    </row>
    <row r="32" spans="1:125" ht="40.5" x14ac:dyDescent="0.25">
      <c r="A32" s="771">
        <v>1</v>
      </c>
      <c r="B32" s="771" t="s">
        <v>25</v>
      </c>
      <c r="C32" s="771" t="s">
        <v>26</v>
      </c>
      <c r="D32" s="771" t="s">
        <v>101</v>
      </c>
      <c r="E32" s="691" t="s">
        <v>102</v>
      </c>
      <c r="F32" s="691" t="s">
        <v>103</v>
      </c>
      <c r="G32" s="691" t="s">
        <v>104</v>
      </c>
      <c r="H32" s="772">
        <v>1</v>
      </c>
      <c r="I32" s="772" t="s">
        <v>81</v>
      </c>
      <c r="J32" s="772" t="s">
        <v>105</v>
      </c>
      <c r="K32" s="691" t="s">
        <v>33</v>
      </c>
      <c r="L32" s="772">
        <v>1</v>
      </c>
      <c r="M32" s="772">
        <v>2</v>
      </c>
      <c r="N32" s="691" t="s">
        <v>106</v>
      </c>
      <c r="O32" s="691" t="s">
        <v>107</v>
      </c>
      <c r="P32" s="691">
        <v>1</v>
      </c>
      <c r="Q32" s="691">
        <v>2023</v>
      </c>
      <c r="R32" s="691" t="s">
        <v>108</v>
      </c>
      <c r="S32" s="691" t="s">
        <v>37</v>
      </c>
      <c r="T32" s="691" t="s">
        <v>33</v>
      </c>
      <c r="U32" s="691">
        <v>1</v>
      </c>
      <c r="V32" s="691">
        <v>2</v>
      </c>
      <c r="W32" s="570">
        <v>0.1</v>
      </c>
      <c r="X32" s="691">
        <v>0.4</v>
      </c>
      <c r="Y32" s="691">
        <v>0.8</v>
      </c>
      <c r="Z32" s="691">
        <v>1</v>
      </c>
      <c r="AA32" s="775">
        <v>1000</v>
      </c>
      <c r="AB32" s="630"/>
      <c r="AC32" s="630"/>
      <c r="AD32" s="630"/>
      <c r="AE32" s="630"/>
      <c r="AF32" s="630"/>
      <c r="AG32" s="630"/>
      <c r="AH32" s="630"/>
      <c r="AI32" s="630"/>
      <c r="AJ32" s="630"/>
      <c r="AK32" s="630"/>
      <c r="AL32" s="630"/>
      <c r="AM32" s="630"/>
      <c r="AN32" s="630"/>
      <c r="AO32" s="630"/>
      <c r="AP32" s="630"/>
      <c r="AQ32" s="630"/>
      <c r="AR32" s="630"/>
      <c r="AS32" s="630"/>
      <c r="AT32" s="630"/>
      <c r="AU32" s="630"/>
      <c r="AV32" s="630"/>
      <c r="AW32" s="630"/>
      <c r="AX32" s="783"/>
      <c r="AY32" s="777">
        <f t="shared" si="0"/>
        <v>1000</v>
      </c>
      <c r="AZ32" s="630">
        <v>1030</v>
      </c>
      <c r="BA32" s="630"/>
      <c r="BB32" s="630"/>
      <c r="BC32" s="630"/>
      <c r="BD32" s="630"/>
      <c r="BE32" s="630"/>
      <c r="BF32" s="630"/>
      <c r="BG32" s="630"/>
      <c r="BH32" s="630"/>
      <c r="BI32" s="630"/>
      <c r="BJ32" s="630"/>
      <c r="BK32" s="630"/>
      <c r="BL32" s="630"/>
      <c r="BM32" s="630"/>
      <c r="BN32" s="630"/>
      <c r="BO32" s="630"/>
      <c r="BP32" s="630"/>
      <c r="BQ32" s="630"/>
      <c r="BR32" s="630"/>
      <c r="BS32" s="630"/>
      <c r="BT32" s="630"/>
      <c r="BU32" s="630"/>
      <c r="BV32" s="630"/>
      <c r="BW32" s="778">
        <f t="shared" si="3"/>
        <v>1030</v>
      </c>
      <c r="BX32" s="630">
        <v>1075</v>
      </c>
      <c r="BY32" s="630"/>
      <c r="BZ32" s="630"/>
      <c r="CA32" s="630"/>
      <c r="CB32" s="630">
        <v>0</v>
      </c>
      <c r="CC32" s="630"/>
      <c r="CD32" s="630"/>
      <c r="CE32" s="630"/>
      <c r="CF32" s="630"/>
      <c r="CG32" s="630"/>
      <c r="CH32" s="630"/>
      <c r="CI32" s="630"/>
      <c r="CJ32" s="630"/>
      <c r="CK32" s="630"/>
      <c r="CL32" s="630"/>
      <c r="CM32" s="630"/>
      <c r="CN32" s="630"/>
      <c r="CO32" s="630"/>
      <c r="CP32" s="630"/>
      <c r="CQ32" s="630"/>
      <c r="CR32" s="630"/>
      <c r="CS32" s="630"/>
      <c r="CT32" s="630"/>
      <c r="CU32" s="629">
        <f t="shared" si="5"/>
        <v>1075</v>
      </c>
      <c r="CV32" s="630">
        <v>1122</v>
      </c>
      <c r="CW32" s="630"/>
      <c r="CX32" s="630"/>
      <c r="CY32" s="638">
        <v>0</v>
      </c>
      <c r="CZ32" s="638">
        <v>0</v>
      </c>
      <c r="DA32" s="638"/>
      <c r="DB32" s="779"/>
      <c r="DC32" s="779"/>
      <c r="DD32" s="779"/>
      <c r="DE32" s="779"/>
      <c r="DF32" s="779"/>
      <c r="DG32" s="779"/>
      <c r="DH32" s="779"/>
      <c r="DI32" s="779"/>
      <c r="DJ32" s="779"/>
      <c r="DK32" s="779"/>
      <c r="DL32" s="779"/>
      <c r="DM32" s="779"/>
      <c r="DN32" s="779"/>
      <c r="DO32" s="779"/>
      <c r="DP32" s="779"/>
      <c r="DQ32" s="779"/>
      <c r="DR32" s="779"/>
      <c r="DS32" s="780">
        <f t="shared" si="1"/>
        <v>1122</v>
      </c>
      <c r="DT32" s="630">
        <f t="shared" si="2"/>
        <v>4227</v>
      </c>
      <c r="DU32" s="569" t="s">
        <v>1169</v>
      </c>
    </row>
    <row r="33" spans="1:130" ht="40.5" x14ac:dyDescent="0.25">
      <c r="A33" s="771">
        <v>1</v>
      </c>
      <c r="B33" s="771" t="s">
        <v>25</v>
      </c>
      <c r="C33" s="771" t="s">
        <v>26</v>
      </c>
      <c r="D33" s="771" t="s">
        <v>101</v>
      </c>
      <c r="E33" s="691" t="s">
        <v>102</v>
      </c>
      <c r="F33" s="691" t="s">
        <v>103</v>
      </c>
      <c r="G33" s="691" t="s">
        <v>104</v>
      </c>
      <c r="H33" s="772">
        <v>1</v>
      </c>
      <c r="I33" s="772" t="s">
        <v>81</v>
      </c>
      <c r="J33" s="772" t="s">
        <v>105</v>
      </c>
      <c r="K33" s="691" t="s">
        <v>33</v>
      </c>
      <c r="L33" s="772">
        <v>1</v>
      </c>
      <c r="M33" s="772">
        <v>2</v>
      </c>
      <c r="N33" s="691" t="s">
        <v>109</v>
      </c>
      <c r="O33" s="691" t="s">
        <v>110</v>
      </c>
      <c r="P33" s="691">
        <v>0</v>
      </c>
      <c r="Q33" s="691">
        <v>2023</v>
      </c>
      <c r="R33" s="691" t="s">
        <v>111</v>
      </c>
      <c r="S33" s="691" t="s">
        <v>37</v>
      </c>
      <c r="T33" s="691" t="s">
        <v>33</v>
      </c>
      <c r="U33" s="691">
        <v>1</v>
      </c>
      <c r="V33" s="691">
        <v>1</v>
      </c>
      <c r="W33" s="570">
        <v>0.1</v>
      </c>
      <c r="X33" s="691">
        <v>0.4</v>
      </c>
      <c r="Y33" s="691">
        <v>0.8</v>
      </c>
      <c r="Z33" s="691">
        <v>1</v>
      </c>
      <c r="AA33" s="775"/>
      <c r="AB33" s="630"/>
      <c r="AC33" s="630"/>
      <c r="AD33" s="630"/>
      <c r="AE33" s="630"/>
      <c r="AF33" s="630"/>
      <c r="AG33" s="630"/>
      <c r="AH33" s="630"/>
      <c r="AI33" s="783"/>
      <c r="AJ33" s="783"/>
      <c r="AK33" s="783"/>
      <c r="AL33" s="783"/>
      <c r="AM33" s="783"/>
      <c r="AN33" s="783"/>
      <c r="AO33" s="783"/>
      <c r="AP33" s="783"/>
      <c r="AQ33" s="783"/>
      <c r="AR33" s="783"/>
      <c r="AS33" s="783"/>
      <c r="AT33" s="783"/>
      <c r="AU33" s="783"/>
      <c r="AV33" s="783"/>
      <c r="AW33" s="783"/>
      <c r="AX33" s="783"/>
      <c r="AY33" s="777">
        <f t="shared" si="0"/>
        <v>0</v>
      </c>
      <c r="AZ33" s="783">
        <v>50000000</v>
      </c>
      <c r="BA33" s="783"/>
      <c r="BB33" s="783"/>
      <c r="BC33" s="783"/>
      <c r="BD33" s="783"/>
      <c r="BE33" s="783"/>
      <c r="BF33" s="783"/>
      <c r="BG33" s="783"/>
      <c r="BH33" s="783"/>
      <c r="BI33" s="783"/>
      <c r="BJ33" s="783"/>
      <c r="BK33" s="783"/>
      <c r="BL33" s="783"/>
      <c r="BM33" s="783"/>
      <c r="BN33" s="783"/>
      <c r="BO33" s="783"/>
      <c r="BP33" s="783"/>
      <c r="BQ33" s="783"/>
      <c r="BR33" s="783"/>
      <c r="BS33" s="783"/>
      <c r="BT33" s="783"/>
      <c r="BU33" s="783"/>
      <c r="BV33" s="783"/>
      <c r="BW33" s="778">
        <f t="shared" si="3"/>
        <v>50000000</v>
      </c>
      <c r="BX33" s="783">
        <v>52200000</v>
      </c>
      <c r="BY33" s="783"/>
      <c r="BZ33" s="783"/>
      <c r="CA33" s="783"/>
      <c r="CB33" s="783">
        <v>0</v>
      </c>
      <c r="CC33" s="783"/>
      <c r="CD33" s="783"/>
      <c r="CE33" s="783"/>
      <c r="CF33" s="783"/>
      <c r="CG33" s="783"/>
      <c r="CH33" s="783"/>
      <c r="CI33" s="783"/>
      <c r="CJ33" s="783"/>
      <c r="CK33" s="783"/>
      <c r="CL33" s="783"/>
      <c r="CM33" s="783"/>
      <c r="CN33" s="783"/>
      <c r="CO33" s="783"/>
      <c r="CP33" s="783"/>
      <c r="CQ33" s="783"/>
      <c r="CR33" s="783"/>
      <c r="CS33" s="783"/>
      <c r="CT33" s="783"/>
      <c r="CU33" s="629">
        <f t="shared" si="5"/>
        <v>52200000</v>
      </c>
      <c r="CV33" s="783">
        <v>54496800</v>
      </c>
      <c r="CW33" s="783"/>
      <c r="CX33" s="783"/>
      <c r="CY33" s="776">
        <v>0</v>
      </c>
      <c r="CZ33" s="776">
        <v>0</v>
      </c>
      <c r="DA33" s="776"/>
      <c r="DB33" s="787"/>
      <c r="DC33" s="787"/>
      <c r="DD33" s="787"/>
      <c r="DE33" s="787"/>
      <c r="DF33" s="787"/>
      <c r="DG33" s="787"/>
      <c r="DH33" s="787"/>
      <c r="DI33" s="787"/>
      <c r="DJ33" s="787"/>
      <c r="DK33" s="787"/>
      <c r="DL33" s="787"/>
      <c r="DM33" s="787"/>
      <c r="DN33" s="787"/>
      <c r="DO33" s="787"/>
      <c r="DP33" s="787"/>
      <c r="DQ33" s="787"/>
      <c r="DR33" s="787"/>
      <c r="DS33" s="780">
        <f t="shared" si="1"/>
        <v>54496800</v>
      </c>
      <c r="DT33" s="630">
        <f t="shared" si="2"/>
        <v>156696800</v>
      </c>
      <c r="DU33" s="569" t="s">
        <v>1169</v>
      </c>
    </row>
    <row r="34" spans="1:130" ht="40.5" x14ac:dyDescent="0.25">
      <c r="A34" s="571">
        <v>5</v>
      </c>
      <c r="B34" s="771" t="s">
        <v>963</v>
      </c>
      <c r="C34" s="571" t="s">
        <v>26</v>
      </c>
      <c r="D34" s="571" t="s">
        <v>1129</v>
      </c>
      <c r="E34" s="572" t="s">
        <v>1130</v>
      </c>
      <c r="F34" s="572" t="s">
        <v>1131</v>
      </c>
      <c r="G34" s="572" t="s">
        <v>1132</v>
      </c>
      <c r="H34" s="572">
        <v>0</v>
      </c>
      <c r="I34" s="572" t="s">
        <v>1133</v>
      </c>
      <c r="J34" s="572" t="s">
        <v>444</v>
      </c>
      <c r="K34" s="572" t="s">
        <v>33</v>
      </c>
      <c r="L34" s="572">
        <v>1</v>
      </c>
      <c r="M34" s="572">
        <v>1</v>
      </c>
      <c r="N34" s="572" t="s">
        <v>1143</v>
      </c>
      <c r="O34" s="572" t="s">
        <v>1144</v>
      </c>
      <c r="P34" s="572">
        <v>0</v>
      </c>
      <c r="Q34" s="572">
        <v>2023</v>
      </c>
      <c r="R34" s="572" t="s">
        <v>1095</v>
      </c>
      <c r="S34" s="572" t="s">
        <v>559</v>
      </c>
      <c r="T34" s="572" t="s">
        <v>33</v>
      </c>
      <c r="U34" s="572">
        <v>1</v>
      </c>
      <c r="V34" s="572">
        <v>1</v>
      </c>
      <c r="W34" s="570">
        <v>0.1</v>
      </c>
      <c r="X34" s="691">
        <v>0.4</v>
      </c>
      <c r="Y34" s="691">
        <v>0.8</v>
      </c>
      <c r="Z34" s="691">
        <v>1</v>
      </c>
      <c r="AA34" s="617">
        <v>0</v>
      </c>
      <c r="AB34" s="631"/>
      <c r="AC34" s="631"/>
      <c r="AD34" s="631"/>
      <c r="AE34" s="631"/>
      <c r="AF34" s="631"/>
      <c r="AG34" s="631"/>
      <c r="AH34" s="631"/>
      <c r="AI34" s="632"/>
      <c r="AJ34" s="632"/>
      <c r="AK34" s="632"/>
      <c r="AL34" s="632"/>
      <c r="AM34" s="632"/>
      <c r="AN34" s="632"/>
      <c r="AO34" s="632"/>
      <c r="AP34" s="632"/>
      <c r="AQ34" s="632"/>
      <c r="AR34" s="632"/>
      <c r="AS34" s="632"/>
      <c r="AT34" s="632"/>
      <c r="AU34" s="632"/>
      <c r="AV34" s="632"/>
      <c r="AW34" s="632"/>
      <c r="AX34" s="632"/>
      <c r="AY34" s="777">
        <f t="shared" si="0"/>
        <v>0</v>
      </c>
      <c r="AZ34" s="631">
        <v>20000000</v>
      </c>
      <c r="BA34" s="631"/>
      <c r="BB34" s="631"/>
      <c r="BC34" s="631"/>
      <c r="BD34" s="631"/>
      <c r="BE34" s="631"/>
      <c r="BF34" s="631"/>
      <c r="BG34" s="631"/>
      <c r="BH34" s="631"/>
      <c r="BI34" s="631"/>
      <c r="BJ34" s="631"/>
      <c r="BK34" s="631"/>
      <c r="BL34" s="631"/>
      <c r="BM34" s="631"/>
      <c r="BN34" s="631"/>
      <c r="BO34" s="631"/>
      <c r="BP34" s="631"/>
      <c r="BQ34" s="631"/>
      <c r="BR34" s="631"/>
      <c r="BS34" s="631"/>
      <c r="BT34" s="631"/>
      <c r="BU34" s="631"/>
      <c r="BV34" s="631"/>
      <c r="BW34" s="778">
        <f t="shared" si="3"/>
        <v>20000000</v>
      </c>
      <c r="BX34" s="631">
        <v>20880000</v>
      </c>
      <c r="BY34" s="631"/>
      <c r="BZ34" s="631"/>
      <c r="CA34" s="631"/>
      <c r="CB34" s="631"/>
      <c r="CC34" s="631"/>
      <c r="CD34" s="631"/>
      <c r="CE34" s="631"/>
      <c r="CF34" s="631"/>
      <c r="CG34" s="631"/>
      <c r="CH34" s="631"/>
      <c r="CI34" s="631"/>
      <c r="CJ34" s="631"/>
      <c r="CK34" s="631"/>
      <c r="CL34" s="631"/>
      <c r="CM34" s="631"/>
      <c r="CN34" s="631"/>
      <c r="CO34" s="631"/>
      <c r="CP34" s="631"/>
      <c r="CQ34" s="631"/>
      <c r="CR34" s="631"/>
      <c r="CS34" s="631"/>
      <c r="CT34" s="631"/>
      <c r="CU34" s="629">
        <f t="shared" si="5"/>
        <v>20880000</v>
      </c>
      <c r="CV34" s="631">
        <v>21798720</v>
      </c>
      <c r="CW34" s="631"/>
      <c r="CX34" s="631"/>
      <c r="CY34" s="633">
        <v>0</v>
      </c>
      <c r="CZ34" s="633">
        <v>0</v>
      </c>
      <c r="DA34" s="634"/>
      <c r="DB34" s="634"/>
      <c r="DC34" s="634"/>
      <c r="DD34" s="634"/>
      <c r="DE34" s="634"/>
      <c r="DF34" s="634"/>
      <c r="DG34" s="634"/>
      <c r="DH34" s="634"/>
      <c r="DI34" s="634"/>
      <c r="DJ34" s="634"/>
      <c r="DK34" s="634"/>
      <c r="DL34" s="634"/>
      <c r="DM34" s="634"/>
      <c r="DN34" s="634"/>
      <c r="DO34" s="634"/>
      <c r="DP34" s="634"/>
      <c r="DQ34" s="634"/>
      <c r="DR34" s="634"/>
      <c r="DS34" s="788">
        <f t="shared" si="1"/>
        <v>21798720</v>
      </c>
      <c r="DT34" s="630">
        <f t="shared" si="2"/>
        <v>62678720</v>
      </c>
      <c r="DU34" s="569" t="s">
        <v>1169</v>
      </c>
      <c r="DV34" s="789"/>
      <c r="DW34" s="789"/>
      <c r="DX34" s="789"/>
      <c r="DY34" s="789"/>
      <c r="DZ34" s="789"/>
    </row>
    <row r="35" spans="1:130" ht="16.5" x14ac:dyDescent="0.25">
      <c r="A35" s="1379" t="s">
        <v>1164</v>
      </c>
      <c r="B35" s="1380"/>
      <c r="C35" s="1380"/>
      <c r="D35" s="1380"/>
      <c r="E35" s="1380"/>
      <c r="F35" s="1380"/>
      <c r="G35" s="1380"/>
      <c r="H35" s="1380"/>
      <c r="I35" s="1380"/>
      <c r="J35" s="1380"/>
      <c r="K35" s="1380"/>
      <c r="L35" s="1380"/>
      <c r="M35" s="1380"/>
      <c r="N35" s="1380"/>
      <c r="O35" s="1380"/>
      <c r="P35" s="1380"/>
      <c r="Q35" s="1380"/>
      <c r="R35" s="1380"/>
      <c r="S35" s="1380"/>
      <c r="T35" s="1380"/>
      <c r="U35" s="1380"/>
      <c r="V35" s="1380"/>
      <c r="W35" s="1380"/>
      <c r="X35" s="1380"/>
      <c r="Y35" s="1380"/>
      <c r="Z35" s="1381"/>
      <c r="AA35" s="618">
        <f>SUM(AA10:AA34)</f>
        <v>11988363649</v>
      </c>
      <c r="AB35" s="635">
        <f t="shared" ref="AB35:AW35" si="6">SUM(AB10:AB34)</f>
        <v>0</v>
      </c>
      <c r="AC35" s="635"/>
      <c r="AD35" s="635">
        <f t="shared" si="6"/>
        <v>126374873151</v>
      </c>
      <c r="AE35" s="635">
        <f t="shared" si="6"/>
        <v>474747089</v>
      </c>
      <c r="AF35" s="635">
        <f t="shared" si="6"/>
        <v>0</v>
      </c>
      <c r="AG35" s="635">
        <f t="shared" si="6"/>
        <v>0</v>
      </c>
      <c r="AH35" s="635">
        <f t="shared" si="6"/>
        <v>0</v>
      </c>
      <c r="AI35" s="635">
        <f t="shared" si="6"/>
        <v>0</v>
      </c>
      <c r="AJ35" s="635">
        <f t="shared" si="6"/>
        <v>0</v>
      </c>
      <c r="AK35" s="635">
        <f t="shared" si="6"/>
        <v>0</v>
      </c>
      <c r="AL35" s="635">
        <f t="shared" si="6"/>
        <v>0</v>
      </c>
      <c r="AM35" s="635">
        <f t="shared" si="6"/>
        <v>0</v>
      </c>
      <c r="AN35" s="635">
        <f t="shared" si="6"/>
        <v>0</v>
      </c>
      <c r="AO35" s="635">
        <f t="shared" si="6"/>
        <v>0</v>
      </c>
      <c r="AP35" s="635">
        <f t="shared" si="6"/>
        <v>0</v>
      </c>
      <c r="AQ35" s="635">
        <f t="shared" si="6"/>
        <v>0</v>
      </c>
      <c r="AR35" s="635">
        <f t="shared" si="6"/>
        <v>0</v>
      </c>
      <c r="AS35" s="635">
        <f t="shared" si="6"/>
        <v>0</v>
      </c>
      <c r="AT35" s="635">
        <f t="shared" si="6"/>
        <v>0</v>
      </c>
      <c r="AU35" s="635">
        <f t="shared" si="6"/>
        <v>0</v>
      </c>
      <c r="AV35" s="635">
        <f t="shared" si="6"/>
        <v>0</v>
      </c>
      <c r="AW35" s="635">
        <f t="shared" si="6"/>
        <v>0</v>
      </c>
      <c r="AX35" s="686"/>
      <c r="AY35" s="790">
        <f>SUM(AY10:AY34)</f>
        <v>138837983889</v>
      </c>
      <c r="AZ35" s="637">
        <f t="shared" ref="AZ35:BW35" si="7">SUM(AZ10:AZ34)</f>
        <v>12599495970</v>
      </c>
      <c r="BA35" s="637">
        <f t="shared" si="7"/>
        <v>0</v>
      </c>
      <c r="BB35" s="637"/>
      <c r="BC35" s="637">
        <f t="shared" si="7"/>
        <v>119261551071</v>
      </c>
      <c r="BD35" s="637">
        <f t="shared" si="7"/>
        <v>354880398</v>
      </c>
      <c r="BE35" s="637">
        <f t="shared" si="7"/>
        <v>0</v>
      </c>
      <c r="BF35" s="637">
        <f t="shared" si="7"/>
        <v>0</v>
      </c>
      <c r="BG35" s="637">
        <f t="shared" si="7"/>
        <v>0</v>
      </c>
      <c r="BH35" s="637">
        <f t="shared" si="7"/>
        <v>0</v>
      </c>
      <c r="BI35" s="637">
        <f t="shared" si="7"/>
        <v>0</v>
      </c>
      <c r="BJ35" s="637">
        <f t="shared" si="7"/>
        <v>0</v>
      </c>
      <c r="BK35" s="637">
        <f t="shared" si="7"/>
        <v>0</v>
      </c>
      <c r="BL35" s="637">
        <f t="shared" si="7"/>
        <v>0</v>
      </c>
      <c r="BM35" s="637">
        <f t="shared" si="7"/>
        <v>0</v>
      </c>
      <c r="BN35" s="637">
        <f t="shared" si="7"/>
        <v>0</v>
      </c>
      <c r="BO35" s="637">
        <f t="shared" si="7"/>
        <v>0</v>
      </c>
      <c r="BP35" s="637">
        <f t="shared" si="7"/>
        <v>0</v>
      </c>
      <c r="BQ35" s="637">
        <f t="shared" si="7"/>
        <v>0</v>
      </c>
      <c r="BR35" s="637">
        <f t="shared" si="7"/>
        <v>0</v>
      </c>
      <c r="BS35" s="637">
        <f t="shared" si="7"/>
        <v>0</v>
      </c>
      <c r="BT35" s="637">
        <f t="shared" si="7"/>
        <v>0</v>
      </c>
      <c r="BU35" s="637">
        <f t="shared" si="7"/>
        <v>0</v>
      </c>
      <c r="BV35" s="637"/>
      <c r="BW35" s="637">
        <f t="shared" si="7"/>
        <v>132215927439</v>
      </c>
      <c r="BX35" s="636">
        <f>SUM(BX10:BX34)</f>
        <v>13153873792</v>
      </c>
      <c r="BY35" s="636">
        <f t="shared" ref="BY35:CS35" si="8">SUM(BY10:BY34)</f>
        <v>0</v>
      </c>
      <c r="BZ35" s="636"/>
      <c r="CA35" s="636">
        <f t="shared" si="8"/>
        <v>124509059317.996</v>
      </c>
      <c r="CB35" s="636">
        <f t="shared" si="8"/>
        <v>370495135</v>
      </c>
      <c r="CC35" s="636">
        <f t="shared" si="8"/>
        <v>0</v>
      </c>
      <c r="CD35" s="636">
        <f t="shared" si="8"/>
        <v>0</v>
      </c>
      <c r="CE35" s="636">
        <f t="shared" si="8"/>
        <v>0</v>
      </c>
      <c r="CF35" s="636">
        <f t="shared" si="8"/>
        <v>0</v>
      </c>
      <c r="CG35" s="636">
        <f t="shared" si="8"/>
        <v>0</v>
      </c>
      <c r="CH35" s="636">
        <f t="shared" si="8"/>
        <v>0</v>
      </c>
      <c r="CI35" s="636">
        <f t="shared" si="8"/>
        <v>0</v>
      </c>
      <c r="CJ35" s="636">
        <f t="shared" si="8"/>
        <v>0</v>
      </c>
      <c r="CK35" s="636">
        <f t="shared" si="8"/>
        <v>0</v>
      </c>
      <c r="CL35" s="636">
        <f t="shared" si="8"/>
        <v>0</v>
      </c>
      <c r="CM35" s="636">
        <f t="shared" si="8"/>
        <v>0</v>
      </c>
      <c r="CN35" s="636">
        <f t="shared" si="8"/>
        <v>0</v>
      </c>
      <c r="CO35" s="636">
        <f t="shared" si="8"/>
        <v>0</v>
      </c>
      <c r="CP35" s="636">
        <f t="shared" si="8"/>
        <v>0</v>
      </c>
      <c r="CQ35" s="636">
        <f t="shared" si="8"/>
        <v>0</v>
      </c>
      <c r="CR35" s="636">
        <f t="shared" si="8"/>
        <v>0</v>
      </c>
      <c r="CS35" s="636">
        <f t="shared" si="8"/>
        <v>0</v>
      </c>
      <c r="CT35" s="636"/>
      <c r="CU35" s="637">
        <f>SUM(CU10:CU34)</f>
        <v>138033428244.996</v>
      </c>
      <c r="CV35" s="637">
        <f t="shared" ref="CV35:DQ35" si="9">SUM(CV10:CV34)</f>
        <v>13732644239</v>
      </c>
      <c r="CW35" s="637">
        <f t="shared" si="9"/>
        <v>0</v>
      </c>
      <c r="CX35" s="637"/>
      <c r="CY35" s="637">
        <f t="shared" si="9"/>
        <v>129987457928</v>
      </c>
      <c r="CZ35" s="637">
        <f t="shared" si="9"/>
        <v>386796922</v>
      </c>
      <c r="DA35" s="637">
        <f t="shared" si="9"/>
        <v>0</v>
      </c>
      <c r="DB35" s="637">
        <f t="shared" si="9"/>
        <v>0</v>
      </c>
      <c r="DC35" s="637">
        <f t="shared" si="9"/>
        <v>0</v>
      </c>
      <c r="DD35" s="637">
        <f t="shared" si="9"/>
        <v>0</v>
      </c>
      <c r="DE35" s="637">
        <f t="shared" si="9"/>
        <v>0</v>
      </c>
      <c r="DF35" s="637">
        <f t="shared" si="9"/>
        <v>0</v>
      </c>
      <c r="DG35" s="637">
        <f t="shared" si="9"/>
        <v>0</v>
      </c>
      <c r="DH35" s="637">
        <f t="shared" si="9"/>
        <v>0</v>
      </c>
      <c r="DI35" s="637">
        <f t="shared" si="9"/>
        <v>0</v>
      </c>
      <c r="DJ35" s="637">
        <f t="shared" si="9"/>
        <v>0</v>
      </c>
      <c r="DK35" s="637">
        <f t="shared" si="9"/>
        <v>0</v>
      </c>
      <c r="DL35" s="637">
        <f t="shared" si="9"/>
        <v>0</v>
      </c>
      <c r="DM35" s="637">
        <f t="shared" si="9"/>
        <v>0</v>
      </c>
      <c r="DN35" s="637">
        <f t="shared" si="9"/>
        <v>0</v>
      </c>
      <c r="DO35" s="637">
        <f t="shared" si="9"/>
        <v>0</v>
      </c>
      <c r="DP35" s="637">
        <f t="shared" si="9"/>
        <v>0</v>
      </c>
      <c r="DQ35" s="637">
        <f t="shared" si="9"/>
        <v>0</v>
      </c>
      <c r="DR35" s="688"/>
      <c r="DS35" s="688">
        <f>SUM(DS10:DS34)</f>
        <v>144106899089</v>
      </c>
      <c r="DT35" s="637">
        <f>SUM(DT10:DT34)</f>
        <v>553194238661.99597</v>
      </c>
      <c r="DU35" s="573" t="s">
        <v>1169</v>
      </c>
      <c r="DV35" s="697"/>
      <c r="DW35" s="789"/>
      <c r="DX35" s="789"/>
      <c r="DY35" s="789"/>
      <c r="DZ35" s="789"/>
    </row>
    <row r="36" spans="1:130" ht="40.5" x14ac:dyDescent="0.25">
      <c r="A36" s="771">
        <v>1</v>
      </c>
      <c r="B36" s="771" t="s">
        <v>25</v>
      </c>
      <c r="C36" s="771" t="s">
        <v>112</v>
      </c>
      <c r="D36" s="771" t="s">
        <v>113</v>
      </c>
      <c r="E36" s="691" t="s">
        <v>114</v>
      </c>
      <c r="F36" s="691" t="s">
        <v>115</v>
      </c>
      <c r="G36" s="691" t="s">
        <v>116</v>
      </c>
      <c r="H36" s="691" t="s">
        <v>117</v>
      </c>
      <c r="I36" s="691" t="s">
        <v>118</v>
      </c>
      <c r="J36" s="691" t="s">
        <v>119</v>
      </c>
      <c r="K36" s="691" t="s">
        <v>120</v>
      </c>
      <c r="L36" s="691">
        <v>1.37</v>
      </c>
      <c r="M36" s="691">
        <v>75</v>
      </c>
      <c r="N36" s="691" t="s">
        <v>121</v>
      </c>
      <c r="O36" s="691" t="s">
        <v>122</v>
      </c>
      <c r="P36" s="691">
        <v>4</v>
      </c>
      <c r="Q36" s="691">
        <v>2023</v>
      </c>
      <c r="R36" s="691" t="s">
        <v>123</v>
      </c>
      <c r="S36" s="691" t="s">
        <v>37</v>
      </c>
      <c r="T36" s="691" t="s">
        <v>124</v>
      </c>
      <c r="U36" s="691">
        <v>6</v>
      </c>
      <c r="V36" s="691">
        <v>6</v>
      </c>
      <c r="W36" s="570">
        <v>6</v>
      </c>
      <c r="X36" s="691">
        <v>6</v>
      </c>
      <c r="Y36" s="691">
        <v>6</v>
      </c>
      <c r="Z36" s="691">
        <v>6</v>
      </c>
      <c r="AA36" s="775">
        <v>0</v>
      </c>
      <c r="AB36" s="630"/>
      <c r="AC36" s="630"/>
      <c r="AD36" s="630">
        <v>0</v>
      </c>
      <c r="AE36" s="630"/>
      <c r="AF36" s="630">
        <v>38923500</v>
      </c>
      <c r="AG36" s="630"/>
      <c r="AH36" s="630"/>
      <c r="AI36" s="630"/>
      <c r="AJ36" s="630"/>
      <c r="AK36" s="630"/>
      <c r="AL36" s="630"/>
      <c r="AM36" s="630"/>
      <c r="AN36" s="630"/>
      <c r="AO36" s="630"/>
      <c r="AP36" s="630"/>
      <c r="AQ36" s="630"/>
      <c r="AR36" s="630"/>
      <c r="AS36" s="630"/>
      <c r="AT36" s="630"/>
      <c r="AU36" s="630"/>
      <c r="AV36" s="630"/>
      <c r="AW36" s="630"/>
      <c r="AX36" s="630"/>
      <c r="AY36" s="629">
        <f t="shared" ref="AY36:AY70" si="10">SUM(AA36:AW36)</f>
        <v>38923500</v>
      </c>
      <c r="AZ36" s="630">
        <f>AA36+(AA36*2.894%)</f>
        <v>0</v>
      </c>
      <c r="BA36" s="638"/>
      <c r="BB36" s="638"/>
      <c r="BC36" s="638"/>
      <c r="BD36" s="638"/>
      <c r="BE36" s="638">
        <v>77847000</v>
      </c>
      <c r="BF36" s="638"/>
      <c r="BG36" s="638"/>
      <c r="BH36" s="638"/>
      <c r="BI36" s="638"/>
      <c r="BJ36" s="638"/>
      <c r="BK36" s="638"/>
      <c r="BL36" s="638"/>
      <c r="BM36" s="638"/>
      <c r="BN36" s="638"/>
      <c r="BO36" s="638"/>
      <c r="BP36" s="638"/>
      <c r="BQ36" s="638"/>
      <c r="BR36" s="638"/>
      <c r="BS36" s="638"/>
      <c r="BT36" s="630"/>
      <c r="BU36" s="630"/>
      <c r="BV36" s="630"/>
      <c r="BW36" s="629">
        <f t="shared" ref="BW36" si="11">+SUM(AZ36:BE36)</f>
        <v>77847000</v>
      </c>
      <c r="BX36" s="638"/>
      <c r="BY36" s="638"/>
      <c r="BZ36" s="638"/>
      <c r="CA36" s="638"/>
      <c r="CB36" s="638"/>
      <c r="CC36" s="638">
        <v>77847000</v>
      </c>
      <c r="CD36" s="638"/>
      <c r="CE36" s="638"/>
      <c r="CF36" s="638"/>
      <c r="CG36" s="638"/>
      <c r="CH36" s="638"/>
      <c r="CI36" s="638"/>
      <c r="CJ36" s="638"/>
      <c r="CK36" s="638"/>
      <c r="CL36" s="638"/>
      <c r="CM36" s="638"/>
      <c r="CN36" s="638"/>
      <c r="CO36" s="638"/>
      <c r="CP36" s="638"/>
      <c r="CQ36" s="638"/>
      <c r="CR36" s="638"/>
      <c r="CS36" s="638"/>
      <c r="CT36" s="638"/>
      <c r="CU36" s="629">
        <f>SUM(BX36:CS36)</f>
        <v>77847000</v>
      </c>
      <c r="CV36" s="638">
        <v>0</v>
      </c>
      <c r="CW36" s="638"/>
      <c r="CX36" s="638"/>
      <c r="CY36" s="638"/>
      <c r="CZ36" s="638"/>
      <c r="DA36" s="638">
        <v>77847000</v>
      </c>
      <c r="DB36" s="779"/>
      <c r="DC36" s="779"/>
      <c r="DD36" s="779"/>
      <c r="DE36" s="779"/>
      <c r="DF36" s="779"/>
      <c r="DG36" s="779"/>
      <c r="DH36" s="779"/>
      <c r="DI36" s="779"/>
      <c r="DJ36" s="779"/>
      <c r="DK36" s="779"/>
      <c r="DL36" s="779"/>
      <c r="DM36" s="779"/>
      <c r="DN36" s="779"/>
      <c r="DO36" s="779"/>
      <c r="DP36" s="779"/>
      <c r="DQ36" s="779"/>
      <c r="DR36" s="779"/>
      <c r="DS36" s="780">
        <f>SUM(CV36:DA36)</f>
        <v>77847000</v>
      </c>
      <c r="DT36" s="638">
        <f t="shared" ref="DT36:DT70" si="12">+AY36+BW36+CU36+DS36</f>
        <v>272464500</v>
      </c>
      <c r="DU36" s="575" t="s">
        <v>1170</v>
      </c>
      <c r="DV36" s="791"/>
      <c r="DW36" s="792"/>
    </row>
    <row r="37" spans="1:130" ht="40.5" x14ac:dyDescent="0.25">
      <c r="A37" s="771">
        <v>1</v>
      </c>
      <c r="B37" s="771" t="s">
        <v>25</v>
      </c>
      <c r="C37" s="771" t="s">
        <v>112</v>
      </c>
      <c r="D37" s="771" t="s">
        <v>113</v>
      </c>
      <c r="E37" s="691" t="s">
        <v>114</v>
      </c>
      <c r="F37" s="691" t="s">
        <v>115</v>
      </c>
      <c r="G37" s="691" t="s">
        <v>116</v>
      </c>
      <c r="H37" s="691" t="s">
        <v>117</v>
      </c>
      <c r="I37" s="691" t="s">
        <v>118</v>
      </c>
      <c r="J37" s="691" t="s">
        <v>119</v>
      </c>
      <c r="K37" s="691" t="s">
        <v>120</v>
      </c>
      <c r="L37" s="691">
        <v>1.37</v>
      </c>
      <c r="M37" s="691">
        <v>75</v>
      </c>
      <c r="N37" s="691" t="s">
        <v>125</v>
      </c>
      <c r="O37" s="691" t="s">
        <v>126</v>
      </c>
      <c r="P37" s="691">
        <v>5</v>
      </c>
      <c r="Q37" s="691">
        <v>2023</v>
      </c>
      <c r="R37" s="691" t="s">
        <v>127</v>
      </c>
      <c r="S37" s="691" t="s">
        <v>37</v>
      </c>
      <c r="T37" s="691" t="s">
        <v>38</v>
      </c>
      <c r="U37" s="691">
        <v>5</v>
      </c>
      <c r="V37" s="691">
        <v>5</v>
      </c>
      <c r="W37" s="570">
        <v>5</v>
      </c>
      <c r="X37" s="691">
        <v>5</v>
      </c>
      <c r="Y37" s="691">
        <v>5</v>
      </c>
      <c r="Z37" s="691">
        <v>5</v>
      </c>
      <c r="AA37" s="775"/>
      <c r="AB37" s="630"/>
      <c r="AC37" s="630"/>
      <c r="AD37" s="630"/>
      <c r="AE37" s="630"/>
      <c r="AF37" s="630">
        <v>79004158</v>
      </c>
      <c r="AG37" s="630"/>
      <c r="AH37" s="630"/>
      <c r="AI37" s="630"/>
      <c r="AJ37" s="630"/>
      <c r="AK37" s="630"/>
      <c r="AL37" s="630"/>
      <c r="AM37" s="630"/>
      <c r="AN37" s="630"/>
      <c r="AO37" s="630"/>
      <c r="AP37" s="630"/>
      <c r="AQ37" s="630"/>
      <c r="AR37" s="630"/>
      <c r="AS37" s="630"/>
      <c r="AT37" s="630"/>
      <c r="AU37" s="630"/>
      <c r="AV37" s="630"/>
      <c r="AW37" s="630"/>
      <c r="AX37" s="630"/>
      <c r="AY37" s="629">
        <f t="shared" si="10"/>
        <v>79004158</v>
      </c>
      <c r="AZ37" s="630">
        <f>AA37+(AA37*2.894%)</f>
        <v>0</v>
      </c>
      <c r="BA37" s="638"/>
      <c r="BB37" s="638"/>
      <c r="BC37" s="638"/>
      <c r="BD37" s="638"/>
      <c r="BE37" s="638">
        <v>38923500</v>
      </c>
      <c r="BF37" s="638"/>
      <c r="BG37" s="638"/>
      <c r="BH37" s="638"/>
      <c r="BI37" s="638"/>
      <c r="BJ37" s="638"/>
      <c r="BK37" s="638"/>
      <c r="BL37" s="638"/>
      <c r="BM37" s="638"/>
      <c r="BN37" s="638"/>
      <c r="BO37" s="638"/>
      <c r="BP37" s="638"/>
      <c r="BQ37" s="638"/>
      <c r="BR37" s="638"/>
      <c r="BS37" s="638"/>
      <c r="BT37" s="630"/>
      <c r="BU37" s="630"/>
      <c r="BV37" s="630"/>
      <c r="BW37" s="629">
        <f>SUM(AZ37:BU37)</f>
        <v>38923500</v>
      </c>
      <c r="BX37" s="638"/>
      <c r="BY37" s="638"/>
      <c r="BZ37" s="638"/>
      <c r="CA37" s="638"/>
      <c r="CB37" s="638"/>
      <c r="CC37" s="638">
        <v>38923500</v>
      </c>
      <c r="CD37" s="638"/>
      <c r="CE37" s="638"/>
      <c r="CF37" s="638"/>
      <c r="CG37" s="638"/>
      <c r="CH37" s="638"/>
      <c r="CI37" s="638"/>
      <c r="CJ37" s="638"/>
      <c r="CK37" s="638"/>
      <c r="CL37" s="638"/>
      <c r="CM37" s="638"/>
      <c r="CN37" s="638"/>
      <c r="CO37" s="638"/>
      <c r="CP37" s="638"/>
      <c r="CQ37" s="638"/>
      <c r="CR37" s="638"/>
      <c r="CS37" s="638"/>
      <c r="CT37" s="638"/>
      <c r="CU37" s="629">
        <f t="shared" ref="CU37:CU70" si="13">SUM(BX37:CS37)</f>
        <v>38923500</v>
      </c>
      <c r="CV37" s="638">
        <v>0</v>
      </c>
      <c r="CW37" s="638"/>
      <c r="CX37" s="638"/>
      <c r="CY37" s="638"/>
      <c r="CZ37" s="638"/>
      <c r="DA37" s="638">
        <v>38923500</v>
      </c>
      <c r="DB37" s="779"/>
      <c r="DC37" s="779"/>
      <c r="DD37" s="779"/>
      <c r="DE37" s="779"/>
      <c r="DF37" s="779"/>
      <c r="DG37" s="779"/>
      <c r="DH37" s="779"/>
      <c r="DI37" s="779"/>
      <c r="DJ37" s="779"/>
      <c r="DK37" s="779"/>
      <c r="DL37" s="779"/>
      <c r="DM37" s="779"/>
      <c r="DN37" s="779"/>
      <c r="DO37" s="779"/>
      <c r="DP37" s="779"/>
      <c r="DQ37" s="779"/>
      <c r="DR37" s="779"/>
      <c r="DS37" s="780">
        <f>SUM(CV37:DQ37)</f>
        <v>38923500</v>
      </c>
      <c r="DT37" s="638">
        <f t="shared" si="12"/>
        <v>195774658</v>
      </c>
      <c r="DU37" s="575" t="s">
        <v>1170</v>
      </c>
    </row>
    <row r="38" spans="1:130" ht="40.5" x14ac:dyDescent="0.25">
      <c r="A38" s="771">
        <v>1</v>
      </c>
      <c r="B38" s="771" t="s">
        <v>25</v>
      </c>
      <c r="C38" s="771" t="s">
        <v>112</v>
      </c>
      <c r="D38" s="771" t="s">
        <v>113</v>
      </c>
      <c r="E38" s="691" t="s">
        <v>114</v>
      </c>
      <c r="F38" s="691" t="s">
        <v>128</v>
      </c>
      <c r="G38" s="691" t="s">
        <v>129</v>
      </c>
      <c r="H38" s="691" t="s">
        <v>130</v>
      </c>
      <c r="I38" s="691" t="s">
        <v>131</v>
      </c>
      <c r="J38" s="691" t="s">
        <v>132</v>
      </c>
      <c r="K38" s="691" t="s">
        <v>120</v>
      </c>
      <c r="L38" s="691">
        <v>14.8</v>
      </c>
      <c r="M38" s="691">
        <v>45</v>
      </c>
      <c r="N38" s="691" t="s">
        <v>133</v>
      </c>
      <c r="O38" s="691" t="s">
        <v>134</v>
      </c>
      <c r="P38" s="691">
        <v>3</v>
      </c>
      <c r="Q38" s="691">
        <v>2023</v>
      </c>
      <c r="R38" s="691" t="s">
        <v>135</v>
      </c>
      <c r="S38" s="691" t="s">
        <v>37</v>
      </c>
      <c r="T38" s="691" t="s">
        <v>124</v>
      </c>
      <c r="U38" s="691">
        <v>4</v>
      </c>
      <c r="V38" s="691">
        <v>4</v>
      </c>
      <c r="W38" s="570">
        <v>4</v>
      </c>
      <c r="X38" s="691">
        <v>4</v>
      </c>
      <c r="Y38" s="691">
        <v>4</v>
      </c>
      <c r="Z38" s="691">
        <v>4</v>
      </c>
      <c r="AA38" s="775"/>
      <c r="AB38" s="630"/>
      <c r="AC38" s="630"/>
      <c r="AD38" s="630"/>
      <c r="AE38" s="630"/>
      <c r="AF38" s="630">
        <v>34969367</v>
      </c>
      <c r="AG38" s="630"/>
      <c r="AH38" s="630"/>
      <c r="AI38" s="630"/>
      <c r="AJ38" s="630"/>
      <c r="AK38" s="630"/>
      <c r="AL38" s="630"/>
      <c r="AM38" s="630"/>
      <c r="AN38" s="630"/>
      <c r="AO38" s="630"/>
      <c r="AP38" s="630"/>
      <c r="AQ38" s="630"/>
      <c r="AR38" s="630"/>
      <c r="AS38" s="630"/>
      <c r="AT38" s="630"/>
      <c r="AU38" s="630"/>
      <c r="AV38" s="630"/>
      <c r="AW38" s="630"/>
      <c r="AX38" s="630"/>
      <c r="AY38" s="629">
        <f t="shared" si="10"/>
        <v>34969367</v>
      </c>
      <c r="AZ38" s="630">
        <f>AA38+(AA38*2.894%)</f>
        <v>0</v>
      </c>
      <c r="BA38" s="638"/>
      <c r="BB38" s="638"/>
      <c r="BC38" s="638"/>
      <c r="BD38" s="638"/>
      <c r="BE38" s="638">
        <v>38923500</v>
      </c>
      <c r="BF38" s="638"/>
      <c r="BG38" s="638"/>
      <c r="BH38" s="638"/>
      <c r="BI38" s="638"/>
      <c r="BJ38" s="638"/>
      <c r="BK38" s="638"/>
      <c r="BL38" s="638"/>
      <c r="BM38" s="638"/>
      <c r="BN38" s="638"/>
      <c r="BO38" s="638"/>
      <c r="BP38" s="638"/>
      <c r="BQ38" s="638"/>
      <c r="BR38" s="638"/>
      <c r="BS38" s="638"/>
      <c r="BT38" s="630"/>
      <c r="BU38" s="630"/>
      <c r="BV38" s="630"/>
      <c r="BW38" s="629">
        <f t="shared" ref="BW38:BW70" si="14">SUM(AZ38:BU38)</f>
        <v>38923500</v>
      </c>
      <c r="BX38" s="638"/>
      <c r="BY38" s="638"/>
      <c r="BZ38" s="638"/>
      <c r="CA38" s="638"/>
      <c r="CB38" s="638"/>
      <c r="CC38" s="638">
        <v>38923500</v>
      </c>
      <c r="CD38" s="638"/>
      <c r="CE38" s="638"/>
      <c r="CF38" s="638"/>
      <c r="CG38" s="638"/>
      <c r="CH38" s="638"/>
      <c r="CI38" s="638"/>
      <c r="CJ38" s="638"/>
      <c r="CK38" s="638"/>
      <c r="CL38" s="638"/>
      <c r="CM38" s="638"/>
      <c r="CN38" s="638"/>
      <c r="CO38" s="638"/>
      <c r="CP38" s="638"/>
      <c r="CQ38" s="638"/>
      <c r="CR38" s="638"/>
      <c r="CS38" s="638"/>
      <c r="CT38" s="638"/>
      <c r="CU38" s="629">
        <f t="shared" si="13"/>
        <v>38923500</v>
      </c>
      <c r="CV38" s="638">
        <v>0</v>
      </c>
      <c r="CW38" s="638"/>
      <c r="CX38" s="638"/>
      <c r="CY38" s="638"/>
      <c r="CZ38" s="638"/>
      <c r="DA38" s="638">
        <v>38923500</v>
      </c>
      <c r="DB38" s="779"/>
      <c r="DC38" s="779"/>
      <c r="DD38" s="779"/>
      <c r="DE38" s="779"/>
      <c r="DF38" s="779"/>
      <c r="DG38" s="779"/>
      <c r="DH38" s="779"/>
      <c r="DI38" s="779"/>
      <c r="DJ38" s="779"/>
      <c r="DK38" s="779"/>
      <c r="DL38" s="779"/>
      <c r="DM38" s="779"/>
      <c r="DN38" s="779"/>
      <c r="DO38" s="779"/>
      <c r="DP38" s="779"/>
      <c r="DQ38" s="779"/>
      <c r="DR38" s="779"/>
      <c r="DS38" s="780">
        <f t="shared" ref="DS38:DS70" si="15">SUM(CV38:DQ38)</f>
        <v>38923500</v>
      </c>
      <c r="DT38" s="638">
        <f t="shared" si="12"/>
        <v>151739867</v>
      </c>
      <c r="DU38" s="575" t="s">
        <v>1170</v>
      </c>
      <c r="DV38" s="793"/>
    </row>
    <row r="39" spans="1:130" ht="40.5" x14ac:dyDescent="0.25">
      <c r="A39" s="771">
        <v>1</v>
      </c>
      <c r="B39" s="771" t="s">
        <v>25</v>
      </c>
      <c r="C39" s="771" t="s">
        <v>112</v>
      </c>
      <c r="D39" s="771" t="s">
        <v>113</v>
      </c>
      <c r="E39" s="691" t="s">
        <v>114</v>
      </c>
      <c r="F39" s="691" t="s">
        <v>136</v>
      </c>
      <c r="G39" s="691" t="s">
        <v>137</v>
      </c>
      <c r="H39" s="785">
        <v>0.84</v>
      </c>
      <c r="I39" s="691" t="s">
        <v>138</v>
      </c>
      <c r="J39" s="691" t="s">
        <v>88</v>
      </c>
      <c r="K39" s="691" t="s">
        <v>139</v>
      </c>
      <c r="L39" s="785">
        <v>0.11</v>
      </c>
      <c r="M39" s="785">
        <v>0.95</v>
      </c>
      <c r="N39" s="691" t="s">
        <v>140</v>
      </c>
      <c r="O39" s="691" t="s">
        <v>141</v>
      </c>
      <c r="P39" s="781">
        <v>1</v>
      </c>
      <c r="Q39" s="772">
        <v>2023</v>
      </c>
      <c r="R39" s="794" t="s">
        <v>142</v>
      </c>
      <c r="S39" s="691" t="s">
        <v>37</v>
      </c>
      <c r="T39" s="691" t="s">
        <v>38</v>
      </c>
      <c r="U39" s="781">
        <v>1</v>
      </c>
      <c r="V39" s="781">
        <v>1</v>
      </c>
      <c r="W39" s="795">
        <v>1</v>
      </c>
      <c r="X39" s="781">
        <v>1</v>
      </c>
      <c r="Y39" s="781">
        <v>1</v>
      </c>
      <c r="Z39" s="781">
        <v>1</v>
      </c>
      <c r="AA39" s="775">
        <v>37900000</v>
      </c>
      <c r="AB39" s="630"/>
      <c r="AC39" s="630"/>
      <c r="AD39" s="630"/>
      <c r="AE39" s="630"/>
      <c r="AF39" s="630">
        <v>56062100</v>
      </c>
      <c r="AG39" s="630"/>
      <c r="AH39" s="630"/>
      <c r="AI39" s="630"/>
      <c r="AJ39" s="630"/>
      <c r="AK39" s="630"/>
      <c r="AL39" s="630"/>
      <c r="AM39" s="630"/>
      <c r="AN39" s="630"/>
      <c r="AO39" s="630"/>
      <c r="AP39" s="630"/>
      <c r="AQ39" s="630"/>
      <c r="AR39" s="630"/>
      <c r="AS39" s="630"/>
      <c r="AT39" s="630"/>
      <c r="AU39" s="630"/>
      <c r="AV39" s="630"/>
      <c r="AW39" s="630"/>
      <c r="AX39" s="630"/>
      <c r="AY39" s="629">
        <f t="shared" si="10"/>
        <v>93962100</v>
      </c>
      <c r="AZ39" s="630">
        <v>25000000</v>
      </c>
      <c r="BA39" s="638"/>
      <c r="BB39" s="638"/>
      <c r="BC39" s="638"/>
      <c r="BD39" s="638"/>
      <c r="BE39" s="638">
        <v>62391000</v>
      </c>
      <c r="BF39" s="638"/>
      <c r="BG39" s="638"/>
      <c r="BH39" s="638"/>
      <c r="BI39" s="638"/>
      <c r="BJ39" s="638"/>
      <c r="BK39" s="638"/>
      <c r="BL39" s="638"/>
      <c r="BM39" s="638"/>
      <c r="BN39" s="638"/>
      <c r="BO39" s="638"/>
      <c r="BP39" s="638"/>
      <c r="BQ39" s="638"/>
      <c r="BR39" s="638"/>
      <c r="BS39" s="638"/>
      <c r="BT39" s="630"/>
      <c r="BU39" s="630"/>
      <c r="BV39" s="630"/>
      <c r="BW39" s="629">
        <f t="shared" si="14"/>
        <v>87391000</v>
      </c>
      <c r="BX39" s="638">
        <v>25000000</v>
      </c>
      <c r="BY39" s="638"/>
      <c r="BZ39" s="638"/>
      <c r="CA39" s="638"/>
      <c r="CB39" s="638"/>
      <c r="CC39" s="638">
        <v>62391000</v>
      </c>
      <c r="CD39" s="638"/>
      <c r="CE39" s="638"/>
      <c r="CF39" s="638"/>
      <c r="CG39" s="638"/>
      <c r="CH39" s="638"/>
      <c r="CI39" s="638"/>
      <c r="CJ39" s="638"/>
      <c r="CK39" s="638"/>
      <c r="CL39" s="638"/>
      <c r="CM39" s="638"/>
      <c r="CN39" s="638"/>
      <c r="CO39" s="638"/>
      <c r="CP39" s="638"/>
      <c r="CQ39" s="638"/>
      <c r="CR39" s="638"/>
      <c r="CS39" s="638"/>
      <c r="CT39" s="638"/>
      <c r="CU39" s="629">
        <f t="shared" si="13"/>
        <v>87391000</v>
      </c>
      <c r="CV39" s="638">
        <v>25000000</v>
      </c>
      <c r="CW39" s="638"/>
      <c r="CX39" s="638"/>
      <c r="CY39" s="638"/>
      <c r="CZ39" s="638"/>
      <c r="DA39" s="638">
        <v>62391000</v>
      </c>
      <c r="DB39" s="779"/>
      <c r="DC39" s="779"/>
      <c r="DD39" s="779"/>
      <c r="DE39" s="779"/>
      <c r="DF39" s="779"/>
      <c r="DG39" s="779"/>
      <c r="DH39" s="779"/>
      <c r="DI39" s="779"/>
      <c r="DJ39" s="779"/>
      <c r="DK39" s="779"/>
      <c r="DL39" s="779"/>
      <c r="DM39" s="779"/>
      <c r="DN39" s="779"/>
      <c r="DO39" s="779"/>
      <c r="DP39" s="779"/>
      <c r="DQ39" s="779"/>
      <c r="DR39" s="779"/>
      <c r="DS39" s="780">
        <f t="shared" si="15"/>
        <v>87391000</v>
      </c>
      <c r="DT39" s="638">
        <f t="shared" si="12"/>
        <v>356135100</v>
      </c>
      <c r="DU39" s="575" t="s">
        <v>1170</v>
      </c>
      <c r="DV39" s="793"/>
    </row>
    <row r="40" spans="1:130" ht="40.5" x14ac:dyDescent="0.25">
      <c r="A40" s="771">
        <v>1</v>
      </c>
      <c r="B40" s="771" t="s">
        <v>25</v>
      </c>
      <c r="C40" s="771" t="s">
        <v>112</v>
      </c>
      <c r="D40" s="771" t="s">
        <v>113</v>
      </c>
      <c r="E40" s="691" t="s">
        <v>114</v>
      </c>
      <c r="F40" s="691" t="s">
        <v>143</v>
      </c>
      <c r="G40" s="691" t="s">
        <v>144</v>
      </c>
      <c r="H40" s="691" t="s">
        <v>145</v>
      </c>
      <c r="I40" s="691" t="s">
        <v>146</v>
      </c>
      <c r="J40" s="691" t="s">
        <v>119</v>
      </c>
      <c r="K40" s="691" t="s">
        <v>120</v>
      </c>
      <c r="L40" s="691">
        <v>0.36</v>
      </c>
      <c r="M40" s="691">
        <v>7.5</v>
      </c>
      <c r="N40" s="691" t="s">
        <v>147</v>
      </c>
      <c r="O40" s="691" t="s">
        <v>148</v>
      </c>
      <c r="P40" s="781">
        <v>0</v>
      </c>
      <c r="Q40" s="772">
        <v>2023</v>
      </c>
      <c r="R40" s="794" t="s">
        <v>135</v>
      </c>
      <c r="S40" s="691" t="s">
        <v>37</v>
      </c>
      <c r="T40" s="691" t="s">
        <v>124</v>
      </c>
      <c r="U40" s="781">
        <v>1</v>
      </c>
      <c r="V40" s="781">
        <v>1</v>
      </c>
      <c r="W40" s="795">
        <v>1</v>
      </c>
      <c r="X40" s="781">
        <v>1</v>
      </c>
      <c r="Y40" s="781">
        <v>1</v>
      </c>
      <c r="Z40" s="781">
        <v>1</v>
      </c>
      <c r="AA40" s="775"/>
      <c r="AB40" s="630"/>
      <c r="AC40" s="630"/>
      <c r="AD40" s="630"/>
      <c r="AE40" s="630"/>
      <c r="AF40" s="630">
        <v>19461750</v>
      </c>
      <c r="AG40" s="630"/>
      <c r="AH40" s="630"/>
      <c r="AI40" s="630"/>
      <c r="AJ40" s="630"/>
      <c r="AK40" s="630"/>
      <c r="AL40" s="630"/>
      <c r="AM40" s="630"/>
      <c r="AN40" s="630"/>
      <c r="AO40" s="630"/>
      <c r="AP40" s="630"/>
      <c r="AQ40" s="630"/>
      <c r="AR40" s="630"/>
      <c r="AS40" s="630"/>
      <c r="AT40" s="630"/>
      <c r="AU40" s="630"/>
      <c r="AV40" s="630"/>
      <c r="AW40" s="630"/>
      <c r="AX40" s="630"/>
      <c r="AY40" s="629">
        <f t="shared" si="10"/>
        <v>19461750</v>
      </c>
      <c r="AZ40" s="630">
        <f>AA40+(AA40*2.894%)</f>
        <v>0</v>
      </c>
      <c r="BA40" s="638"/>
      <c r="BB40" s="638"/>
      <c r="BC40" s="638"/>
      <c r="BD40" s="638"/>
      <c r="BE40" s="638">
        <v>1000</v>
      </c>
      <c r="BF40" s="638"/>
      <c r="BG40" s="638"/>
      <c r="BH40" s="638"/>
      <c r="BI40" s="638"/>
      <c r="BJ40" s="638"/>
      <c r="BK40" s="638"/>
      <c r="BL40" s="638"/>
      <c r="BM40" s="638"/>
      <c r="BN40" s="638"/>
      <c r="BO40" s="638"/>
      <c r="BP40" s="638"/>
      <c r="BQ40" s="638"/>
      <c r="BR40" s="638"/>
      <c r="BS40" s="638"/>
      <c r="BT40" s="630"/>
      <c r="BU40" s="630"/>
      <c r="BV40" s="630"/>
      <c r="BW40" s="629">
        <f t="shared" si="14"/>
        <v>1000</v>
      </c>
      <c r="BX40" s="638"/>
      <c r="BY40" s="638"/>
      <c r="BZ40" s="638"/>
      <c r="CA40" s="638"/>
      <c r="CB40" s="638"/>
      <c r="CC40" s="638">
        <v>1000</v>
      </c>
      <c r="CD40" s="638"/>
      <c r="CE40" s="638"/>
      <c r="CF40" s="638"/>
      <c r="CG40" s="638"/>
      <c r="CH40" s="638"/>
      <c r="CI40" s="638"/>
      <c r="CJ40" s="638"/>
      <c r="CK40" s="638"/>
      <c r="CL40" s="638"/>
      <c r="CM40" s="638"/>
      <c r="CN40" s="638"/>
      <c r="CO40" s="638"/>
      <c r="CP40" s="638"/>
      <c r="CQ40" s="638"/>
      <c r="CR40" s="638"/>
      <c r="CS40" s="638"/>
      <c r="CT40" s="638"/>
      <c r="CU40" s="629">
        <f t="shared" si="13"/>
        <v>1000</v>
      </c>
      <c r="CV40" s="638">
        <v>0</v>
      </c>
      <c r="CW40" s="638"/>
      <c r="CX40" s="638"/>
      <c r="CY40" s="638"/>
      <c r="CZ40" s="638"/>
      <c r="DA40" s="638">
        <v>1000</v>
      </c>
      <c r="DB40" s="779"/>
      <c r="DC40" s="779"/>
      <c r="DD40" s="779"/>
      <c r="DE40" s="779"/>
      <c r="DF40" s="779"/>
      <c r="DG40" s="779"/>
      <c r="DH40" s="779"/>
      <c r="DI40" s="779"/>
      <c r="DJ40" s="779"/>
      <c r="DK40" s="779"/>
      <c r="DL40" s="779"/>
      <c r="DM40" s="779"/>
      <c r="DN40" s="779"/>
      <c r="DO40" s="779"/>
      <c r="DP40" s="779"/>
      <c r="DQ40" s="779"/>
      <c r="DR40" s="779"/>
      <c r="DS40" s="780">
        <f t="shared" si="15"/>
        <v>1000</v>
      </c>
      <c r="DT40" s="638">
        <f t="shared" si="12"/>
        <v>19464750</v>
      </c>
      <c r="DU40" s="575" t="s">
        <v>1170</v>
      </c>
    </row>
    <row r="41" spans="1:130" ht="40.5" x14ac:dyDescent="0.25">
      <c r="A41" s="771">
        <v>1</v>
      </c>
      <c r="B41" s="771" t="s">
        <v>25</v>
      </c>
      <c r="C41" s="771" t="s">
        <v>112</v>
      </c>
      <c r="D41" s="771" t="s">
        <v>113</v>
      </c>
      <c r="E41" s="691" t="s">
        <v>114</v>
      </c>
      <c r="F41" s="691" t="s">
        <v>149</v>
      </c>
      <c r="G41" s="691" t="s">
        <v>150</v>
      </c>
      <c r="H41" s="691">
        <v>0</v>
      </c>
      <c r="I41" s="691" t="s">
        <v>151</v>
      </c>
      <c r="J41" s="691" t="s">
        <v>32</v>
      </c>
      <c r="K41" s="691" t="s">
        <v>33</v>
      </c>
      <c r="L41" s="691">
        <v>1</v>
      </c>
      <c r="M41" s="691">
        <v>1</v>
      </c>
      <c r="N41" s="691" t="s">
        <v>152</v>
      </c>
      <c r="O41" s="691" t="s">
        <v>153</v>
      </c>
      <c r="P41" s="781">
        <v>4</v>
      </c>
      <c r="Q41" s="772">
        <v>2023</v>
      </c>
      <c r="R41" s="794" t="s">
        <v>154</v>
      </c>
      <c r="S41" s="691" t="s">
        <v>37</v>
      </c>
      <c r="T41" s="691" t="s">
        <v>124</v>
      </c>
      <c r="U41" s="781">
        <v>5</v>
      </c>
      <c r="V41" s="781">
        <v>5</v>
      </c>
      <c r="W41" s="795">
        <v>2</v>
      </c>
      <c r="X41" s="781">
        <v>1</v>
      </c>
      <c r="Y41" s="781">
        <v>1</v>
      </c>
      <c r="Z41" s="781">
        <v>1</v>
      </c>
      <c r="AA41" s="775"/>
      <c r="AB41" s="630"/>
      <c r="AC41" s="630"/>
      <c r="AD41" s="630"/>
      <c r="AE41" s="630"/>
      <c r="AF41" s="630">
        <v>78516566</v>
      </c>
      <c r="AG41" s="630"/>
      <c r="AH41" s="630"/>
      <c r="AI41" s="630"/>
      <c r="AJ41" s="630"/>
      <c r="AK41" s="630"/>
      <c r="AL41" s="630"/>
      <c r="AM41" s="630"/>
      <c r="AN41" s="630"/>
      <c r="AO41" s="630"/>
      <c r="AP41" s="630"/>
      <c r="AQ41" s="630"/>
      <c r="AR41" s="630"/>
      <c r="AS41" s="630"/>
      <c r="AT41" s="630"/>
      <c r="AU41" s="630"/>
      <c r="AV41" s="630"/>
      <c r="AW41" s="630"/>
      <c r="AX41" s="630"/>
      <c r="AY41" s="629">
        <f t="shared" si="10"/>
        <v>78516566</v>
      </c>
      <c r="AZ41" s="630">
        <f>AA41+(AA41*2.894%)</f>
        <v>0</v>
      </c>
      <c r="BA41" s="638"/>
      <c r="BB41" s="638"/>
      <c r="BC41" s="638"/>
      <c r="BD41" s="638"/>
      <c r="BE41" s="638">
        <v>50391000</v>
      </c>
      <c r="BF41" s="638"/>
      <c r="BG41" s="638"/>
      <c r="BH41" s="638"/>
      <c r="BI41" s="638"/>
      <c r="BJ41" s="638"/>
      <c r="BK41" s="638"/>
      <c r="BL41" s="638"/>
      <c r="BM41" s="638"/>
      <c r="BN41" s="638"/>
      <c r="BO41" s="638"/>
      <c r="BP41" s="638"/>
      <c r="BQ41" s="638"/>
      <c r="BR41" s="638"/>
      <c r="BS41" s="638"/>
      <c r="BT41" s="630"/>
      <c r="BU41" s="630"/>
      <c r="BV41" s="630"/>
      <c r="BW41" s="629">
        <f t="shared" si="14"/>
        <v>50391000</v>
      </c>
      <c r="BX41" s="638"/>
      <c r="BY41" s="638"/>
      <c r="BZ41" s="638"/>
      <c r="CA41" s="638"/>
      <c r="CB41" s="638"/>
      <c r="CC41" s="638">
        <v>50391000</v>
      </c>
      <c r="CD41" s="638"/>
      <c r="CE41" s="638"/>
      <c r="CF41" s="638"/>
      <c r="CG41" s="638"/>
      <c r="CH41" s="638"/>
      <c r="CI41" s="638"/>
      <c r="CJ41" s="638"/>
      <c r="CK41" s="638"/>
      <c r="CL41" s="638"/>
      <c r="CM41" s="638"/>
      <c r="CN41" s="638"/>
      <c r="CO41" s="638"/>
      <c r="CP41" s="638"/>
      <c r="CQ41" s="638"/>
      <c r="CR41" s="638"/>
      <c r="CS41" s="638"/>
      <c r="CT41" s="638"/>
      <c r="CU41" s="629">
        <f t="shared" si="13"/>
        <v>50391000</v>
      </c>
      <c r="CV41" s="638">
        <v>0</v>
      </c>
      <c r="CW41" s="638"/>
      <c r="CX41" s="638"/>
      <c r="CY41" s="638"/>
      <c r="CZ41" s="638"/>
      <c r="DA41" s="638">
        <v>50391000</v>
      </c>
      <c r="DB41" s="779"/>
      <c r="DC41" s="779"/>
      <c r="DD41" s="779"/>
      <c r="DE41" s="779"/>
      <c r="DF41" s="779"/>
      <c r="DG41" s="779"/>
      <c r="DH41" s="779"/>
      <c r="DI41" s="779"/>
      <c r="DJ41" s="779"/>
      <c r="DK41" s="779"/>
      <c r="DL41" s="779"/>
      <c r="DM41" s="779"/>
      <c r="DN41" s="779"/>
      <c r="DO41" s="779"/>
      <c r="DP41" s="779"/>
      <c r="DQ41" s="779"/>
      <c r="DR41" s="779"/>
      <c r="DS41" s="780">
        <f t="shared" si="15"/>
        <v>50391000</v>
      </c>
      <c r="DT41" s="638">
        <f t="shared" si="12"/>
        <v>229689566</v>
      </c>
      <c r="DU41" s="575" t="s">
        <v>1170</v>
      </c>
    </row>
    <row r="42" spans="1:130" ht="40.5" x14ac:dyDescent="0.25">
      <c r="A42" s="771">
        <v>1</v>
      </c>
      <c r="B42" s="771" t="s">
        <v>25</v>
      </c>
      <c r="C42" s="771" t="s">
        <v>112</v>
      </c>
      <c r="D42" s="771" t="s">
        <v>113</v>
      </c>
      <c r="E42" s="691" t="s">
        <v>114</v>
      </c>
      <c r="F42" s="691" t="s">
        <v>149</v>
      </c>
      <c r="G42" s="691" t="s">
        <v>150</v>
      </c>
      <c r="H42" s="691">
        <v>0</v>
      </c>
      <c r="I42" s="691" t="s">
        <v>151</v>
      </c>
      <c r="J42" s="691" t="s">
        <v>32</v>
      </c>
      <c r="K42" s="691" t="s">
        <v>33</v>
      </c>
      <c r="L42" s="691">
        <v>1</v>
      </c>
      <c r="M42" s="691">
        <v>1</v>
      </c>
      <c r="N42" s="691" t="s">
        <v>155</v>
      </c>
      <c r="O42" s="691" t="s">
        <v>156</v>
      </c>
      <c r="P42" s="781">
        <v>2400</v>
      </c>
      <c r="Q42" s="772">
        <v>2023</v>
      </c>
      <c r="R42" s="794" t="s">
        <v>157</v>
      </c>
      <c r="S42" s="691" t="s">
        <v>37</v>
      </c>
      <c r="T42" s="691" t="s">
        <v>38</v>
      </c>
      <c r="U42" s="781">
        <v>2400</v>
      </c>
      <c r="V42" s="781">
        <v>2400</v>
      </c>
      <c r="W42" s="795">
        <v>600</v>
      </c>
      <c r="X42" s="781">
        <v>600</v>
      </c>
      <c r="Y42" s="781">
        <v>600</v>
      </c>
      <c r="Z42" s="781">
        <v>600</v>
      </c>
      <c r="AA42" s="775"/>
      <c r="AB42" s="630"/>
      <c r="AC42" s="630"/>
      <c r="AD42" s="630"/>
      <c r="AE42" s="630"/>
      <c r="AF42" s="630">
        <v>37800000</v>
      </c>
      <c r="AG42" s="630"/>
      <c r="AH42" s="630"/>
      <c r="AI42" s="630"/>
      <c r="AJ42" s="630"/>
      <c r="AK42" s="630"/>
      <c r="AL42" s="630"/>
      <c r="AM42" s="630"/>
      <c r="AN42" s="630"/>
      <c r="AO42" s="630"/>
      <c r="AP42" s="630"/>
      <c r="AQ42" s="630"/>
      <c r="AR42" s="630"/>
      <c r="AS42" s="630"/>
      <c r="AT42" s="630"/>
      <c r="AU42" s="630"/>
      <c r="AV42" s="630"/>
      <c r="AW42" s="630"/>
      <c r="AX42" s="630"/>
      <c r="AY42" s="629">
        <f t="shared" si="10"/>
        <v>37800000</v>
      </c>
      <c r="AZ42" s="630">
        <f>AA42+(AA42*2.894%)</f>
        <v>0</v>
      </c>
      <c r="BA42" s="638"/>
      <c r="BB42" s="638"/>
      <c r="BC42" s="638"/>
      <c r="BD42" s="638"/>
      <c r="BE42" s="638">
        <v>37800000</v>
      </c>
      <c r="BF42" s="638"/>
      <c r="BG42" s="638"/>
      <c r="BH42" s="638"/>
      <c r="BI42" s="638"/>
      <c r="BJ42" s="638"/>
      <c r="BK42" s="638"/>
      <c r="BL42" s="638"/>
      <c r="BM42" s="638"/>
      <c r="BN42" s="638"/>
      <c r="BO42" s="638"/>
      <c r="BP42" s="638"/>
      <c r="BQ42" s="638"/>
      <c r="BR42" s="638"/>
      <c r="BS42" s="638"/>
      <c r="BT42" s="630"/>
      <c r="BU42" s="630"/>
      <c r="BV42" s="630"/>
      <c r="BW42" s="629">
        <f t="shared" si="14"/>
        <v>37800000</v>
      </c>
      <c r="BX42" s="638"/>
      <c r="BY42" s="638"/>
      <c r="BZ42" s="638"/>
      <c r="CA42" s="638"/>
      <c r="CB42" s="638"/>
      <c r="CC42" s="638">
        <v>37800000</v>
      </c>
      <c r="CD42" s="638"/>
      <c r="CE42" s="638"/>
      <c r="CF42" s="638"/>
      <c r="CG42" s="638"/>
      <c r="CH42" s="638"/>
      <c r="CI42" s="638"/>
      <c r="CJ42" s="638"/>
      <c r="CK42" s="638"/>
      <c r="CL42" s="638"/>
      <c r="CM42" s="638"/>
      <c r="CN42" s="638"/>
      <c r="CO42" s="638"/>
      <c r="CP42" s="638"/>
      <c r="CQ42" s="638"/>
      <c r="CR42" s="638"/>
      <c r="CS42" s="638"/>
      <c r="CT42" s="638"/>
      <c r="CU42" s="629">
        <f t="shared" si="13"/>
        <v>37800000</v>
      </c>
      <c r="CV42" s="638">
        <v>0</v>
      </c>
      <c r="CW42" s="638"/>
      <c r="CX42" s="638"/>
      <c r="CY42" s="638"/>
      <c r="CZ42" s="638"/>
      <c r="DA42" s="638">
        <v>37800000</v>
      </c>
      <c r="DB42" s="779"/>
      <c r="DC42" s="779"/>
      <c r="DD42" s="779"/>
      <c r="DE42" s="779"/>
      <c r="DF42" s="779"/>
      <c r="DG42" s="779"/>
      <c r="DH42" s="779"/>
      <c r="DI42" s="779"/>
      <c r="DJ42" s="779"/>
      <c r="DK42" s="779"/>
      <c r="DL42" s="779"/>
      <c r="DM42" s="779"/>
      <c r="DN42" s="779"/>
      <c r="DO42" s="779"/>
      <c r="DP42" s="779"/>
      <c r="DQ42" s="779"/>
      <c r="DR42" s="779"/>
      <c r="DS42" s="780">
        <f t="shared" si="15"/>
        <v>37800000</v>
      </c>
      <c r="DT42" s="638">
        <f t="shared" si="12"/>
        <v>151200000</v>
      </c>
      <c r="DU42" s="575" t="s">
        <v>1170</v>
      </c>
    </row>
    <row r="43" spans="1:130" ht="40.5" x14ac:dyDescent="0.25">
      <c r="A43" s="771">
        <v>1</v>
      </c>
      <c r="B43" s="771" t="s">
        <v>25</v>
      </c>
      <c r="C43" s="771" t="s">
        <v>112</v>
      </c>
      <c r="D43" s="771" t="s">
        <v>113</v>
      </c>
      <c r="E43" s="691" t="s">
        <v>114</v>
      </c>
      <c r="F43" s="691" t="s">
        <v>149</v>
      </c>
      <c r="G43" s="691" t="s">
        <v>150</v>
      </c>
      <c r="H43" s="691">
        <v>0</v>
      </c>
      <c r="I43" s="691" t="s">
        <v>151</v>
      </c>
      <c r="J43" s="691" t="s">
        <v>32</v>
      </c>
      <c r="K43" s="691" t="s">
        <v>33</v>
      </c>
      <c r="L43" s="691">
        <v>1</v>
      </c>
      <c r="M43" s="691">
        <v>1</v>
      </c>
      <c r="N43" s="691" t="s">
        <v>158</v>
      </c>
      <c r="O43" s="691" t="s">
        <v>159</v>
      </c>
      <c r="P43" s="781">
        <v>0</v>
      </c>
      <c r="Q43" s="772">
        <v>2023</v>
      </c>
      <c r="R43" s="794" t="s">
        <v>160</v>
      </c>
      <c r="S43" s="691" t="s">
        <v>37</v>
      </c>
      <c r="T43" s="691" t="s">
        <v>124</v>
      </c>
      <c r="U43" s="781">
        <v>1</v>
      </c>
      <c r="V43" s="781">
        <v>1</v>
      </c>
      <c r="W43" s="796">
        <v>0.25</v>
      </c>
      <c r="X43" s="781">
        <v>0.25</v>
      </c>
      <c r="Y43" s="781">
        <v>0.25</v>
      </c>
      <c r="Z43" s="781">
        <v>0.25</v>
      </c>
      <c r="AA43" s="775">
        <v>40800000</v>
      </c>
      <c r="AB43" s="630"/>
      <c r="AC43" s="630"/>
      <c r="AD43" s="630"/>
      <c r="AE43" s="630"/>
      <c r="AF43" s="630"/>
      <c r="AG43" s="630"/>
      <c r="AH43" s="630"/>
      <c r="AI43" s="630"/>
      <c r="AJ43" s="630"/>
      <c r="AK43" s="630"/>
      <c r="AL43" s="630"/>
      <c r="AM43" s="630"/>
      <c r="AN43" s="630"/>
      <c r="AO43" s="630"/>
      <c r="AP43" s="630"/>
      <c r="AQ43" s="630"/>
      <c r="AR43" s="630"/>
      <c r="AS43" s="630"/>
      <c r="AT43" s="630"/>
      <c r="AU43" s="630"/>
      <c r="AV43" s="630"/>
      <c r="AW43" s="630"/>
      <c r="AX43" s="630"/>
      <c r="AY43" s="629">
        <f t="shared" si="10"/>
        <v>40800000</v>
      </c>
      <c r="AZ43" s="630">
        <v>40800000</v>
      </c>
      <c r="BA43" s="638"/>
      <c r="BB43" s="638"/>
      <c r="BC43" s="638"/>
      <c r="BD43" s="638"/>
      <c r="BE43" s="638"/>
      <c r="BF43" s="638"/>
      <c r="BG43" s="638"/>
      <c r="BH43" s="638"/>
      <c r="BI43" s="638"/>
      <c r="BJ43" s="638"/>
      <c r="BK43" s="638"/>
      <c r="BL43" s="638"/>
      <c r="BM43" s="638"/>
      <c r="BN43" s="638"/>
      <c r="BO43" s="638"/>
      <c r="BP43" s="638"/>
      <c r="BQ43" s="638"/>
      <c r="BR43" s="638"/>
      <c r="BS43" s="638"/>
      <c r="BT43" s="630"/>
      <c r="BU43" s="630"/>
      <c r="BV43" s="630"/>
      <c r="BW43" s="629">
        <f t="shared" si="14"/>
        <v>40800000</v>
      </c>
      <c r="BX43" s="638">
        <v>40800000</v>
      </c>
      <c r="BY43" s="638"/>
      <c r="BZ43" s="638"/>
      <c r="CA43" s="638"/>
      <c r="CB43" s="638"/>
      <c r="CC43" s="638"/>
      <c r="CD43" s="638"/>
      <c r="CE43" s="638"/>
      <c r="CF43" s="638"/>
      <c r="CG43" s="638"/>
      <c r="CH43" s="638"/>
      <c r="CI43" s="638"/>
      <c r="CJ43" s="638"/>
      <c r="CK43" s="638"/>
      <c r="CL43" s="638"/>
      <c r="CM43" s="638"/>
      <c r="CN43" s="638"/>
      <c r="CO43" s="638"/>
      <c r="CP43" s="638"/>
      <c r="CQ43" s="638"/>
      <c r="CR43" s="638"/>
      <c r="CS43" s="638"/>
      <c r="CT43" s="638"/>
      <c r="CU43" s="629">
        <f t="shared" si="13"/>
        <v>40800000</v>
      </c>
      <c r="CV43" s="638">
        <v>40800000</v>
      </c>
      <c r="CW43" s="638"/>
      <c r="CX43" s="638"/>
      <c r="CY43" s="638"/>
      <c r="CZ43" s="638"/>
      <c r="DA43" s="638"/>
      <c r="DB43" s="779"/>
      <c r="DC43" s="779"/>
      <c r="DD43" s="779"/>
      <c r="DE43" s="779"/>
      <c r="DF43" s="779"/>
      <c r="DG43" s="779"/>
      <c r="DH43" s="779"/>
      <c r="DI43" s="779"/>
      <c r="DJ43" s="779"/>
      <c r="DK43" s="779"/>
      <c r="DL43" s="779"/>
      <c r="DM43" s="779"/>
      <c r="DN43" s="779"/>
      <c r="DO43" s="779"/>
      <c r="DP43" s="779"/>
      <c r="DQ43" s="779"/>
      <c r="DR43" s="779"/>
      <c r="DS43" s="780">
        <f t="shared" si="15"/>
        <v>40800000</v>
      </c>
      <c r="DT43" s="638">
        <f t="shared" si="12"/>
        <v>163200000</v>
      </c>
      <c r="DU43" s="575" t="s">
        <v>1170</v>
      </c>
    </row>
    <row r="44" spans="1:130" ht="40.5" x14ac:dyDescent="0.25">
      <c r="A44" s="771">
        <v>1</v>
      </c>
      <c r="B44" s="771" t="s">
        <v>25</v>
      </c>
      <c r="C44" s="771" t="s">
        <v>112</v>
      </c>
      <c r="D44" s="771" t="s">
        <v>113</v>
      </c>
      <c r="E44" s="691" t="s">
        <v>114</v>
      </c>
      <c r="F44" s="691" t="s">
        <v>149</v>
      </c>
      <c r="G44" s="691" t="s">
        <v>150</v>
      </c>
      <c r="H44" s="691">
        <v>0</v>
      </c>
      <c r="I44" s="691" t="s">
        <v>151</v>
      </c>
      <c r="J44" s="691" t="s">
        <v>32</v>
      </c>
      <c r="K44" s="691" t="s">
        <v>33</v>
      </c>
      <c r="L44" s="691">
        <v>1</v>
      </c>
      <c r="M44" s="691">
        <v>1</v>
      </c>
      <c r="N44" s="691" t="s">
        <v>161</v>
      </c>
      <c r="O44" s="691" t="s">
        <v>162</v>
      </c>
      <c r="P44" s="781">
        <v>5</v>
      </c>
      <c r="Q44" s="772">
        <v>2023</v>
      </c>
      <c r="R44" s="794" t="s">
        <v>163</v>
      </c>
      <c r="S44" s="691" t="s">
        <v>37</v>
      </c>
      <c r="T44" s="691" t="s">
        <v>124</v>
      </c>
      <c r="U44" s="781">
        <v>6</v>
      </c>
      <c r="V44" s="781">
        <v>6</v>
      </c>
      <c r="W44" s="795">
        <v>6</v>
      </c>
      <c r="X44" s="781">
        <v>6</v>
      </c>
      <c r="Y44" s="781">
        <v>6</v>
      </c>
      <c r="Z44" s="781">
        <v>6</v>
      </c>
      <c r="AA44" s="775"/>
      <c r="AB44" s="630"/>
      <c r="AC44" s="630"/>
      <c r="AD44" s="630"/>
      <c r="AE44" s="630"/>
      <c r="AF44" s="630">
        <v>34935908</v>
      </c>
      <c r="AG44" s="630"/>
      <c r="AH44" s="630"/>
      <c r="AI44" s="630"/>
      <c r="AJ44" s="630"/>
      <c r="AK44" s="630"/>
      <c r="AL44" s="630"/>
      <c r="AM44" s="630"/>
      <c r="AN44" s="630"/>
      <c r="AO44" s="630"/>
      <c r="AP44" s="630"/>
      <c r="AQ44" s="630"/>
      <c r="AR44" s="630"/>
      <c r="AS44" s="630"/>
      <c r="AT44" s="630"/>
      <c r="AU44" s="630"/>
      <c r="AV44" s="630"/>
      <c r="AW44" s="630"/>
      <c r="AX44" s="630"/>
      <c r="AY44" s="629">
        <f t="shared" si="10"/>
        <v>34935908</v>
      </c>
      <c r="AZ44" s="630">
        <f>AA44+(AA44*2.894%)</f>
        <v>0</v>
      </c>
      <c r="BA44" s="638"/>
      <c r="BB44" s="638"/>
      <c r="BC44" s="638"/>
      <c r="BD44" s="638"/>
      <c r="BE44" s="638">
        <v>38923500</v>
      </c>
      <c r="BF44" s="638"/>
      <c r="BG44" s="638"/>
      <c r="BH44" s="638"/>
      <c r="BI44" s="638"/>
      <c r="BJ44" s="638"/>
      <c r="BK44" s="638"/>
      <c r="BL44" s="638"/>
      <c r="BM44" s="638"/>
      <c r="BN44" s="638"/>
      <c r="BO44" s="638"/>
      <c r="BP44" s="638"/>
      <c r="BQ44" s="638"/>
      <c r="BR44" s="638"/>
      <c r="BS44" s="638"/>
      <c r="BT44" s="630"/>
      <c r="BU44" s="630"/>
      <c r="BV44" s="630"/>
      <c r="BW44" s="629">
        <f t="shared" si="14"/>
        <v>38923500</v>
      </c>
      <c r="BX44" s="638"/>
      <c r="BY44" s="638"/>
      <c r="BZ44" s="638"/>
      <c r="CA44" s="638"/>
      <c r="CB44" s="638"/>
      <c r="CC44" s="638">
        <v>38923500</v>
      </c>
      <c r="CD44" s="638"/>
      <c r="CE44" s="638"/>
      <c r="CF44" s="638"/>
      <c r="CG44" s="638"/>
      <c r="CH44" s="638"/>
      <c r="CI44" s="638"/>
      <c r="CJ44" s="638"/>
      <c r="CK44" s="638"/>
      <c r="CL44" s="638"/>
      <c r="CM44" s="638"/>
      <c r="CN44" s="638"/>
      <c r="CO44" s="638"/>
      <c r="CP44" s="638"/>
      <c r="CQ44" s="638"/>
      <c r="CR44" s="638"/>
      <c r="CS44" s="638"/>
      <c r="CT44" s="638"/>
      <c r="CU44" s="629">
        <f t="shared" si="13"/>
        <v>38923500</v>
      </c>
      <c r="CV44" s="638">
        <v>0</v>
      </c>
      <c r="CW44" s="638"/>
      <c r="CX44" s="638"/>
      <c r="CY44" s="638"/>
      <c r="CZ44" s="638"/>
      <c r="DA44" s="638">
        <v>38923500</v>
      </c>
      <c r="DB44" s="779"/>
      <c r="DC44" s="779"/>
      <c r="DD44" s="779"/>
      <c r="DE44" s="779"/>
      <c r="DF44" s="779"/>
      <c r="DG44" s="779"/>
      <c r="DH44" s="779"/>
      <c r="DI44" s="779"/>
      <c r="DJ44" s="779"/>
      <c r="DK44" s="779"/>
      <c r="DL44" s="779"/>
      <c r="DM44" s="779"/>
      <c r="DN44" s="779"/>
      <c r="DO44" s="779"/>
      <c r="DP44" s="779"/>
      <c r="DQ44" s="779"/>
      <c r="DR44" s="779"/>
      <c r="DS44" s="780">
        <f t="shared" si="15"/>
        <v>38923500</v>
      </c>
      <c r="DT44" s="638">
        <f t="shared" si="12"/>
        <v>151706408</v>
      </c>
      <c r="DU44" s="575" t="s">
        <v>1170</v>
      </c>
    </row>
    <row r="45" spans="1:130" ht="40.5" x14ac:dyDescent="0.25">
      <c r="A45" s="771">
        <v>1</v>
      </c>
      <c r="B45" s="771" t="s">
        <v>25</v>
      </c>
      <c r="C45" s="771" t="s">
        <v>112</v>
      </c>
      <c r="D45" s="771" t="s">
        <v>113</v>
      </c>
      <c r="E45" s="691" t="s">
        <v>114</v>
      </c>
      <c r="F45" s="691" t="s">
        <v>149</v>
      </c>
      <c r="G45" s="691" t="s">
        <v>150</v>
      </c>
      <c r="H45" s="691">
        <v>0</v>
      </c>
      <c r="I45" s="691" t="s">
        <v>151</v>
      </c>
      <c r="J45" s="691" t="s">
        <v>32</v>
      </c>
      <c r="K45" s="691" t="s">
        <v>33</v>
      </c>
      <c r="L45" s="691">
        <v>1</v>
      </c>
      <c r="M45" s="691">
        <v>1</v>
      </c>
      <c r="N45" s="691" t="s">
        <v>164</v>
      </c>
      <c r="O45" s="691" t="s">
        <v>165</v>
      </c>
      <c r="P45" s="781">
        <v>4</v>
      </c>
      <c r="Q45" s="772">
        <v>2023</v>
      </c>
      <c r="R45" s="794" t="s">
        <v>163</v>
      </c>
      <c r="S45" s="691" t="s">
        <v>37</v>
      </c>
      <c r="T45" s="691" t="s">
        <v>38</v>
      </c>
      <c r="U45" s="781">
        <v>4</v>
      </c>
      <c r="V45" s="781">
        <v>4</v>
      </c>
      <c r="W45" s="795">
        <v>1</v>
      </c>
      <c r="X45" s="781">
        <v>1</v>
      </c>
      <c r="Y45" s="781">
        <v>1</v>
      </c>
      <c r="Z45" s="781">
        <v>1</v>
      </c>
      <c r="AA45" s="775"/>
      <c r="AB45" s="630"/>
      <c r="AC45" s="630"/>
      <c r="AD45" s="630"/>
      <c r="AE45" s="630"/>
      <c r="AF45" s="630">
        <v>101406492</v>
      </c>
      <c r="AG45" s="630"/>
      <c r="AH45" s="630"/>
      <c r="AI45" s="630"/>
      <c r="AJ45" s="630"/>
      <c r="AK45" s="630"/>
      <c r="AL45" s="630"/>
      <c r="AM45" s="630"/>
      <c r="AN45" s="630"/>
      <c r="AO45" s="630"/>
      <c r="AP45" s="630"/>
      <c r="AQ45" s="630"/>
      <c r="AR45" s="630"/>
      <c r="AS45" s="630"/>
      <c r="AT45" s="630"/>
      <c r="AU45" s="630"/>
      <c r="AV45" s="630"/>
      <c r="AW45" s="630"/>
      <c r="AX45" s="630"/>
      <c r="AY45" s="629">
        <f t="shared" si="10"/>
        <v>101406492</v>
      </c>
      <c r="AZ45" s="630">
        <f>AA45+(AA45*2.894%)</f>
        <v>0</v>
      </c>
      <c r="BA45" s="638"/>
      <c r="BB45" s="638"/>
      <c r="BC45" s="638"/>
      <c r="BD45" s="638"/>
      <c r="BE45" s="638">
        <v>90405000</v>
      </c>
      <c r="BF45" s="638"/>
      <c r="BG45" s="638"/>
      <c r="BH45" s="638"/>
      <c r="BI45" s="638"/>
      <c r="BJ45" s="638"/>
      <c r="BK45" s="638"/>
      <c r="BL45" s="638"/>
      <c r="BM45" s="638"/>
      <c r="BN45" s="638"/>
      <c r="BO45" s="638"/>
      <c r="BP45" s="638"/>
      <c r="BQ45" s="638"/>
      <c r="BR45" s="638"/>
      <c r="BS45" s="638"/>
      <c r="BT45" s="630"/>
      <c r="BU45" s="630"/>
      <c r="BV45" s="630"/>
      <c r="BW45" s="629">
        <f t="shared" si="14"/>
        <v>90405000</v>
      </c>
      <c r="BX45" s="638"/>
      <c r="BY45" s="638"/>
      <c r="BZ45" s="638"/>
      <c r="CA45" s="638"/>
      <c r="CB45" s="638"/>
      <c r="CC45" s="638">
        <v>90405000</v>
      </c>
      <c r="CD45" s="638"/>
      <c r="CE45" s="638"/>
      <c r="CF45" s="638"/>
      <c r="CG45" s="638"/>
      <c r="CH45" s="638"/>
      <c r="CI45" s="638"/>
      <c r="CJ45" s="638"/>
      <c r="CK45" s="638"/>
      <c r="CL45" s="638"/>
      <c r="CM45" s="638"/>
      <c r="CN45" s="638"/>
      <c r="CO45" s="638"/>
      <c r="CP45" s="638"/>
      <c r="CQ45" s="638"/>
      <c r="CR45" s="638"/>
      <c r="CS45" s="638"/>
      <c r="CT45" s="638"/>
      <c r="CU45" s="629">
        <f t="shared" si="13"/>
        <v>90405000</v>
      </c>
      <c r="CV45" s="638">
        <v>0</v>
      </c>
      <c r="CW45" s="638"/>
      <c r="CX45" s="638"/>
      <c r="CY45" s="638"/>
      <c r="CZ45" s="638"/>
      <c r="DA45" s="638">
        <v>90405000</v>
      </c>
      <c r="DB45" s="779"/>
      <c r="DC45" s="779"/>
      <c r="DD45" s="779"/>
      <c r="DE45" s="779"/>
      <c r="DF45" s="779"/>
      <c r="DG45" s="779"/>
      <c r="DH45" s="779"/>
      <c r="DI45" s="779"/>
      <c r="DJ45" s="779"/>
      <c r="DK45" s="779"/>
      <c r="DL45" s="779"/>
      <c r="DM45" s="779"/>
      <c r="DN45" s="779"/>
      <c r="DO45" s="779"/>
      <c r="DP45" s="779"/>
      <c r="DQ45" s="779"/>
      <c r="DR45" s="779"/>
      <c r="DS45" s="780">
        <f t="shared" si="15"/>
        <v>90405000</v>
      </c>
      <c r="DT45" s="638">
        <f t="shared" si="12"/>
        <v>372621492</v>
      </c>
      <c r="DU45" s="575" t="s">
        <v>1170</v>
      </c>
    </row>
    <row r="46" spans="1:130" ht="40.5" x14ac:dyDescent="0.25">
      <c r="A46" s="771">
        <v>1</v>
      </c>
      <c r="B46" s="771" t="s">
        <v>25</v>
      </c>
      <c r="C46" s="771" t="s">
        <v>112</v>
      </c>
      <c r="D46" s="771" t="s">
        <v>113</v>
      </c>
      <c r="E46" s="691" t="s">
        <v>114</v>
      </c>
      <c r="F46" s="691" t="s">
        <v>149</v>
      </c>
      <c r="G46" s="691" t="s">
        <v>150</v>
      </c>
      <c r="H46" s="691">
        <v>0</v>
      </c>
      <c r="I46" s="691" t="s">
        <v>151</v>
      </c>
      <c r="J46" s="691" t="s">
        <v>32</v>
      </c>
      <c r="K46" s="691" t="s">
        <v>33</v>
      </c>
      <c r="L46" s="691">
        <v>1</v>
      </c>
      <c r="M46" s="691">
        <v>1</v>
      </c>
      <c r="N46" s="691" t="s">
        <v>166</v>
      </c>
      <c r="O46" s="691" t="s">
        <v>167</v>
      </c>
      <c r="P46" s="781">
        <v>4</v>
      </c>
      <c r="Q46" s="772">
        <v>2023</v>
      </c>
      <c r="R46" s="794" t="s">
        <v>168</v>
      </c>
      <c r="S46" s="691" t="s">
        <v>37</v>
      </c>
      <c r="T46" s="691" t="s">
        <v>169</v>
      </c>
      <c r="U46" s="781">
        <v>4</v>
      </c>
      <c r="V46" s="781">
        <v>4</v>
      </c>
      <c r="W46" s="795">
        <v>1</v>
      </c>
      <c r="X46" s="781">
        <v>1</v>
      </c>
      <c r="Y46" s="781">
        <v>1</v>
      </c>
      <c r="Z46" s="781">
        <v>1</v>
      </c>
      <c r="AA46" s="775"/>
      <c r="AB46" s="630"/>
      <c r="AC46" s="630"/>
      <c r="AD46" s="630"/>
      <c r="AE46" s="630"/>
      <c r="AF46" s="630">
        <v>1046925670</v>
      </c>
      <c r="AG46" s="630"/>
      <c r="AH46" s="630"/>
      <c r="AI46" s="630"/>
      <c r="AJ46" s="630"/>
      <c r="AK46" s="630"/>
      <c r="AL46" s="630"/>
      <c r="AM46" s="630"/>
      <c r="AN46" s="630"/>
      <c r="AO46" s="630"/>
      <c r="AP46" s="630"/>
      <c r="AQ46" s="630"/>
      <c r="AR46" s="630"/>
      <c r="AS46" s="630"/>
      <c r="AT46" s="630"/>
      <c r="AU46" s="630"/>
      <c r="AV46" s="630"/>
      <c r="AW46" s="630"/>
      <c r="AX46" s="630"/>
      <c r="AY46" s="629">
        <f t="shared" si="10"/>
        <v>1046925670</v>
      </c>
      <c r="AZ46" s="630">
        <f>AA46+(AA46*2.894%)</f>
        <v>0</v>
      </c>
      <c r="BA46" s="638"/>
      <c r="BB46" s="638"/>
      <c r="BC46" s="638"/>
      <c r="BD46" s="638"/>
      <c r="BE46" s="638">
        <v>896924670</v>
      </c>
      <c r="BF46" s="638"/>
      <c r="BG46" s="638"/>
      <c r="BH46" s="638"/>
      <c r="BI46" s="638"/>
      <c r="BJ46" s="638"/>
      <c r="BK46" s="638"/>
      <c r="BL46" s="638"/>
      <c r="BM46" s="638"/>
      <c r="BN46" s="638"/>
      <c r="BO46" s="638"/>
      <c r="BP46" s="638"/>
      <c r="BQ46" s="638"/>
      <c r="BR46" s="638"/>
      <c r="BS46" s="638"/>
      <c r="BT46" s="630"/>
      <c r="BU46" s="630"/>
      <c r="BV46" s="630"/>
      <c r="BW46" s="629">
        <f t="shared" si="14"/>
        <v>896924670</v>
      </c>
      <c r="BX46" s="638"/>
      <c r="BY46" s="638"/>
      <c r="BZ46" s="638"/>
      <c r="CA46" s="638"/>
      <c r="CB46" s="638"/>
      <c r="CC46" s="638">
        <v>896924670</v>
      </c>
      <c r="CD46" s="638"/>
      <c r="CE46" s="638"/>
      <c r="CF46" s="638"/>
      <c r="CG46" s="638"/>
      <c r="CH46" s="638"/>
      <c r="CI46" s="638"/>
      <c r="CJ46" s="638"/>
      <c r="CK46" s="638"/>
      <c r="CL46" s="638"/>
      <c r="CM46" s="638"/>
      <c r="CN46" s="638"/>
      <c r="CO46" s="638"/>
      <c r="CP46" s="638"/>
      <c r="CQ46" s="638"/>
      <c r="CR46" s="638"/>
      <c r="CS46" s="638"/>
      <c r="CT46" s="638"/>
      <c r="CU46" s="629">
        <f t="shared" si="13"/>
        <v>896924670</v>
      </c>
      <c r="CV46" s="638">
        <v>0</v>
      </c>
      <c r="CW46" s="638"/>
      <c r="CX46" s="638"/>
      <c r="CY46" s="638"/>
      <c r="CZ46" s="638"/>
      <c r="DA46" s="638">
        <v>896924670</v>
      </c>
      <c r="DB46" s="779"/>
      <c r="DC46" s="779"/>
      <c r="DD46" s="779"/>
      <c r="DE46" s="779"/>
      <c r="DF46" s="779"/>
      <c r="DG46" s="779"/>
      <c r="DH46" s="779"/>
      <c r="DI46" s="779"/>
      <c r="DJ46" s="779"/>
      <c r="DK46" s="779"/>
      <c r="DL46" s="779"/>
      <c r="DM46" s="779"/>
      <c r="DN46" s="779"/>
      <c r="DO46" s="779"/>
      <c r="DP46" s="779"/>
      <c r="DQ46" s="779"/>
      <c r="DR46" s="779"/>
      <c r="DS46" s="780">
        <f t="shared" si="15"/>
        <v>896924670</v>
      </c>
      <c r="DT46" s="638">
        <f t="shared" si="12"/>
        <v>3737699680</v>
      </c>
      <c r="DU46" s="575" t="s">
        <v>1170</v>
      </c>
    </row>
    <row r="47" spans="1:130" ht="40.5" x14ac:dyDescent="0.25">
      <c r="A47" s="771">
        <v>1</v>
      </c>
      <c r="B47" s="771" t="s">
        <v>25</v>
      </c>
      <c r="C47" s="771" t="s">
        <v>112</v>
      </c>
      <c r="D47" s="771" t="s">
        <v>113</v>
      </c>
      <c r="E47" s="691" t="s">
        <v>114</v>
      </c>
      <c r="F47" s="691" t="s">
        <v>149</v>
      </c>
      <c r="G47" s="691" t="s">
        <v>150</v>
      </c>
      <c r="H47" s="691">
        <v>0</v>
      </c>
      <c r="I47" s="691" t="s">
        <v>151</v>
      </c>
      <c r="J47" s="691" t="s">
        <v>32</v>
      </c>
      <c r="K47" s="691" t="s">
        <v>33</v>
      </c>
      <c r="L47" s="691">
        <v>1</v>
      </c>
      <c r="M47" s="691">
        <v>1</v>
      </c>
      <c r="N47" s="691" t="s">
        <v>170</v>
      </c>
      <c r="O47" s="691" t="s">
        <v>171</v>
      </c>
      <c r="P47" s="691">
        <v>1</v>
      </c>
      <c r="Q47" s="691">
        <v>2023</v>
      </c>
      <c r="R47" s="691" t="s">
        <v>172</v>
      </c>
      <c r="S47" s="691" t="s">
        <v>37</v>
      </c>
      <c r="T47" s="691" t="s">
        <v>169</v>
      </c>
      <c r="U47" s="691">
        <v>1</v>
      </c>
      <c r="V47" s="691">
        <v>1</v>
      </c>
      <c r="W47" s="570">
        <v>1</v>
      </c>
      <c r="X47" s="691">
        <v>1</v>
      </c>
      <c r="Y47" s="691">
        <v>1</v>
      </c>
      <c r="Z47" s="691">
        <v>1</v>
      </c>
      <c r="AA47" s="775">
        <v>0</v>
      </c>
      <c r="AB47" s="630"/>
      <c r="AC47" s="630"/>
      <c r="AD47" s="630"/>
      <c r="AE47" s="630"/>
      <c r="AF47" s="630">
        <v>123574500</v>
      </c>
      <c r="AG47" s="630"/>
      <c r="AH47" s="630"/>
      <c r="AI47" s="630"/>
      <c r="AJ47" s="630"/>
      <c r="AK47" s="630"/>
      <c r="AL47" s="630"/>
      <c r="AM47" s="630"/>
      <c r="AN47" s="630"/>
      <c r="AO47" s="630"/>
      <c r="AP47" s="630"/>
      <c r="AQ47" s="630"/>
      <c r="AR47" s="630"/>
      <c r="AS47" s="630"/>
      <c r="AT47" s="630"/>
      <c r="AU47" s="630"/>
      <c r="AV47" s="630"/>
      <c r="AW47" s="630"/>
      <c r="AX47" s="630"/>
      <c r="AY47" s="629">
        <f t="shared" si="10"/>
        <v>123574500</v>
      </c>
      <c r="AZ47" s="630">
        <f>AA47+(AA47*2.894%)</f>
        <v>0</v>
      </c>
      <c r="BA47" s="638"/>
      <c r="BB47" s="638"/>
      <c r="BC47" s="638"/>
      <c r="BD47" s="638"/>
      <c r="BE47" s="638">
        <v>88137000</v>
      </c>
      <c r="BF47" s="638"/>
      <c r="BG47" s="638"/>
      <c r="BH47" s="638"/>
      <c r="BI47" s="638"/>
      <c r="BJ47" s="638"/>
      <c r="BK47" s="638"/>
      <c r="BL47" s="638"/>
      <c r="BM47" s="638"/>
      <c r="BN47" s="638"/>
      <c r="BO47" s="638"/>
      <c r="BP47" s="638"/>
      <c r="BQ47" s="638"/>
      <c r="BR47" s="638"/>
      <c r="BS47" s="638"/>
      <c r="BT47" s="630"/>
      <c r="BU47" s="630"/>
      <c r="BV47" s="630"/>
      <c r="BW47" s="629">
        <f t="shared" si="14"/>
        <v>88137000</v>
      </c>
      <c r="BX47" s="638"/>
      <c r="BY47" s="638"/>
      <c r="BZ47" s="638"/>
      <c r="CA47" s="638"/>
      <c r="CB47" s="638"/>
      <c r="CC47" s="638">
        <v>88137000</v>
      </c>
      <c r="CD47" s="638"/>
      <c r="CE47" s="638"/>
      <c r="CF47" s="638"/>
      <c r="CG47" s="638"/>
      <c r="CH47" s="638"/>
      <c r="CI47" s="638"/>
      <c r="CJ47" s="638"/>
      <c r="CK47" s="638"/>
      <c r="CL47" s="638"/>
      <c r="CM47" s="638"/>
      <c r="CN47" s="638"/>
      <c r="CO47" s="638"/>
      <c r="CP47" s="638"/>
      <c r="CQ47" s="638"/>
      <c r="CR47" s="638"/>
      <c r="CS47" s="638"/>
      <c r="CT47" s="638"/>
      <c r="CU47" s="629">
        <f t="shared" si="13"/>
        <v>88137000</v>
      </c>
      <c r="CV47" s="638">
        <v>0</v>
      </c>
      <c r="CW47" s="638"/>
      <c r="CX47" s="638"/>
      <c r="CY47" s="638"/>
      <c r="CZ47" s="638"/>
      <c r="DA47" s="638">
        <v>88137000</v>
      </c>
      <c r="DB47" s="779"/>
      <c r="DC47" s="779"/>
      <c r="DD47" s="779"/>
      <c r="DE47" s="779"/>
      <c r="DF47" s="779"/>
      <c r="DG47" s="779"/>
      <c r="DH47" s="779"/>
      <c r="DI47" s="779"/>
      <c r="DJ47" s="779"/>
      <c r="DK47" s="779"/>
      <c r="DL47" s="779"/>
      <c r="DM47" s="779"/>
      <c r="DN47" s="779"/>
      <c r="DO47" s="779"/>
      <c r="DP47" s="779"/>
      <c r="DQ47" s="779"/>
      <c r="DR47" s="779"/>
      <c r="DS47" s="780">
        <f t="shared" si="15"/>
        <v>88137000</v>
      </c>
      <c r="DT47" s="638">
        <f t="shared" si="12"/>
        <v>387985500</v>
      </c>
      <c r="DU47" s="575" t="s">
        <v>1170</v>
      </c>
    </row>
    <row r="48" spans="1:130" ht="67.5" x14ac:dyDescent="0.25">
      <c r="A48" s="771">
        <v>1</v>
      </c>
      <c r="B48" s="771" t="s">
        <v>25</v>
      </c>
      <c r="C48" s="771" t="s">
        <v>112</v>
      </c>
      <c r="D48" s="771" t="s">
        <v>113</v>
      </c>
      <c r="E48" s="691" t="s">
        <v>114</v>
      </c>
      <c r="F48" s="691" t="s">
        <v>173</v>
      </c>
      <c r="G48" s="691" t="s">
        <v>174</v>
      </c>
      <c r="H48" s="797">
        <v>0</v>
      </c>
      <c r="I48" s="691" t="s">
        <v>175</v>
      </c>
      <c r="J48" s="691" t="s">
        <v>176</v>
      </c>
      <c r="K48" s="691" t="s">
        <v>33</v>
      </c>
      <c r="L48" s="785">
        <v>0.4</v>
      </c>
      <c r="M48" s="785">
        <v>0.4</v>
      </c>
      <c r="N48" s="691" t="s">
        <v>177</v>
      </c>
      <c r="O48" s="691" t="s">
        <v>178</v>
      </c>
      <c r="P48" s="691">
        <v>0</v>
      </c>
      <c r="Q48" s="691">
        <v>2023</v>
      </c>
      <c r="R48" s="691" t="s">
        <v>179</v>
      </c>
      <c r="S48" s="691" t="s">
        <v>37</v>
      </c>
      <c r="T48" s="691" t="s">
        <v>124</v>
      </c>
      <c r="U48" s="691">
        <v>1</v>
      </c>
      <c r="V48" s="691">
        <v>1</v>
      </c>
      <c r="W48" s="570">
        <v>0</v>
      </c>
      <c r="X48" s="691">
        <v>0.5</v>
      </c>
      <c r="Y48" s="691">
        <v>0.75</v>
      </c>
      <c r="Z48" s="691">
        <v>1</v>
      </c>
      <c r="AA48" s="775"/>
      <c r="AB48" s="630"/>
      <c r="AC48" s="630"/>
      <c r="AD48" s="630"/>
      <c r="AE48" s="630"/>
      <c r="AF48" s="630"/>
      <c r="AG48" s="630"/>
      <c r="AH48" s="630"/>
      <c r="AI48" s="630"/>
      <c r="AJ48" s="630"/>
      <c r="AK48" s="630"/>
      <c r="AL48" s="630"/>
      <c r="AM48" s="630"/>
      <c r="AN48" s="630"/>
      <c r="AO48" s="630"/>
      <c r="AP48" s="630"/>
      <c r="AQ48" s="630"/>
      <c r="AR48" s="630"/>
      <c r="AS48" s="630"/>
      <c r="AT48" s="630"/>
      <c r="AU48" s="630"/>
      <c r="AV48" s="630"/>
      <c r="AW48" s="630">
        <v>10000000</v>
      </c>
      <c r="AX48" s="630"/>
      <c r="AY48" s="629">
        <f t="shared" si="10"/>
        <v>10000000</v>
      </c>
      <c r="AZ48" s="630">
        <v>0</v>
      </c>
      <c r="BA48" s="638"/>
      <c r="BB48" s="638"/>
      <c r="BC48" s="638"/>
      <c r="BD48" s="638"/>
      <c r="BE48" s="638">
        <v>26365500</v>
      </c>
      <c r="BF48" s="638"/>
      <c r="BG48" s="638"/>
      <c r="BH48" s="638"/>
      <c r="BI48" s="638"/>
      <c r="BJ48" s="638"/>
      <c r="BK48" s="638"/>
      <c r="BL48" s="638"/>
      <c r="BM48" s="638"/>
      <c r="BN48" s="638"/>
      <c r="BO48" s="638"/>
      <c r="BP48" s="638"/>
      <c r="BQ48" s="638"/>
      <c r="BR48" s="638"/>
      <c r="BS48" s="638"/>
      <c r="BT48" s="630"/>
      <c r="BU48" s="630"/>
      <c r="BV48" s="630"/>
      <c r="BW48" s="629">
        <f t="shared" si="14"/>
        <v>26365500</v>
      </c>
      <c r="BX48" s="638"/>
      <c r="BY48" s="638"/>
      <c r="BZ48" s="638"/>
      <c r="CA48" s="638"/>
      <c r="CB48" s="638"/>
      <c r="CC48" s="638">
        <v>26365500</v>
      </c>
      <c r="CD48" s="638"/>
      <c r="CE48" s="638"/>
      <c r="CF48" s="638"/>
      <c r="CG48" s="638"/>
      <c r="CH48" s="638"/>
      <c r="CI48" s="638"/>
      <c r="CJ48" s="638"/>
      <c r="CK48" s="638"/>
      <c r="CL48" s="638"/>
      <c r="CM48" s="638"/>
      <c r="CN48" s="638"/>
      <c r="CO48" s="638"/>
      <c r="CP48" s="638"/>
      <c r="CQ48" s="638"/>
      <c r="CR48" s="638"/>
      <c r="CS48" s="638"/>
      <c r="CT48" s="638"/>
      <c r="CU48" s="629">
        <f t="shared" si="13"/>
        <v>26365500</v>
      </c>
      <c r="CV48" s="638">
        <v>0</v>
      </c>
      <c r="CW48" s="638"/>
      <c r="CX48" s="638"/>
      <c r="CY48" s="630"/>
      <c r="CZ48" s="638"/>
      <c r="DA48" s="638">
        <v>26365500</v>
      </c>
      <c r="DB48" s="779"/>
      <c r="DC48" s="779"/>
      <c r="DD48" s="779"/>
      <c r="DE48" s="779"/>
      <c r="DF48" s="779"/>
      <c r="DG48" s="779"/>
      <c r="DH48" s="779"/>
      <c r="DI48" s="779"/>
      <c r="DJ48" s="779"/>
      <c r="DK48" s="779"/>
      <c r="DL48" s="779"/>
      <c r="DM48" s="779"/>
      <c r="DN48" s="779"/>
      <c r="DO48" s="779"/>
      <c r="DP48" s="779"/>
      <c r="DQ48" s="779"/>
      <c r="DR48" s="779"/>
      <c r="DS48" s="780">
        <f t="shared" si="15"/>
        <v>26365500</v>
      </c>
      <c r="DT48" s="638">
        <f t="shared" si="12"/>
        <v>89096500</v>
      </c>
      <c r="DU48" s="575" t="s">
        <v>1170</v>
      </c>
    </row>
    <row r="49" spans="1:125" ht="67.5" x14ac:dyDescent="0.25">
      <c r="A49" s="771">
        <v>1</v>
      </c>
      <c r="B49" s="771" t="s">
        <v>25</v>
      </c>
      <c r="C49" s="771" t="s">
        <v>112</v>
      </c>
      <c r="D49" s="771" t="s">
        <v>113</v>
      </c>
      <c r="E49" s="691" t="s">
        <v>114</v>
      </c>
      <c r="F49" s="691" t="s">
        <v>173</v>
      </c>
      <c r="G49" s="691" t="s">
        <v>174</v>
      </c>
      <c r="H49" s="797">
        <v>0</v>
      </c>
      <c r="I49" s="691" t="s">
        <v>175</v>
      </c>
      <c r="J49" s="691" t="s">
        <v>176</v>
      </c>
      <c r="K49" s="691" t="s">
        <v>33</v>
      </c>
      <c r="L49" s="785">
        <v>0.4</v>
      </c>
      <c r="M49" s="785">
        <v>0.4</v>
      </c>
      <c r="N49" s="691" t="s">
        <v>180</v>
      </c>
      <c r="O49" s="691" t="s">
        <v>181</v>
      </c>
      <c r="P49" s="691">
        <v>2</v>
      </c>
      <c r="Q49" s="691">
        <v>2023</v>
      </c>
      <c r="R49" s="691" t="s">
        <v>182</v>
      </c>
      <c r="S49" s="691" t="s">
        <v>37</v>
      </c>
      <c r="T49" s="691" t="s">
        <v>124</v>
      </c>
      <c r="U49" s="691">
        <v>25</v>
      </c>
      <c r="V49" s="691">
        <v>27</v>
      </c>
      <c r="W49" s="570">
        <v>2</v>
      </c>
      <c r="X49" s="691">
        <v>10</v>
      </c>
      <c r="Y49" s="691">
        <v>2</v>
      </c>
      <c r="Z49" s="691">
        <v>11</v>
      </c>
      <c r="AA49" s="775">
        <v>42000000</v>
      </c>
      <c r="AB49" s="630"/>
      <c r="AC49" s="630"/>
      <c r="AD49" s="630"/>
      <c r="AE49" s="630"/>
      <c r="AF49" s="630">
        <f>30907800*2</f>
        <v>61815600</v>
      </c>
      <c r="AG49" s="630"/>
      <c r="AH49" s="630"/>
      <c r="AI49" s="630"/>
      <c r="AJ49" s="630"/>
      <c r="AK49" s="630"/>
      <c r="AL49" s="630"/>
      <c r="AM49" s="630"/>
      <c r="AN49" s="630"/>
      <c r="AO49" s="630"/>
      <c r="AP49" s="630"/>
      <c r="AQ49" s="630"/>
      <c r="AR49" s="630"/>
      <c r="AS49" s="630"/>
      <c r="AT49" s="630"/>
      <c r="AU49" s="630"/>
      <c r="AV49" s="630"/>
      <c r="AW49" s="630"/>
      <c r="AX49" s="630"/>
      <c r="AY49" s="629">
        <f t="shared" si="10"/>
        <v>103815600</v>
      </c>
      <c r="AZ49" s="630">
        <v>10000000</v>
      </c>
      <c r="BA49" s="638"/>
      <c r="BB49" s="638"/>
      <c r="BC49" s="638"/>
      <c r="BD49" s="638"/>
      <c r="BE49" s="638">
        <v>64071000</v>
      </c>
      <c r="BF49" s="638"/>
      <c r="BG49" s="638"/>
      <c r="BH49" s="638"/>
      <c r="BI49" s="638"/>
      <c r="BJ49" s="638"/>
      <c r="BK49" s="638"/>
      <c r="BL49" s="638"/>
      <c r="BM49" s="638"/>
      <c r="BN49" s="638"/>
      <c r="BO49" s="638"/>
      <c r="BP49" s="638"/>
      <c r="BQ49" s="638"/>
      <c r="BR49" s="638"/>
      <c r="BS49" s="638"/>
      <c r="BT49" s="630"/>
      <c r="BU49" s="630"/>
      <c r="BV49" s="630"/>
      <c r="BW49" s="629">
        <f t="shared" si="14"/>
        <v>74071000</v>
      </c>
      <c r="BX49" s="638">
        <v>12000000</v>
      </c>
      <c r="BY49" s="638"/>
      <c r="BZ49" s="638"/>
      <c r="CA49" s="638"/>
      <c r="CB49" s="638"/>
      <c r="CC49" s="638">
        <v>64071000</v>
      </c>
      <c r="CD49" s="638"/>
      <c r="CE49" s="638"/>
      <c r="CF49" s="638"/>
      <c r="CG49" s="638"/>
      <c r="CH49" s="638"/>
      <c r="CI49" s="638"/>
      <c r="CJ49" s="638"/>
      <c r="CK49" s="638"/>
      <c r="CL49" s="638"/>
      <c r="CM49" s="638"/>
      <c r="CN49" s="638"/>
      <c r="CO49" s="638"/>
      <c r="CP49" s="638"/>
      <c r="CQ49" s="638"/>
      <c r="CR49" s="638"/>
      <c r="CS49" s="638"/>
      <c r="CT49" s="638"/>
      <c r="CU49" s="629">
        <f t="shared" si="13"/>
        <v>76071000</v>
      </c>
      <c r="CV49" s="638">
        <v>14000000</v>
      </c>
      <c r="CW49" s="638"/>
      <c r="CX49" s="638"/>
      <c r="CY49" s="630"/>
      <c r="CZ49" s="638"/>
      <c r="DA49" s="638">
        <v>64071000</v>
      </c>
      <c r="DB49" s="779"/>
      <c r="DC49" s="779"/>
      <c r="DD49" s="779"/>
      <c r="DE49" s="779"/>
      <c r="DF49" s="779"/>
      <c r="DG49" s="779"/>
      <c r="DH49" s="779"/>
      <c r="DI49" s="779"/>
      <c r="DJ49" s="779"/>
      <c r="DK49" s="779"/>
      <c r="DL49" s="779"/>
      <c r="DM49" s="779"/>
      <c r="DN49" s="779"/>
      <c r="DO49" s="779"/>
      <c r="DP49" s="779"/>
      <c r="DQ49" s="779"/>
      <c r="DR49" s="779"/>
      <c r="DS49" s="780">
        <f t="shared" si="15"/>
        <v>78071000</v>
      </c>
      <c r="DT49" s="638">
        <f t="shared" si="12"/>
        <v>332028600</v>
      </c>
      <c r="DU49" s="575" t="s">
        <v>1170</v>
      </c>
    </row>
    <row r="50" spans="1:125" ht="67.5" x14ac:dyDescent="0.25">
      <c r="A50" s="771">
        <v>1</v>
      </c>
      <c r="B50" s="771" t="s">
        <v>25</v>
      </c>
      <c r="C50" s="771" t="s">
        <v>112</v>
      </c>
      <c r="D50" s="771" t="s">
        <v>113</v>
      </c>
      <c r="E50" s="691" t="s">
        <v>114</v>
      </c>
      <c r="F50" s="691" t="s">
        <v>173</v>
      </c>
      <c r="G50" s="691" t="s">
        <v>174</v>
      </c>
      <c r="H50" s="797">
        <v>0</v>
      </c>
      <c r="I50" s="691" t="s">
        <v>175</v>
      </c>
      <c r="J50" s="691" t="s">
        <v>176</v>
      </c>
      <c r="K50" s="691" t="s">
        <v>33</v>
      </c>
      <c r="L50" s="785">
        <v>0.4</v>
      </c>
      <c r="M50" s="785">
        <v>0.4</v>
      </c>
      <c r="N50" s="691" t="s">
        <v>183</v>
      </c>
      <c r="O50" s="691" t="s">
        <v>184</v>
      </c>
      <c r="P50" s="691">
        <v>0</v>
      </c>
      <c r="Q50" s="691">
        <v>2023</v>
      </c>
      <c r="R50" s="691" t="s">
        <v>182</v>
      </c>
      <c r="S50" s="691" t="s">
        <v>37</v>
      </c>
      <c r="T50" s="691" t="s">
        <v>33</v>
      </c>
      <c r="U50" s="691">
        <v>4</v>
      </c>
      <c r="V50" s="691">
        <v>4</v>
      </c>
      <c r="W50" s="570">
        <v>1</v>
      </c>
      <c r="X50" s="691">
        <v>1</v>
      </c>
      <c r="Y50" s="691">
        <v>1</v>
      </c>
      <c r="Z50" s="691">
        <v>1</v>
      </c>
      <c r="AA50" s="775">
        <v>55000000</v>
      </c>
      <c r="AB50" s="630"/>
      <c r="AC50" s="630"/>
      <c r="AD50" s="630"/>
      <c r="AE50" s="630"/>
      <c r="AF50" s="630">
        <f>23265000*2</f>
        <v>46530000</v>
      </c>
      <c r="AG50" s="630"/>
      <c r="AH50" s="630"/>
      <c r="AI50" s="630"/>
      <c r="AJ50" s="630"/>
      <c r="AK50" s="630"/>
      <c r="AL50" s="630"/>
      <c r="AM50" s="630"/>
      <c r="AN50" s="630"/>
      <c r="AO50" s="630"/>
      <c r="AP50" s="630"/>
      <c r="AQ50" s="630"/>
      <c r="AR50" s="630"/>
      <c r="AS50" s="630"/>
      <c r="AT50" s="630"/>
      <c r="AU50" s="630"/>
      <c r="AV50" s="630"/>
      <c r="AW50" s="630"/>
      <c r="AX50" s="630"/>
      <c r="AY50" s="629">
        <f t="shared" si="10"/>
        <v>101530000</v>
      </c>
      <c r="AZ50" s="630">
        <v>5000000</v>
      </c>
      <c r="BA50" s="638"/>
      <c r="BB50" s="638"/>
      <c r="BC50" s="638"/>
      <c r="BD50" s="638"/>
      <c r="BE50" s="638">
        <v>26365500</v>
      </c>
      <c r="BF50" s="638"/>
      <c r="BG50" s="638"/>
      <c r="BH50" s="638"/>
      <c r="BI50" s="638"/>
      <c r="BJ50" s="638"/>
      <c r="BK50" s="638"/>
      <c r="BL50" s="638"/>
      <c r="BM50" s="638"/>
      <c r="BN50" s="638"/>
      <c r="BO50" s="638"/>
      <c r="BP50" s="638"/>
      <c r="BQ50" s="638"/>
      <c r="BR50" s="638"/>
      <c r="BS50" s="638"/>
      <c r="BT50" s="630"/>
      <c r="BU50" s="630"/>
      <c r="BV50" s="630"/>
      <c r="BW50" s="629">
        <f t="shared" si="14"/>
        <v>31365500</v>
      </c>
      <c r="BX50" s="638">
        <v>6000000</v>
      </c>
      <c r="BY50" s="638"/>
      <c r="BZ50" s="638"/>
      <c r="CA50" s="638"/>
      <c r="CB50" s="638"/>
      <c r="CC50" s="638">
        <v>26365500</v>
      </c>
      <c r="CD50" s="638"/>
      <c r="CE50" s="638"/>
      <c r="CF50" s="638"/>
      <c r="CG50" s="638"/>
      <c r="CH50" s="638"/>
      <c r="CI50" s="638"/>
      <c r="CJ50" s="638"/>
      <c r="CK50" s="638"/>
      <c r="CL50" s="638"/>
      <c r="CM50" s="638"/>
      <c r="CN50" s="638"/>
      <c r="CO50" s="638"/>
      <c r="CP50" s="638"/>
      <c r="CQ50" s="638"/>
      <c r="CR50" s="638"/>
      <c r="CS50" s="638"/>
      <c r="CT50" s="638"/>
      <c r="CU50" s="629">
        <f t="shared" si="13"/>
        <v>32365500</v>
      </c>
      <c r="CV50" s="638">
        <v>7000000</v>
      </c>
      <c r="CW50" s="638"/>
      <c r="CX50" s="638"/>
      <c r="CY50" s="630"/>
      <c r="CZ50" s="638"/>
      <c r="DA50" s="638">
        <v>26365500</v>
      </c>
      <c r="DB50" s="779"/>
      <c r="DC50" s="779"/>
      <c r="DD50" s="779"/>
      <c r="DE50" s="779"/>
      <c r="DF50" s="779"/>
      <c r="DG50" s="779"/>
      <c r="DH50" s="779"/>
      <c r="DI50" s="779"/>
      <c r="DJ50" s="779"/>
      <c r="DK50" s="779"/>
      <c r="DL50" s="779"/>
      <c r="DM50" s="779"/>
      <c r="DN50" s="779"/>
      <c r="DO50" s="779"/>
      <c r="DP50" s="779"/>
      <c r="DQ50" s="779"/>
      <c r="DR50" s="779"/>
      <c r="DS50" s="780">
        <f t="shared" si="15"/>
        <v>33365500</v>
      </c>
      <c r="DT50" s="638">
        <f t="shared" si="12"/>
        <v>198626500</v>
      </c>
      <c r="DU50" s="575" t="s">
        <v>1170</v>
      </c>
    </row>
    <row r="51" spans="1:125" ht="67.5" x14ac:dyDescent="0.25">
      <c r="A51" s="771">
        <v>1</v>
      </c>
      <c r="B51" s="771" t="s">
        <v>25</v>
      </c>
      <c r="C51" s="771" t="s">
        <v>112</v>
      </c>
      <c r="D51" s="771" t="s">
        <v>113</v>
      </c>
      <c r="E51" s="691" t="s">
        <v>114</v>
      </c>
      <c r="F51" s="691" t="s">
        <v>173</v>
      </c>
      <c r="G51" s="691" t="s">
        <v>174</v>
      </c>
      <c r="H51" s="797">
        <v>0</v>
      </c>
      <c r="I51" s="691" t="s">
        <v>175</v>
      </c>
      <c r="J51" s="691" t="s">
        <v>176</v>
      </c>
      <c r="K51" s="691" t="s">
        <v>33</v>
      </c>
      <c r="L51" s="785">
        <v>0.4</v>
      </c>
      <c r="M51" s="785">
        <v>0.4</v>
      </c>
      <c r="N51" s="691" t="s">
        <v>185</v>
      </c>
      <c r="O51" s="691" t="s">
        <v>186</v>
      </c>
      <c r="P51" s="691">
        <v>0</v>
      </c>
      <c r="Q51" s="691">
        <v>2023</v>
      </c>
      <c r="R51" s="691" t="s">
        <v>187</v>
      </c>
      <c r="S51" s="691" t="s">
        <v>37</v>
      </c>
      <c r="T51" s="691" t="s">
        <v>33</v>
      </c>
      <c r="U51" s="691">
        <v>4</v>
      </c>
      <c r="V51" s="691">
        <v>4</v>
      </c>
      <c r="W51" s="570">
        <v>1</v>
      </c>
      <c r="X51" s="691">
        <v>1</v>
      </c>
      <c r="Y51" s="691">
        <v>1</v>
      </c>
      <c r="Z51" s="691">
        <v>1</v>
      </c>
      <c r="AA51" s="775">
        <v>5000000</v>
      </c>
      <c r="AB51" s="630"/>
      <c r="AC51" s="630"/>
      <c r="AD51" s="630"/>
      <c r="AE51" s="630"/>
      <c r="AF51" s="630">
        <v>152334000</v>
      </c>
      <c r="AG51" s="630"/>
      <c r="AH51" s="630"/>
      <c r="AI51" s="630"/>
      <c r="AJ51" s="630"/>
      <c r="AK51" s="630"/>
      <c r="AL51" s="630"/>
      <c r="AM51" s="630"/>
      <c r="AN51" s="630"/>
      <c r="AO51" s="630"/>
      <c r="AP51" s="630"/>
      <c r="AQ51" s="630"/>
      <c r="AR51" s="630"/>
      <c r="AS51" s="630"/>
      <c r="AT51" s="630"/>
      <c r="AU51" s="630"/>
      <c r="AV51" s="630"/>
      <c r="AW51" s="630"/>
      <c r="AX51" s="630"/>
      <c r="AY51" s="629">
        <f t="shared" si="10"/>
        <v>157334000</v>
      </c>
      <c r="AZ51" s="630"/>
      <c r="BA51" s="638"/>
      <c r="BB51" s="638"/>
      <c r="BC51" s="638"/>
      <c r="BD51" s="638"/>
      <c r="BE51" s="638">
        <v>125874000</v>
      </c>
      <c r="BF51" s="638"/>
      <c r="BG51" s="638"/>
      <c r="BH51" s="638"/>
      <c r="BI51" s="638"/>
      <c r="BJ51" s="638"/>
      <c r="BK51" s="638"/>
      <c r="BL51" s="638"/>
      <c r="BM51" s="638"/>
      <c r="BN51" s="638"/>
      <c r="BO51" s="638"/>
      <c r="BP51" s="638"/>
      <c r="BQ51" s="638"/>
      <c r="BR51" s="638"/>
      <c r="BS51" s="638"/>
      <c r="BT51" s="630"/>
      <c r="BU51" s="630"/>
      <c r="BV51" s="630"/>
      <c r="BW51" s="629">
        <f t="shared" si="14"/>
        <v>125874000</v>
      </c>
      <c r="BX51" s="638"/>
      <c r="BY51" s="638"/>
      <c r="BZ51" s="638"/>
      <c r="CA51" s="638"/>
      <c r="CB51" s="638"/>
      <c r="CC51" s="638">
        <v>125874000</v>
      </c>
      <c r="CD51" s="638"/>
      <c r="CE51" s="638"/>
      <c r="CF51" s="638"/>
      <c r="CG51" s="638"/>
      <c r="CH51" s="638"/>
      <c r="CI51" s="638"/>
      <c r="CJ51" s="638"/>
      <c r="CK51" s="638"/>
      <c r="CL51" s="638"/>
      <c r="CM51" s="638"/>
      <c r="CN51" s="638"/>
      <c r="CO51" s="638"/>
      <c r="CP51" s="638"/>
      <c r="CQ51" s="638"/>
      <c r="CR51" s="638"/>
      <c r="CS51" s="638"/>
      <c r="CT51" s="638"/>
      <c r="CU51" s="629">
        <f t="shared" si="13"/>
        <v>125874000</v>
      </c>
      <c r="CV51" s="638">
        <v>0</v>
      </c>
      <c r="CW51" s="638"/>
      <c r="CX51" s="638"/>
      <c r="CY51" s="630"/>
      <c r="CZ51" s="638"/>
      <c r="DA51" s="638">
        <v>125874000</v>
      </c>
      <c r="DB51" s="779"/>
      <c r="DC51" s="779"/>
      <c r="DD51" s="779"/>
      <c r="DE51" s="779"/>
      <c r="DF51" s="779"/>
      <c r="DG51" s="779"/>
      <c r="DH51" s="779"/>
      <c r="DI51" s="779"/>
      <c r="DJ51" s="779"/>
      <c r="DK51" s="779"/>
      <c r="DL51" s="779"/>
      <c r="DM51" s="779"/>
      <c r="DN51" s="779"/>
      <c r="DO51" s="779"/>
      <c r="DP51" s="779"/>
      <c r="DQ51" s="779"/>
      <c r="DR51" s="779"/>
      <c r="DS51" s="780">
        <f t="shared" si="15"/>
        <v>125874000</v>
      </c>
      <c r="DT51" s="638">
        <f t="shared" si="12"/>
        <v>534956000</v>
      </c>
      <c r="DU51" s="575" t="s">
        <v>1170</v>
      </c>
    </row>
    <row r="52" spans="1:125" ht="67.5" x14ac:dyDescent="0.25">
      <c r="A52" s="771">
        <v>1</v>
      </c>
      <c r="B52" s="771" t="s">
        <v>25</v>
      </c>
      <c r="C52" s="771" t="s">
        <v>112</v>
      </c>
      <c r="D52" s="771" t="s">
        <v>113</v>
      </c>
      <c r="E52" s="691" t="s">
        <v>114</v>
      </c>
      <c r="F52" s="691" t="s">
        <v>173</v>
      </c>
      <c r="G52" s="691" t="s">
        <v>174</v>
      </c>
      <c r="H52" s="797">
        <v>0</v>
      </c>
      <c r="I52" s="691" t="s">
        <v>175</v>
      </c>
      <c r="J52" s="691" t="s">
        <v>176</v>
      </c>
      <c r="K52" s="691" t="s">
        <v>33</v>
      </c>
      <c r="L52" s="785">
        <v>0.4</v>
      </c>
      <c r="M52" s="785">
        <v>0.4</v>
      </c>
      <c r="N52" s="691" t="s">
        <v>188</v>
      </c>
      <c r="O52" s="691" t="s">
        <v>189</v>
      </c>
      <c r="P52" s="691">
        <v>1200</v>
      </c>
      <c r="Q52" s="691">
        <v>2023</v>
      </c>
      <c r="R52" s="691" t="s">
        <v>190</v>
      </c>
      <c r="S52" s="691" t="s">
        <v>37</v>
      </c>
      <c r="T52" s="691" t="s">
        <v>38</v>
      </c>
      <c r="U52" s="691">
        <v>1200</v>
      </c>
      <c r="V52" s="691">
        <v>1200</v>
      </c>
      <c r="W52" s="570">
        <v>300</v>
      </c>
      <c r="X52" s="771">
        <v>300</v>
      </c>
      <c r="Y52" s="771">
        <v>300</v>
      </c>
      <c r="Z52" s="771">
        <v>300</v>
      </c>
      <c r="AA52" s="798">
        <v>14820000</v>
      </c>
      <c r="AB52" s="638"/>
      <c r="AC52" s="638"/>
      <c r="AD52" s="638"/>
      <c r="AE52" s="638"/>
      <c r="AF52" s="638">
        <v>22950000</v>
      </c>
      <c r="AG52" s="638"/>
      <c r="AH52" s="638"/>
      <c r="AI52" s="638"/>
      <c r="AJ52" s="638"/>
      <c r="AK52" s="638"/>
      <c r="AL52" s="638"/>
      <c r="AM52" s="638"/>
      <c r="AN52" s="638"/>
      <c r="AO52" s="638"/>
      <c r="AP52" s="638"/>
      <c r="AQ52" s="638"/>
      <c r="AR52" s="638"/>
      <c r="AS52" s="638"/>
      <c r="AT52" s="638"/>
      <c r="AU52" s="638"/>
      <c r="AV52" s="638"/>
      <c r="AW52" s="630"/>
      <c r="AX52" s="630"/>
      <c r="AY52" s="629">
        <f t="shared" si="10"/>
        <v>37770000</v>
      </c>
      <c r="AZ52" s="630"/>
      <c r="BA52" s="638"/>
      <c r="BB52" s="638"/>
      <c r="BC52" s="638"/>
      <c r="BD52" s="638"/>
      <c r="BE52" s="638">
        <v>12500000</v>
      </c>
      <c r="BF52" s="638"/>
      <c r="BG52" s="638"/>
      <c r="BH52" s="638"/>
      <c r="BI52" s="638"/>
      <c r="BJ52" s="638"/>
      <c r="BK52" s="638"/>
      <c r="BL52" s="638"/>
      <c r="BM52" s="638"/>
      <c r="BN52" s="638"/>
      <c r="BO52" s="638"/>
      <c r="BP52" s="638"/>
      <c r="BQ52" s="638"/>
      <c r="BR52" s="638"/>
      <c r="BS52" s="638"/>
      <c r="BT52" s="630"/>
      <c r="BU52" s="630"/>
      <c r="BV52" s="630"/>
      <c r="BW52" s="629">
        <f t="shared" si="14"/>
        <v>12500000</v>
      </c>
      <c r="BX52" s="638"/>
      <c r="BY52" s="638"/>
      <c r="BZ52" s="638"/>
      <c r="CA52" s="638"/>
      <c r="CB52" s="638"/>
      <c r="CC52" s="638">
        <v>12500000</v>
      </c>
      <c r="CD52" s="638"/>
      <c r="CE52" s="638"/>
      <c r="CF52" s="638"/>
      <c r="CG52" s="638"/>
      <c r="CH52" s="638"/>
      <c r="CI52" s="638"/>
      <c r="CJ52" s="638"/>
      <c r="CK52" s="638"/>
      <c r="CL52" s="638"/>
      <c r="CM52" s="638"/>
      <c r="CN52" s="638"/>
      <c r="CO52" s="638"/>
      <c r="CP52" s="638"/>
      <c r="CQ52" s="638"/>
      <c r="CR52" s="638"/>
      <c r="CS52" s="638"/>
      <c r="CT52" s="638"/>
      <c r="CU52" s="629">
        <f t="shared" si="13"/>
        <v>12500000</v>
      </c>
      <c r="CV52" s="638">
        <v>0</v>
      </c>
      <c r="CW52" s="638"/>
      <c r="CX52" s="638"/>
      <c r="CY52" s="638"/>
      <c r="CZ52" s="638"/>
      <c r="DA52" s="638">
        <v>12500000</v>
      </c>
      <c r="DB52" s="779"/>
      <c r="DC52" s="779"/>
      <c r="DD52" s="779"/>
      <c r="DE52" s="779"/>
      <c r="DF52" s="779"/>
      <c r="DG52" s="779"/>
      <c r="DH52" s="779"/>
      <c r="DI52" s="779"/>
      <c r="DJ52" s="779"/>
      <c r="DK52" s="779"/>
      <c r="DL52" s="779"/>
      <c r="DM52" s="779"/>
      <c r="DN52" s="779"/>
      <c r="DO52" s="779"/>
      <c r="DP52" s="779"/>
      <c r="DQ52" s="779"/>
      <c r="DR52" s="779"/>
      <c r="DS52" s="780">
        <f t="shared" si="15"/>
        <v>12500000</v>
      </c>
      <c r="DT52" s="638">
        <f t="shared" si="12"/>
        <v>75270000</v>
      </c>
      <c r="DU52" s="575" t="s">
        <v>1170</v>
      </c>
    </row>
    <row r="53" spans="1:125" ht="67.5" x14ac:dyDescent="0.25">
      <c r="A53" s="771">
        <v>1</v>
      </c>
      <c r="B53" s="771" t="s">
        <v>25</v>
      </c>
      <c r="C53" s="771" t="s">
        <v>112</v>
      </c>
      <c r="D53" s="771" t="s">
        <v>113</v>
      </c>
      <c r="E53" s="691" t="s">
        <v>114</v>
      </c>
      <c r="F53" s="691" t="s">
        <v>173</v>
      </c>
      <c r="G53" s="691" t="s">
        <v>174</v>
      </c>
      <c r="H53" s="797">
        <v>0</v>
      </c>
      <c r="I53" s="691" t="s">
        <v>175</v>
      </c>
      <c r="J53" s="691" t="s">
        <v>176</v>
      </c>
      <c r="K53" s="691" t="s">
        <v>33</v>
      </c>
      <c r="L53" s="785">
        <v>0.4</v>
      </c>
      <c r="M53" s="785">
        <v>0.4</v>
      </c>
      <c r="N53" s="691" t="s">
        <v>191</v>
      </c>
      <c r="O53" s="691" t="s">
        <v>192</v>
      </c>
      <c r="P53" s="774">
        <v>0</v>
      </c>
      <c r="Q53" s="691">
        <v>2023</v>
      </c>
      <c r="R53" s="799" t="s">
        <v>193</v>
      </c>
      <c r="S53" s="691" t="s">
        <v>37</v>
      </c>
      <c r="T53" s="691" t="s">
        <v>124</v>
      </c>
      <c r="U53" s="774">
        <v>4</v>
      </c>
      <c r="V53" s="774">
        <v>4</v>
      </c>
      <c r="W53" s="800">
        <v>1</v>
      </c>
      <c r="X53" s="801">
        <v>1</v>
      </c>
      <c r="Y53" s="801">
        <v>1</v>
      </c>
      <c r="Z53" s="801">
        <v>1</v>
      </c>
      <c r="AA53" s="798"/>
      <c r="AB53" s="638"/>
      <c r="AC53" s="638"/>
      <c r="AD53" s="638"/>
      <c r="AE53" s="638"/>
      <c r="AF53" s="638">
        <v>143306264</v>
      </c>
      <c r="AG53" s="638"/>
      <c r="AH53" s="638"/>
      <c r="AI53" s="638"/>
      <c r="AJ53" s="638"/>
      <c r="AK53" s="638"/>
      <c r="AL53" s="638"/>
      <c r="AM53" s="638"/>
      <c r="AN53" s="638"/>
      <c r="AO53" s="638"/>
      <c r="AP53" s="638"/>
      <c r="AQ53" s="638"/>
      <c r="AR53" s="638"/>
      <c r="AS53" s="638"/>
      <c r="AT53" s="638"/>
      <c r="AU53" s="638"/>
      <c r="AV53" s="638"/>
      <c r="AW53" s="630"/>
      <c r="AX53" s="630"/>
      <c r="AY53" s="629">
        <f t="shared" si="10"/>
        <v>143306264</v>
      </c>
      <c r="AZ53" s="630">
        <f t="shared" ref="AZ53:AZ61" si="16">AA53+(AA53*2.894%)</f>
        <v>0</v>
      </c>
      <c r="BA53" s="638"/>
      <c r="BB53" s="638"/>
      <c r="BC53" s="638"/>
      <c r="BD53" s="638"/>
      <c r="BE53" s="638">
        <v>85386000</v>
      </c>
      <c r="BF53" s="638"/>
      <c r="BG53" s="638"/>
      <c r="BH53" s="638"/>
      <c r="BI53" s="638"/>
      <c r="BJ53" s="638"/>
      <c r="BK53" s="638"/>
      <c r="BL53" s="638"/>
      <c r="BM53" s="638"/>
      <c r="BN53" s="638"/>
      <c r="BO53" s="638"/>
      <c r="BP53" s="638"/>
      <c r="BQ53" s="638"/>
      <c r="BR53" s="638"/>
      <c r="BS53" s="638"/>
      <c r="BT53" s="630"/>
      <c r="BU53" s="630"/>
      <c r="BV53" s="630"/>
      <c r="BW53" s="629">
        <f t="shared" si="14"/>
        <v>85386000</v>
      </c>
      <c r="BX53" s="638"/>
      <c r="BY53" s="638"/>
      <c r="BZ53" s="638"/>
      <c r="CA53" s="638"/>
      <c r="CB53" s="638"/>
      <c r="CC53" s="638">
        <v>85386000</v>
      </c>
      <c r="CD53" s="638"/>
      <c r="CE53" s="638"/>
      <c r="CF53" s="638"/>
      <c r="CG53" s="638"/>
      <c r="CH53" s="638"/>
      <c r="CI53" s="638"/>
      <c r="CJ53" s="638"/>
      <c r="CK53" s="638"/>
      <c r="CL53" s="638"/>
      <c r="CM53" s="638"/>
      <c r="CN53" s="638"/>
      <c r="CO53" s="638"/>
      <c r="CP53" s="638"/>
      <c r="CQ53" s="638"/>
      <c r="CR53" s="638"/>
      <c r="CS53" s="638"/>
      <c r="CT53" s="638"/>
      <c r="CU53" s="629">
        <f t="shared" si="13"/>
        <v>85386000</v>
      </c>
      <c r="CV53" s="638">
        <v>0</v>
      </c>
      <c r="CW53" s="638"/>
      <c r="CX53" s="638"/>
      <c r="CY53" s="638"/>
      <c r="CZ53" s="638"/>
      <c r="DA53" s="638">
        <v>85386000</v>
      </c>
      <c r="DB53" s="779"/>
      <c r="DC53" s="779"/>
      <c r="DD53" s="779"/>
      <c r="DE53" s="779"/>
      <c r="DF53" s="779"/>
      <c r="DG53" s="779"/>
      <c r="DH53" s="779"/>
      <c r="DI53" s="779"/>
      <c r="DJ53" s="779"/>
      <c r="DK53" s="779"/>
      <c r="DL53" s="779"/>
      <c r="DM53" s="779"/>
      <c r="DN53" s="779"/>
      <c r="DO53" s="779"/>
      <c r="DP53" s="779"/>
      <c r="DQ53" s="779"/>
      <c r="DR53" s="779"/>
      <c r="DS53" s="780">
        <f t="shared" si="15"/>
        <v>85386000</v>
      </c>
      <c r="DT53" s="638">
        <f t="shared" si="12"/>
        <v>399464264</v>
      </c>
      <c r="DU53" s="575" t="s">
        <v>1170</v>
      </c>
    </row>
    <row r="54" spans="1:125" ht="67.5" x14ac:dyDescent="0.25">
      <c r="A54" s="771">
        <v>1</v>
      </c>
      <c r="B54" s="771" t="s">
        <v>25</v>
      </c>
      <c r="C54" s="771" t="s">
        <v>112</v>
      </c>
      <c r="D54" s="771" t="s">
        <v>113</v>
      </c>
      <c r="E54" s="691" t="s">
        <v>114</v>
      </c>
      <c r="F54" s="691" t="s">
        <v>173</v>
      </c>
      <c r="G54" s="691" t="s">
        <v>174</v>
      </c>
      <c r="H54" s="797">
        <v>0</v>
      </c>
      <c r="I54" s="691" t="s">
        <v>175</v>
      </c>
      <c r="J54" s="691" t="s">
        <v>176</v>
      </c>
      <c r="K54" s="691" t="s">
        <v>33</v>
      </c>
      <c r="L54" s="785">
        <v>0.4</v>
      </c>
      <c r="M54" s="785">
        <v>0.4</v>
      </c>
      <c r="N54" s="691" t="s">
        <v>194</v>
      </c>
      <c r="O54" s="691" t="s">
        <v>195</v>
      </c>
      <c r="P54" s="774">
        <v>0</v>
      </c>
      <c r="Q54" s="691">
        <v>2023</v>
      </c>
      <c r="R54" s="799" t="s">
        <v>182</v>
      </c>
      <c r="S54" s="691" t="s">
        <v>37</v>
      </c>
      <c r="T54" s="691" t="s">
        <v>124</v>
      </c>
      <c r="U54" s="774">
        <v>4</v>
      </c>
      <c r="V54" s="774">
        <v>4</v>
      </c>
      <c r="W54" s="800">
        <v>1</v>
      </c>
      <c r="X54" s="801">
        <v>1</v>
      </c>
      <c r="Y54" s="801">
        <v>1</v>
      </c>
      <c r="Z54" s="801">
        <v>1</v>
      </c>
      <c r="AA54" s="798"/>
      <c r="AB54" s="638"/>
      <c r="AC54" s="638"/>
      <c r="AD54" s="638"/>
      <c r="AE54" s="638"/>
      <c r="AF54" s="638">
        <v>120960000</v>
      </c>
      <c r="AG54" s="638"/>
      <c r="AH54" s="638"/>
      <c r="AI54" s="638"/>
      <c r="AJ54" s="638"/>
      <c r="AK54" s="638"/>
      <c r="AL54" s="638"/>
      <c r="AM54" s="638"/>
      <c r="AN54" s="638"/>
      <c r="AO54" s="638"/>
      <c r="AP54" s="638"/>
      <c r="AQ54" s="638"/>
      <c r="AR54" s="638"/>
      <c r="AS54" s="638"/>
      <c r="AT54" s="638"/>
      <c r="AU54" s="638"/>
      <c r="AV54" s="638"/>
      <c r="AW54" s="630"/>
      <c r="AX54" s="630"/>
      <c r="AY54" s="629">
        <f t="shared" si="10"/>
        <v>120960000</v>
      </c>
      <c r="AZ54" s="630">
        <f t="shared" si="16"/>
        <v>0</v>
      </c>
      <c r="BA54" s="638"/>
      <c r="BB54" s="638"/>
      <c r="BC54" s="638"/>
      <c r="BD54" s="638"/>
      <c r="BE54" s="638">
        <v>48762000</v>
      </c>
      <c r="BF54" s="638"/>
      <c r="BG54" s="638"/>
      <c r="BH54" s="638"/>
      <c r="BI54" s="638"/>
      <c r="BJ54" s="638"/>
      <c r="BK54" s="638"/>
      <c r="BL54" s="638"/>
      <c r="BM54" s="638"/>
      <c r="BN54" s="638"/>
      <c r="BO54" s="638"/>
      <c r="BP54" s="638"/>
      <c r="BQ54" s="638"/>
      <c r="BR54" s="638"/>
      <c r="BS54" s="638"/>
      <c r="BT54" s="630"/>
      <c r="BU54" s="630"/>
      <c r="BV54" s="630"/>
      <c r="BW54" s="629">
        <f t="shared" si="14"/>
        <v>48762000</v>
      </c>
      <c r="BX54" s="638"/>
      <c r="BY54" s="638"/>
      <c r="BZ54" s="638"/>
      <c r="CA54" s="638"/>
      <c r="CB54" s="638"/>
      <c r="CC54" s="638">
        <v>48762000</v>
      </c>
      <c r="CD54" s="638"/>
      <c r="CE54" s="638"/>
      <c r="CF54" s="638"/>
      <c r="CG54" s="638"/>
      <c r="CH54" s="638"/>
      <c r="CI54" s="638"/>
      <c r="CJ54" s="638"/>
      <c r="CK54" s="638"/>
      <c r="CL54" s="638"/>
      <c r="CM54" s="638"/>
      <c r="CN54" s="638"/>
      <c r="CO54" s="638"/>
      <c r="CP54" s="638"/>
      <c r="CQ54" s="638"/>
      <c r="CR54" s="638"/>
      <c r="CS54" s="638"/>
      <c r="CT54" s="638"/>
      <c r="CU54" s="629">
        <f t="shared" si="13"/>
        <v>48762000</v>
      </c>
      <c r="CV54" s="638">
        <v>0</v>
      </c>
      <c r="CW54" s="638"/>
      <c r="CX54" s="638"/>
      <c r="CY54" s="638"/>
      <c r="CZ54" s="638"/>
      <c r="DA54" s="638">
        <v>48762000</v>
      </c>
      <c r="DB54" s="779"/>
      <c r="DC54" s="779"/>
      <c r="DD54" s="779"/>
      <c r="DE54" s="779"/>
      <c r="DF54" s="779"/>
      <c r="DG54" s="779"/>
      <c r="DH54" s="779"/>
      <c r="DI54" s="779"/>
      <c r="DJ54" s="779"/>
      <c r="DK54" s="779"/>
      <c r="DL54" s="779"/>
      <c r="DM54" s="779"/>
      <c r="DN54" s="779"/>
      <c r="DO54" s="779"/>
      <c r="DP54" s="779"/>
      <c r="DQ54" s="779"/>
      <c r="DR54" s="779"/>
      <c r="DS54" s="780">
        <f t="shared" si="15"/>
        <v>48762000</v>
      </c>
      <c r="DT54" s="638">
        <f t="shared" si="12"/>
        <v>267246000</v>
      </c>
      <c r="DU54" s="575" t="s">
        <v>1170</v>
      </c>
    </row>
    <row r="55" spans="1:125" ht="67.5" x14ac:dyDescent="0.25">
      <c r="A55" s="771">
        <v>1</v>
      </c>
      <c r="B55" s="771" t="s">
        <v>25</v>
      </c>
      <c r="C55" s="771" t="s">
        <v>112</v>
      </c>
      <c r="D55" s="771" t="s">
        <v>113</v>
      </c>
      <c r="E55" s="691" t="s">
        <v>114</v>
      </c>
      <c r="F55" s="691" t="s">
        <v>173</v>
      </c>
      <c r="G55" s="691" t="s">
        <v>174</v>
      </c>
      <c r="H55" s="797">
        <v>0</v>
      </c>
      <c r="I55" s="691" t="s">
        <v>175</v>
      </c>
      <c r="J55" s="691" t="s">
        <v>176</v>
      </c>
      <c r="K55" s="691" t="s">
        <v>33</v>
      </c>
      <c r="L55" s="785">
        <v>0.4</v>
      </c>
      <c r="M55" s="785">
        <v>0.4</v>
      </c>
      <c r="N55" s="691" t="s">
        <v>196</v>
      </c>
      <c r="O55" s="691" t="s">
        <v>197</v>
      </c>
      <c r="P55" s="691">
        <v>0</v>
      </c>
      <c r="Q55" s="691">
        <v>2023</v>
      </c>
      <c r="R55" s="799" t="s">
        <v>198</v>
      </c>
      <c r="S55" s="691" t="s">
        <v>37</v>
      </c>
      <c r="T55" s="691" t="s">
        <v>124</v>
      </c>
      <c r="U55" s="691">
        <v>42</v>
      </c>
      <c r="V55" s="691">
        <v>42</v>
      </c>
      <c r="W55" s="570">
        <v>10</v>
      </c>
      <c r="X55" s="771">
        <v>11</v>
      </c>
      <c r="Y55" s="771">
        <v>11</v>
      </c>
      <c r="Z55" s="771">
        <v>10</v>
      </c>
      <c r="AA55" s="798"/>
      <c r="AB55" s="638"/>
      <c r="AC55" s="638"/>
      <c r="AD55" s="638"/>
      <c r="AE55" s="638"/>
      <c r="AF55" s="638">
        <v>48762000</v>
      </c>
      <c r="AG55" s="638"/>
      <c r="AH55" s="638"/>
      <c r="AI55" s="638"/>
      <c r="AJ55" s="638"/>
      <c r="AK55" s="638"/>
      <c r="AL55" s="638"/>
      <c r="AM55" s="638"/>
      <c r="AN55" s="638"/>
      <c r="AO55" s="638"/>
      <c r="AP55" s="638"/>
      <c r="AQ55" s="638"/>
      <c r="AR55" s="638"/>
      <c r="AS55" s="638"/>
      <c r="AT55" s="638"/>
      <c r="AU55" s="638"/>
      <c r="AV55" s="638"/>
      <c r="AW55" s="630"/>
      <c r="AX55" s="630"/>
      <c r="AY55" s="629">
        <f t="shared" si="10"/>
        <v>48762000</v>
      </c>
      <c r="AZ55" s="630">
        <f t="shared" si="16"/>
        <v>0</v>
      </c>
      <c r="BA55" s="638"/>
      <c r="BB55" s="638"/>
      <c r="BC55" s="638"/>
      <c r="BD55" s="638"/>
      <c r="BE55" s="638">
        <v>128142000</v>
      </c>
      <c r="BF55" s="638"/>
      <c r="BG55" s="638"/>
      <c r="BH55" s="638"/>
      <c r="BI55" s="638"/>
      <c r="BJ55" s="638"/>
      <c r="BK55" s="638"/>
      <c r="BL55" s="638"/>
      <c r="BM55" s="638"/>
      <c r="BN55" s="638"/>
      <c r="BO55" s="638"/>
      <c r="BP55" s="638"/>
      <c r="BQ55" s="638"/>
      <c r="BR55" s="638"/>
      <c r="BS55" s="638"/>
      <c r="BT55" s="630"/>
      <c r="BU55" s="630"/>
      <c r="BV55" s="630"/>
      <c r="BW55" s="629">
        <f t="shared" si="14"/>
        <v>128142000</v>
      </c>
      <c r="BX55" s="638"/>
      <c r="BY55" s="638"/>
      <c r="BZ55" s="638"/>
      <c r="CA55" s="638"/>
      <c r="CB55" s="638"/>
      <c r="CC55" s="638">
        <v>128142000</v>
      </c>
      <c r="CD55" s="638"/>
      <c r="CE55" s="638"/>
      <c r="CF55" s="638"/>
      <c r="CG55" s="638"/>
      <c r="CH55" s="638"/>
      <c r="CI55" s="638"/>
      <c r="CJ55" s="638"/>
      <c r="CK55" s="638"/>
      <c r="CL55" s="638"/>
      <c r="CM55" s="638"/>
      <c r="CN55" s="638"/>
      <c r="CO55" s="638"/>
      <c r="CP55" s="638"/>
      <c r="CQ55" s="638"/>
      <c r="CR55" s="638"/>
      <c r="CS55" s="638"/>
      <c r="CT55" s="638"/>
      <c r="CU55" s="629">
        <f t="shared" si="13"/>
        <v>128142000</v>
      </c>
      <c r="CV55" s="638">
        <v>0</v>
      </c>
      <c r="CW55" s="638"/>
      <c r="CX55" s="638"/>
      <c r="CY55" s="638"/>
      <c r="CZ55" s="638"/>
      <c r="DA55" s="638">
        <v>128142000</v>
      </c>
      <c r="DB55" s="779"/>
      <c r="DC55" s="779"/>
      <c r="DD55" s="779"/>
      <c r="DE55" s="779"/>
      <c r="DF55" s="779"/>
      <c r="DG55" s="779"/>
      <c r="DH55" s="779"/>
      <c r="DI55" s="779"/>
      <c r="DJ55" s="779"/>
      <c r="DK55" s="779"/>
      <c r="DL55" s="779"/>
      <c r="DM55" s="779"/>
      <c r="DN55" s="779"/>
      <c r="DO55" s="779"/>
      <c r="DP55" s="779"/>
      <c r="DQ55" s="779"/>
      <c r="DR55" s="779"/>
      <c r="DS55" s="780">
        <f t="shared" si="15"/>
        <v>128142000</v>
      </c>
      <c r="DT55" s="638">
        <f t="shared" si="12"/>
        <v>433188000</v>
      </c>
      <c r="DU55" s="575" t="s">
        <v>1170</v>
      </c>
    </row>
    <row r="56" spans="1:125" ht="40.5" x14ac:dyDescent="0.25">
      <c r="A56" s="771">
        <v>1</v>
      </c>
      <c r="B56" s="771" t="s">
        <v>25</v>
      </c>
      <c r="C56" s="771" t="s">
        <v>112</v>
      </c>
      <c r="D56" s="771" t="s">
        <v>113</v>
      </c>
      <c r="E56" s="691" t="s">
        <v>114</v>
      </c>
      <c r="F56" s="691" t="s">
        <v>199</v>
      </c>
      <c r="G56" s="691" t="s">
        <v>200</v>
      </c>
      <c r="H56" s="691">
        <v>0</v>
      </c>
      <c r="I56" s="691" t="s">
        <v>201</v>
      </c>
      <c r="J56" s="691" t="s">
        <v>32</v>
      </c>
      <c r="K56" s="691" t="s">
        <v>33</v>
      </c>
      <c r="L56" s="691">
        <v>1</v>
      </c>
      <c r="M56" s="691">
        <v>1</v>
      </c>
      <c r="N56" s="691" t="s">
        <v>202</v>
      </c>
      <c r="O56" s="691" t="s">
        <v>203</v>
      </c>
      <c r="P56" s="691">
        <v>0</v>
      </c>
      <c r="Q56" s="691">
        <v>2023</v>
      </c>
      <c r="R56" s="799" t="s">
        <v>204</v>
      </c>
      <c r="S56" s="691" t="s">
        <v>37</v>
      </c>
      <c r="T56" s="691" t="s">
        <v>124</v>
      </c>
      <c r="U56" s="691">
        <v>1</v>
      </c>
      <c r="V56" s="691">
        <v>1</v>
      </c>
      <c r="W56" s="570">
        <v>0.25</v>
      </c>
      <c r="X56" s="771">
        <v>0.5</v>
      </c>
      <c r="Y56" s="771">
        <v>0.75</v>
      </c>
      <c r="Z56" s="771">
        <v>1</v>
      </c>
      <c r="AA56" s="798">
        <v>0</v>
      </c>
      <c r="AB56" s="638"/>
      <c r="AC56" s="638"/>
      <c r="AD56" s="638"/>
      <c r="AE56" s="638"/>
      <c r="AF56" s="638">
        <v>85298400</v>
      </c>
      <c r="AG56" s="638"/>
      <c r="AH56" s="638"/>
      <c r="AI56" s="638"/>
      <c r="AJ56" s="638"/>
      <c r="AK56" s="638"/>
      <c r="AL56" s="638"/>
      <c r="AM56" s="638"/>
      <c r="AN56" s="638"/>
      <c r="AO56" s="638"/>
      <c r="AP56" s="638"/>
      <c r="AQ56" s="638"/>
      <c r="AR56" s="638"/>
      <c r="AS56" s="638"/>
      <c r="AT56" s="638"/>
      <c r="AU56" s="638"/>
      <c r="AV56" s="638"/>
      <c r="AW56" s="630"/>
      <c r="AX56" s="630"/>
      <c r="AY56" s="629">
        <f t="shared" si="10"/>
        <v>85298400</v>
      </c>
      <c r="AZ56" s="630">
        <f t="shared" si="16"/>
        <v>0</v>
      </c>
      <c r="BA56" s="638"/>
      <c r="BB56" s="638"/>
      <c r="BC56" s="638"/>
      <c r="BD56" s="638"/>
      <c r="BE56" s="638">
        <v>1000</v>
      </c>
      <c r="BF56" s="638"/>
      <c r="BG56" s="638"/>
      <c r="BH56" s="638"/>
      <c r="BI56" s="638"/>
      <c r="BJ56" s="638"/>
      <c r="BK56" s="638"/>
      <c r="BL56" s="638"/>
      <c r="BM56" s="638"/>
      <c r="BN56" s="638"/>
      <c r="BO56" s="638"/>
      <c r="BP56" s="638"/>
      <c r="BQ56" s="638"/>
      <c r="BR56" s="638"/>
      <c r="BS56" s="638"/>
      <c r="BT56" s="630"/>
      <c r="BU56" s="630"/>
      <c r="BV56" s="630"/>
      <c r="BW56" s="629">
        <f t="shared" si="14"/>
        <v>1000</v>
      </c>
      <c r="BX56" s="638"/>
      <c r="BY56" s="638"/>
      <c r="BZ56" s="638"/>
      <c r="CA56" s="638"/>
      <c r="CB56" s="638"/>
      <c r="CC56" s="638">
        <v>1000</v>
      </c>
      <c r="CD56" s="638"/>
      <c r="CE56" s="638"/>
      <c r="CF56" s="638"/>
      <c r="CG56" s="638"/>
      <c r="CH56" s="638"/>
      <c r="CI56" s="638"/>
      <c r="CJ56" s="638"/>
      <c r="CK56" s="638"/>
      <c r="CL56" s="638"/>
      <c r="CM56" s="638"/>
      <c r="CN56" s="638"/>
      <c r="CO56" s="638"/>
      <c r="CP56" s="638"/>
      <c r="CQ56" s="638"/>
      <c r="CR56" s="638"/>
      <c r="CS56" s="638"/>
      <c r="CT56" s="638"/>
      <c r="CU56" s="629">
        <f t="shared" si="13"/>
        <v>1000</v>
      </c>
      <c r="CV56" s="638">
        <v>0</v>
      </c>
      <c r="CW56" s="638"/>
      <c r="CX56" s="638"/>
      <c r="CY56" s="638"/>
      <c r="CZ56" s="638"/>
      <c r="DA56" s="638">
        <v>1000</v>
      </c>
      <c r="DB56" s="779"/>
      <c r="DC56" s="779"/>
      <c r="DD56" s="779"/>
      <c r="DE56" s="779"/>
      <c r="DF56" s="779"/>
      <c r="DG56" s="779"/>
      <c r="DH56" s="779"/>
      <c r="DI56" s="779"/>
      <c r="DJ56" s="779"/>
      <c r="DK56" s="779"/>
      <c r="DL56" s="779"/>
      <c r="DM56" s="779"/>
      <c r="DN56" s="779"/>
      <c r="DO56" s="779"/>
      <c r="DP56" s="779"/>
      <c r="DQ56" s="779"/>
      <c r="DR56" s="779"/>
      <c r="DS56" s="780">
        <f t="shared" si="15"/>
        <v>1000</v>
      </c>
      <c r="DT56" s="638">
        <f t="shared" si="12"/>
        <v>85301400</v>
      </c>
      <c r="DU56" s="575" t="s">
        <v>1170</v>
      </c>
    </row>
    <row r="57" spans="1:125" ht="40.5" x14ac:dyDescent="0.25">
      <c r="A57" s="771">
        <v>1</v>
      </c>
      <c r="B57" s="771" t="s">
        <v>25</v>
      </c>
      <c r="C57" s="771" t="s">
        <v>112</v>
      </c>
      <c r="D57" s="771" t="s">
        <v>113</v>
      </c>
      <c r="E57" s="691" t="s">
        <v>114</v>
      </c>
      <c r="F57" s="691" t="s">
        <v>199</v>
      </c>
      <c r="G57" s="691" t="s">
        <v>200</v>
      </c>
      <c r="H57" s="691">
        <v>0</v>
      </c>
      <c r="I57" s="691" t="s">
        <v>201</v>
      </c>
      <c r="J57" s="691" t="s">
        <v>32</v>
      </c>
      <c r="K57" s="691" t="s">
        <v>33</v>
      </c>
      <c r="L57" s="691">
        <v>1</v>
      </c>
      <c r="M57" s="691">
        <v>1</v>
      </c>
      <c r="N57" s="691" t="s">
        <v>205</v>
      </c>
      <c r="O57" s="691" t="s">
        <v>206</v>
      </c>
      <c r="P57" s="691">
        <v>3</v>
      </c>
      <c r="Q57" s="691">
        <v>2023</v>
      </c>
      <c r="R57" s="799" t="s">
        <v>207</v>
      </c>
      <c r="S57" s="691" t="s">
        <v>37</v>
      </c>
      <c r="T57" s="691" t="s">
        <v>124</v>
      </c>
      <c r="U57" s="691">
        <v>5</v>
      </c>
      <c r="V57" s="691">
        <v>5</v>
      </c>
      <c r="W57" s="570">
        <v>2</v>
      </c>
      <c r="X57" s="771">
        <v>1</v>
      </c>
      <c r="Y57" s="771">
        <v>1</v>
      </c>
      <c r="Z57" s="771">
        <v>1</v>
      </c>
      <c r="AA57" s="798"/>
      <c r="AB57" s="638"/>
      <c r="AC57" s="638"/>
      <c r="AD57" s="638"/>
      <c r="AE57" s="638"/>
      <c r="AF57" s="638">
        <v>85298400</v>
      </c>
      <c r="AG57" s="638"/>
      <c r="AH57" s="638"/>
      <c r="AI57" s="638"/>
      <c r="AJ57" s="638"/>
      <c r="AK57" s="638"/>
      <c r="AL57" s="638"/>
      <c r="AM57" s="638"/>
      <c r="AN57" s="638"/>
      <c r="AO57" s="638"/>
      <c r="AP57" s="638"/>
      <c r="AQ57" s="638"/>
      <c r="AR57" s="638"/>
      <c r="AS57" s="638"/>
      <c r="AT57" s="638"/>
      <c r="AU57" s="638"/>
      <c r="AV57" s="638"/>
      <c r="AW57" s="630"/>
      <c r="AX57" s="630"/>
      <c r="AY57" s="629">
        <f t="shared" si="10"/>
        <v>85298400</v>
      </c>
      <c r="AZ57" s="630">
        <f t="shared" si="16"/>
        <v>0</v>
      </c>
      <c r="BA57" s="638"/>
      <c r="BB57" s="638"/>
      <c r="BC57" s="638"/>
      <c r="BD57" s="638"/>
      <c r="BE57" s="638">
        <v>112266000</v>
      </c>
      <c r="BF57" s="638"/>
      <c r="BG57" s="638"/>
      <c r="BH57" s="638"/>
      <c r="BI57" s="638"/>
      <c r="BJ57" s="638"/>
      <c r="BK57" s="638"/>
      <c r="BL57" s="638"/>
      <c r="BM57" s="638"/>
      <c r="BN57" s="638"/>
      <c r="BO57" s="638"/>
      <c r="BP57" s="638"/>
      <c r="BQ57" s="638"/>
      <c r="BR57" s="638"/>
      <c r="BS57" s="638"/>
      <c r="BT57" s="630"/>
      <c r="BU57" s="630"/>
      <c r="BV57" s="630"/>
      <c r="BW57" s="629">
        <f t="shared" si="14"/>
        <v>112266000</v>
      </c>
      <c r="BX57" s="638"/>
      <c r="BY57" s="638"/>
      <c r="BZ57" s="638"/>
      <c r="CA57" s="638"/>
      <c r="CB57" s="638"/>
      <c r="CC57" s="638">
        <v>112266000</v>
      </c>
      <c r="CD57" s="638"/>
      <c r="CE57" s="638"/>
      <c r="CF57" s="638"/>
      <c r="CG57" s="638"/>
      <c r="CH57" s="638"/>
      <c r="CI57" s="638"/>
      <c r="CJ57" s="638"/>
      <c r="CK57" s="638"/>
      <c r="CL57" s="638"/>
      <c r="CM57" s="638"/>
      <c r="CN57" s="638"/>
      <c r="CO57" s="638"/>
      <c r="CP57" s="638"/>
      <c r="CQ57" s="638"/>
      <c r="CR57" s="638"/>
      <c r="CS57" s="638"/>
      <c r="CT57" s="638"/>
      <c r="CU57" s="629">
        <f t="shared" si="13"/>
        <v>112266000</v>
      </c>
      <c r="CV57" s="638">
        <v>0</v>
      </c>
      <c r="CW57" s="638"/>
      <c r="CX57" s="638"/>
      <c r="CY57" s="638"/>
      <c r="CZ57" s="638"/>
      <c r="DA57" s="638">
        <v>112266000</v>
      </c>
      <c r="DB57" s="779"/>
      <c r="DC57" s="779"/>
      <c r="DD57" s="779"/>
      <c r="DE57" s="779"/>
      <c r="DF57" s="779"/>
      <c r="DG57" s="779"/>
      <c r="DH57" s="779"/>
      <c r="DI57" s="779"/>
      <c r="DJ57" s="779"/>
      <c r="DK57" s="779"/>
      <c r="DL57" s="779"/>
      <c r="DM57" s="779"/>
      <c r="DN57" s="779"/>
      <c r="DO57" s="779"/>
      <c r="DP57" s="779"/>
      <c r="DQ57" s="779"/>
      <c r="DR57" s="779"/>
      <c r="DS57" s="780">
        <f t="shared" si="15"/>
        <v>112266000</v>
      </c>
      <c r="DT57" s="638">
        <f t="shared" si="12"/>
        <v>422096400</v>
      </c>
      <c r="DU57" s="575" t="s">
        <v>1170</v>
      </c>
    </row>
    <row r="58" spans="1:125" ht="54" x14ac:dyDescent="0.25">
      <c r="A58" s="771">
        <v>1</v>
      </c>
      <c r="B58" s="771" t="s">
        <v>25</v>
      </c>
      <c r="C58" s="771" t="s">
        <v>112</v>
      </c>
      <c r="D58" s="771" t="s">
        <v>113</v>
      </c>
      <c r="E58" s="691" t="s">
        <v>114</v>
      </c>
      <c r="F58" s="691" t="s">
        <v>199</v>
      </c>
      <c r="G58" s="691" t="s">
        <v>200</v>
      </c>
      <c r="H58" s="691">
        <v>0</v>
      </c>
      <c r="I58" s="691" t="s">
        <v>201</v>
      </c>
      <c r="J58" s="691" t="s">
        <v>32</v>
      </c>
      <c r="K58" s="691" t="s">
        <v>33</v>
      </c>
      <c r="L58" s="691">
        <v>1</v>
      </c>
      <c r="M58" s="691">
        <v>1</v>
      </c>
      <c r="N58" s="691" t="s">
        <v>208</v>
      </c>
      <c r="O58" s="691" t="s">
        <v>209</v>
      </c>
      <c r="P58" s="781">
        <v>16</v>
      </c>
      <c r="Q58" s="772">
        <v>2023</v>
      </c>
      <c r="R58" s="691" t="s">
        <v>210</v>
      </c>
      <c r="S58" s="691" t="s">
        <v>37</v>
      </c>
      <c r="T58" s="691" t="s">
        <v>169</v>
      </c>
      <c r="U58" s="781">
        <v>16</v>
      </c>
      <c r="V58" s="781">
        <v>16</v>
      </c>
      <c r="W58" s="795">
        <v>4</v>
      </c>
      <c r="X58" s="802">
        <v>4</v>
      </c>
      <c r="Y58" s="802">
        <v>4</v>
      </c>
      <c r="Z58" s="802">
        <v>4</v>
      </c>
      <c r="AA58" s="798"/>
      <c r="AB58" s="638"/>
      <c r="AC58" s="638"/>
      <c r="AD58" s="638"/>
      <c r="AE58" s="638"/>
      <c r="AF58" s="638">
        <v>15474159</v>
      </c>
      <c r="AG58" s="638"/>
      <c r="AH58" s="638"/>
      <c r="AI58" s="638"/>
      <c r="AJ58" s="638"/>
      <c r="AK58" s="638"/>
      <c r="AL58" s="638"/>
      <c r="AM58" s="638"/>
      <c r="AN58" s="638"/>
      <c r="AO58" s="638"/>
      <c r="AP58" s="638"/>
      <c r="AQ58" s="638"/>
      <c r="AR58" s="638"/>
      <c r="AS58" s="638"/>
      <c r="AT58" s="638"/>
      <c r="AU58" s="638"/>
      <c r="AV58" s="638"/>
      <c r="AW58" s="630"/>
      <c r="AX58" s="630"/>
      <c r="AY58" s="629">
        <f t="shared" si="10"/>
        <v>15474159</v>
      </c>
      <c r="AZ58" s="630">
        <f t="shared" si="16"/>
        <v>0</v>
      </c>
      <c r="BA58" s="638"/>
      <c r="BB58" s="638"/>
      <c r="BC58" s="638"/>
      <c r="BD58" s="638"/>
      <c r="BE58" s="638">
        <v>18711000</v>
      </c>
      <c r="BF58" s="638"/>
      <c r="BG58" s="638"/>
      <c r="BH58" s="638"/>
      <c r="BI58" s="638"/>
      <c r="BJ58" s="638"/>
      <c r="BK58" s="638"/>
      <c r="BL58" s="638"/>
      <c r="BM58" s="638"/>
      <c r="BN58" s="638"/>
      <c r="BO58" s="638"/>
      <c r="BP58" s="638"/>
      <c r="BQ58" s="638"/>
      <c r="BR58" s="638"/>
      <c r="BS58" s="638"/>
      <c r="BT58" s="630"/>
      <c r="BU58" s="630"/>
      <c r="BV58" s="630"/>
      <c r="BW58" s="629">
        <f t="shared" si="14"/>
        <v>18711000</v>
      </c>
      <c r="BX58" s="638"/>
      <c r="BY58" s="638"/>
      <c r="BZ58" s="638"/>
      <c r="CA58" s="638"/>
      <c r="CB58" s="638"/>
      <c r="CC58" s="638">
        <v>18711000</v>
      </c>
      <c r="CD58" s="638"/>
      <c r="CE58" s="638"/>
      <c r="CF58" s="638"/>
      <c r="CG58" s="638"/>
      <c r="CH58" s="638"/>
      <c r="CI58" s="638"/>
      <c r="CJ58" s="638"/>
      <c r="CK58" s="638"/>
      <c r="CL58" s="638"/>
      <c r="CM58" s="638"/>
      <c r="CN58" s="638"/>
      <c r="CO58" s="638"/>
      <c r="CP58" s="638"/>
      <c r="CQ58" s="638"/>
      <c r="CR58" s="638"/>
      <c r="CS58" s="638"/>
      <c r="CT58" s="638"/>
      <c r="CU58" s="629">
        <f t="shared" si="13"/>
        <v>18711000</v>
      </c>
      <c r="CV58" s="638">
        <v>0</v>
      </c>
      <c r="CW58" s="638"/>
      <c r="CX58" s="638"/>
      <c r="CY58" s="638"/>
      <c r="CZ58" s="638"/>
      <c r="DA58" s="638">
        <v>18711000</v>
      </c>
      <c r="DB58" s="779"/>
      <c r="DC58" s="779"/>
      <c r="DD58" s="779"/>
      <c r="DE58" s="779"/>
      <c r="DF58" s="779"/>
      <c r="DG58" s="779"/>
      <c r="DH58" s="779"/>
      <c r="DI58" s="779"/>
      <c r="DJ58" s="779"/>
      <c r="DK58" s="779"/>
      <c r="DL58" s="779"/>
      <c r="DM58" s="779"/>
      <c r="DN58" s="779"/>
      <c r="DO58" s="779"/>
      <c r="DP58" s="779"/>
      <c r="DQ58" s="779"/>
      <c r="DR58" s="779"/>
      <c r="DS58" s="780">
        <f t="shared" si="15"/>
        <v>18711000</v>
      </c>
      <c r="DT58" s="638">
        <f t="shared" si="12"/>
        <v>71607159</v>
      </c>
      <c r="DU58" s="575" t="s">
        <v>1170</v>
      </c>
    </row>
    <row r="59" spans="1:125" ht="40.5" x14ac:dyDescent="0.25">
      <c r="A59" s="771">
        <v>1</v>
      </c>
      <c r="B59" s="771" t="s">
        <v>25</v>
      </c>
      <c r="C59" s="771" t="s">
        <v>112</v>
      </c>
      <c r="D59" s="771" t="s">
        <v>113</v>
      </c>
      <c r="E59" s="691" t="s">
        <v>114</v>
      </c>
      <c r="F59" s="691" t="s">
        <v>199</v>
      </c>
      <c r="G59" s="691" t="s">
        <v>200</v>
      </c>
      <c r="H59" s="691">
        <v>0</v>
      </c>
      <c r="I59" s="691" t="s">
        <v>201</v>
      </c>
      <c r="J59" s="691" t="s">
        <v>32</v>
      </c>
      <c r="K59" s="691" t="s">
        <v>33</v>
      </c>
      <c r="L59" s="691">
        <v>1</v>
      </c>
      <c r="M59" s="691">
        <v>1</v>
      </c>
      <c r="N59" s="691" t="s">
        <v>211</v>
      </c>
      <c r="O59" s="691" t="s">
        <v>212</v>
      </c>
      <c r="P59" s="691">
        <v>1</v>
      </c>
      <c r="Q59" s="772">
        <v>2023</v>
      </c>
      <c r="R59" s="691" t="s">
        <v>213</v>
      </c>
      <c r="S59" s="691" t="s">
        <v>37</v>
      </c>
      <c r="T59" s="691" t="s">
        <v>124</v>
      </c>
      <c r="U59" s="781">
        <v>2</v>
      </c>
      <c r="V59" s="781">
        <v>2</v>
      </c>
      <c r="W59" s="795">
        <v>0</v>
      </c>
      <c r="X59" s="803">
        <v>0.66</v>
      </c>
      <c r="Y59" s="803">
        <v>0.66</v>
      </c>
      <c r="Z59" s="803">
        <v>0.66</v>
      </c>
      <c r="AA59" s="798"/>
      <c r="AB59" s="638"/>
      <c r="AC59" s="638"/>
      <c r="AD59" s="638"/>
      <c r="AE59" s="638"/>
      <c r="AF59" s="638"/>
      <c r="AG59" s="638"/>
      <c r="AH59" s="638"/>
      <c r="AI59" s="638"/>
      <c r="AJ59" s="638"/>
      <c r="AK59" s="638"/>
      <c r="AL59" s="638"/>
      <c r="AM59" s="638"/>
      <c r="AN59" s="638"/>
      <c r="AO59" s="638"/>
      <c r="AP59" s="638"/>
      <c r="AQ59" s="638"/>
      <c r="AR59" s="638"/>
      <c r="AS59" s="638"/>
      <c r="AT59" s="638"/>
      <c r="AU59" s="638"/>
      <c r="AV59" s="638"/>
      <c r="AW59" s="630">
        <v>10000000</v>
      </c>
      <c r="AX59" s="630"/>
      <c r="AY59" s="629">
        <f t="shared" si="10"/>
        <v>10000000</v>
      </c>
      <c r="AZ59" s="630">
        <f t="shared" si="16"/>
        <v>0</v>
      </c>
      <c r="BA59" s="638"/>
      <c r="BB59" s="638"/>
      <c r="BC59" s="638"/>
      <c r="BD59" s="638"/>
      <c r="BE59" s="638">
        <v>194034</v>
      </c>
      <c r="BF59" s="638"/>
      <c r="BG59" s="638"/>
      <c r="BH59" s="638"/>
      <c r="BI59" s="638"/>
      <c r="BJ59" s="638"/>
      <c r="BK59" s="638"/>
      <c r="BL59" s="638"/>
      <c r="BM59" s="638"/>
      <c r="BN59" s="638"/>
      <c r="BO59" s="638"/>
      <c r="BP59" s="638"/>
      <c r="BQ59" s="638"/>
      <c r="BR59" s="638"/>
      <c r="BS59" s="638"/>
      <c r="BT59" s="630"/>
      <c r="BU59" s="630"/>
      <c r="BV59" s="630"/>
      <c r="BW59" s="629">
        <f t="shared" si="14"/>
        <v>194034</v>
      </c>
      <c r="BX59" s="638"/>
      <c r="BY59" s="638"/>
      <c r="BZ59" s="638"/>
      <c r="CA59" s="638"/>
      <c r="CB59" s="638"/>
      <c r="CC59" s="638">
        <v>194034</v>
      </c>
      <c r="CD59" s="638"/>
      <c r="CE59" s="638"/>
      <c r="CF59" s="638"/>
      <c r="CG59" s="638"/>
      <c r="CH59" s="638"/>
      <c r="CI59" s="638"/>
      <c r="CJ59" s="638"/>
      <c r="CK59" s="638"/>
      <c r="CL59" s="638"/>
      <c r="CM59" s="638"/>
      <c r="CN59" s="638"/>
      <c r="CO59" s="638"/>
      <c r="CP59" s="638"/>
      <c r="CQ59" s="638"/>
      <c r="CR59" s="638"/>
      <c r="CS59" s="638"/>
      <c r="CT59" s="638"/>
      <c r="CU59" s="629">
        <f t="shared" si="13"/>
        <v>194034</v>
      </c>
      <c r="CV59" s="638">
        <v>0</v>
      </c>
      <c r="CW59" s="638"/>
      <c r="CX59" s="638"/>
      <c r="CY59" s="638"/>
      <c r="CZ59" s="638"/>
      <c r="DA59" s="638">
        <v>194034</v>
      </c>
      <c r="DB59" s="779"/>
      <c r="DC59" s="779"/>
      <c r="DD59" s="779"/>
      <c r="DE59" s="779"/>
      <c r="DF59" s="779"/>
      <c r="DG59" s="779"/>
      <c r="DH59" s="779"/>
      <c r="DI59" s="779"/>
      <c r="DJ59" s="779"/>
      <c r="DK59" s="779"/>
      <c r="DL59" s="779"/>
      <c r="DM59" s="779"/>
      <c r="DN59" s="779"/>
      <c r="DO59" s="779"/>
      <c r="DP59" s="779"/>
      <c r="DQ59" s="779"/>
      <c r="DR59" s="779"/>
      <c r="DS59" s="780">
        <f t="shared" si="15"/>
        <v>194034</v>
      </c>
      <c r="DT59" s="638">
        <f t="shared" si="12"/>
        <v>10582102</v>
      </c>
      <c r="DU59" s="575" t="s">
        <v>1170</v>
      </c>
    </row>
    <row r="60" spans="1:125" ht="40.5" x14ac:dyDescent="0.25">
      <c r="A60" s="771">
        <v>1</v>
      </c>
      <c r="B60" s="771" t="s">
        <v>25</v>
      </c>
      <c r="C60" s="771" t="s">
        <v>112</v>
      </c>
      <c r="D60" s="771" t="s">
        <v>113</v>
      </c>
      <c r="E60" s="691" t="s">
        <v>114</v>
      </c>
      <c r="F60" s="691" t="s">
        <v>199</v>
      </c>
      <c r="G60" s="691" t="s">
        <v>200</v>
      </c>
      <c r="H60" s="691">
        <v>0</v>
      </c>
      <c r="I60" s="691" t="s">
        <v>201</v>
      </c>
      <c r="J60" s="691" t="s">
        <v>32</v>
      </c>
      <c r="K60" s="691" t="s">
        <v>33</v>
      </c>
      <c r="L60" s="691">
        <v>1</v>
      </c>
      <c r="M60" s="691">
        <v>1</v>
      </c>
      <c r="N60" s="691" t="s">
        <v>214</v>
      </c>
      <c r="O60" s="691" t="s">
        <v>215</v>
      </c>
      <c r="P60" s="691">
        <v>0</v>
      </c>
      <c r="Q60" s="772">
        <v>2023</v>
      </c>
      <c r="R60" s="691" t="s">
        <v>210</v>
      </c>
      <c r="S60" s="691" t="s">
        <v>37</v>
      </c>
      <c r="T60" s="691" t="s">
        <v>124</v>
      </c>
      <c r="U60" s="781">
        <v>3</v>
      </c>
      <c r="V60" s="781">
        <v>3</v>
      </c>
      <c r="W60" s="795">
        <v>0</v>
      </c>
      <c r="X60" s="804">
        <v>1</v>
      </c>
      <c r="Y60" s="804">
        <v>2</v>
      </c>
      <c r="Z60" s="804">
        <v>3</v>
      </c>
      <c r="AA60" s="798"/>
      <c r="AB60" s="638"/>
      <c r="AC60" s="638"/>
      <c r="AD60" s="638"/>
      <c r="AE60" s="638"/>
      <c r="AF60" s="638"/>
      <c r="AG60" s="638"/>
      <c r="AH60" s="638"/>
      <c r="AI60" s="638"/>
      <c r="AJ60" s="638"/>
      <c r="AK60" s="638"/>
      <c r="AL60" s="638"/>
      <c r="AM60" s="638"/>
      <c r="AN60" s="638"/>
      <c r="AO60" s="638"/>
      <c r="AP60" s="638"/>
      <c r="AQ60" s="638"/>
      <c r="AR60" s="638"/>
      <c r="AS60" s="638"/>
      <c r="AT60" s="638"/>
      <c r="AU60" s="638"/>
      <c r="AV60" s="638"/>
      <c r="AW60" s="630">
        <v>10000000</v>
      </c>
      <c r="AX60" s="630"/>
      <c r="AY60" s="629">
        <f t="shared" si="10"/>
        <v>10000000</v>
      </c>
      <c r="AZ60" s="630">
        <f t="shared" si="16"/>
        <v>0</v>
      </c>
      <c r="BA60" s="638"/>
      <c r="BB60" s="638"/>
      <c r="BC60" s="638"/>
      <c r="BD60" s="638"/>
      <c r="BE60" s="638">
        <v>37422000</v>
      </c>
      <c r="BF60" s="638"/>
      <c r="BG60" s="638"/>
      <c r="BH60" s="638"/>
      <c r="BI60" s="638"/>
      <c r="BJ60" s="638"/>
      <c r="BK60" s="638"/>
      <c r="BL60" s="638"/>
      <c r="BM60" s="638"/>
      <c r="BN60" s="638"/>
      <c r="BO60" s="638"/>
      <c r="BP60" s="638"/>
      <c r="BQ60" s="638"/>
      <c r="BR60" s="638"/>
      <c r="BS60" s="638"/>
      <c r="BT60" s="630"/>
      <c r="BU60" s="630"/>
      <c r="BV60" s="630"/>
      <c r="BW60" s="629">
        <f t="shared" si="14"/>
        <v>37422000</v>
      </c>
      <c r="BX60" s="638"/>
      <c r="BY60" s="638"/>
      <c r="BZ60" s="638"/>
      <c r="CA60" s="638"/>
      <c r="CB60" s="638"/>
      <c r="CC60" s="638">
        <v>37422000</v>
      </c>
      <c r="CD60" s="638"/>
      <c r="CE60" s="638"/>
      <c r="CF60" s="638"/>
      <c r="CG60" s="638"/>
      <c r="CH60" s="638"/>
      <c r="CI60" s="638"/>
      <c r="CJ60" s="638"/>
      <c r="CK60" s="638"/>
      <c r="CL60" s="638"/>
      <c r="CM60" s="638"/>
      <c r="CN60" s="638"/>
      <c r="CO60" s="638"/>
      <c r="CP60" s="638"/>
      <c r="CQ60" s="638"/>
      <c r="CR60" s="638"/>
      <c r="CS60" s="638"/>
      <c r="CT60" s="638"/>
      <c r="CU60" s="629">
        <f t="shared" si="13"/>
        <v>37422000</v>
      </c>
      <c r="CV60" s="638">
        <v>0</v>
      </c>
      <c r="CW60" s="638"/>
      <c r="CX60" s="638"/>
      <c r="CY60" s="638"/>
      <c r="CZ60" s="638"/>
      <c r="DA60" s="638">
        <v>37422000</v>
      </c>
      <c r="DB60" s="779"/>
      <c r="DC60" s="779"/>
      <c r="DD60" s="779"/>
      <c r="DE60" s="779"/>
      <c r="DF60" s="779"/>
      <c r="DG60" s="779"/>
      <c r="DH60" s="779"/>
      <c r="DI60" s="779"/>
      <c r="DJ60" s="779"/>
      <c r="DK60" s="779"/>
      <c r="DL60" s="779"/>
      <c r="DM60" s="779"/>
      <c r="DN60" s="779"/>
      <c r="DO60" s="779"/>
      <c r="DP60" s="779"/>
      <c r="DQ60" s="779"/>
      <c r="DR60" s="779"/>
      <c r="DS60" s="780">
        <f t="shared" si="15"/>
        <v>37422000</v>
      </c>
      <c r="DT60" s="638">
        <f t="shared" si="12"/>
        <v>122266000</v>
      </c>
      <c r="DU60" s="575" t="s">
        <v>1170</v>
      </c>
    </row>
    <row r="61" spans="1:125" ht="40.5" x14ac:dyDescent="0.25">
      <c r="A61" s="771">
        <v>1</v>
      </c>
      <c r="B61" s="771" t="s">
        <v>25</v>
      </c>
      <c r="C61" s="771" t="s">
        <v>112</v>
      </c>
      <c r="D61" s="771" t="s">
        <v>113</v>
      </c>
      <c r="E61" s="691" t="s">
        <v>114</v>
      </c>
      <c r="F61" s="691" t="s">
        <v>199</v>
      </c>
      <c r="G61" s="691" t="s">
        <v>200</v>
      </c>
      <c r="H61" s="691">
        <v>0</v>
      </c>
      <c r="I61" s="691" t="s">
        <v>201</v>
      </c>
      <c r="J61" s="691" t="s">
        <v>32</v>
      </c>
      <c r="K61" s="691" t="s">
        <v>33</v>
      </c>
      <c r="L61" s="691">
        <v>1</v>
      </c>
      <c r="M61" s="691">
        <v>1</v>
      </c>
      <c r="N61" s="691" t="s">
        <v>216</v>
      </c>
      <c r="O61" s="691" t="s">
        <v>217</v>
      </c>
      <c r="P61" s="781">
        <v>2158</v>
      </c>
      <c r="Q61" s="772">
        <v>2023</v>
      </c>
      <c r="R61" s="691" t="s">
        <v>218</v>
      </c>
      <c r="S61" s="691" t="s">
        <v>37</v>
      </c>
      <c r="T61" s="691" t="s">
        <v>124</v>
      </c>
      <c r="U61" s="781">
        <v>3600</v>
      </c>
      <c r="V61" s="781">
        <v>3600</v>
      </c>
      <c r="W61" s="795">
        <v>900</v>
      </c>
      <c r="X61" s="802">
        <v>900</v>
      </c>
      <c r="Y61" s="802">
        <v>900</v>
      </c>
      <c r="Z61" s="802">
        <v>900</v>
      </c>
      <c r="AA61" s="798"/>
      <c r="AB61" s="638"/>
      <c r="AC61" s="638"/>
      <c r="AD61" s="638"/>
      <c r="AE61" s="638"/>
      <c r="AF61" s="638">
        <v>34095600</v>
      </c>
      <c r="AG61" s="638"/>
      <c r="AH61" s="638"/>
      <c r="AI61" s="638"/>
      <c r="AJ61" s="638"/>
      <c r="AK61" s="638"/>
      <c r="AL61" s="638"/>
      <c r="AM61" s="638"/>
      <c r="AN61" s="638"/>
      <c r="AO61" s="638"/>
      <c r="AP61" s="638"/>
      <c r="AQ61" s="638"/>
      <c r="AR61" s="638"/>
      <c r="AS61" s="638"/>
      <c r="AT61" s="638"/>
      <c r="AU61" s="638"/>
      <c r="AV61" s="638"/>
      <c r="AW61" s="630"/>
      <c r="AX61" s="630"/>
      <c r="AY61" s="629">
        <f t="shared" si="10"/>
        <v>34095600</v>
      </c>
      <c r="AZ61" s="630">
        <f t="shared" si="16"/>
        <v>0</v>
      </c>
      <c r="BA61" s="638"/>
      <c r="BB61" s="638"/>
      <c r="BC61" s="638"/>
      <c r="BD61" s="638"/>
      <c r="BE61" s="638">
        <v>18711000</v>
      </c>
      <c r="BF61" s="638"/>
      <c r="BG61" s="638"/>
      <c r="BH61" s="638"/>
      <c r="BI61" s="638"/>
      <c r="BJ61" s="638"/>
      <c r="BK61" s="638"/>
      <c r="BL61" s="638"/>
      <c r="BM61" s="638"/>
      <c r="BN61" s="638"/>
      <c r="BO61" s="638"/>
      <c r="BP61" s="638"/>
      <c r="BQ61" s="638"/>
      <c r="BR61" s="638"/>
      <c r="BS61" s="638"/>
      <c r="BT61" s="630"/>
      <c r="BU61" s="630"/>
      <c r="BV61" s="630"/>
      <c r="BW61" s="629">
        <f t="shared" si="14"/>
        <v>18711000</v>
      </c>
      <c r="BX61" s="638"/>
      <c r="BY61" s="638"/>
      <c r="BZ61" s="638"/>
      <c r="CA61" s="638"/>
      <c r="CB61" s="638"/>
      <c r="CC61" s="638">
        <v>18711000</v>
      </c>
      <c r="CD61" s="638"/>
      <c r="CE61" s="638"/>
      <c r="CF61" s="638"/>
      <c r="CG61" s="638"/>
      <c r="CH61" s="638"/>
      <c r="CI61" s="638"/>
      <c r="CJ61" s="638"/>
      <c r="CK61" s="638"/>
      <c r="CL61" s="638"/>
      <c r="CM61" s="638"/>
      <c r="CN61" s="638"/>
      <c r="CO61" s="638"/>
      <c r="CP61" s="638"/>
      <c r="CQ61" s="638"/>
      <c r="CR61" s="638"/>
      <c r="CS61" s="638"/>
      <c r="CT61" s="638"/>
      <c r="CU61" s="629">
        <f t="shared" si="13"/>
        <v>18711000</v>
      </c>
      <c r="CV61" s="638">
        <v>0</v>
      </c>
      <c r="CW61" s="638"/>
      <c r="CX61" s="638"/>
      <c r="CY61" s="638"/>
      <c r="CZ61" s="638"/>
      <c r="DA61" s="638">
        <v>18711000</v>
      </c>
      <c r="DB61" s="779"/>
      <c r="DC61" s="779"/>
      <c r="DD61" s="779"/>
      <c r="DE61" s="779"/>
      <c r="DF61" s="779"/>
      <c r="DG61" s="779"/>
      <c r="DH61" s="779"/>
      <c r="DI61" s="779"/>
      <c r="DJ61" s="779"/>
      <c r="DK61" s="779"/>
      <c r="DL61" s="779"/>
      <c r="DM61" s="779"/>
      <c r="DN61" s="779"/>
      <c r="DO61" s="779"/>
      <c r="DP61" s="779"/>
      <c r="DQ61" s="779"/>
      <c r="DR61" s="779"/>
      <c r="DS61" s="780">
        <f t="shared" si="15"/>
        <v>18711000</v>
      </c>
      <c r="DT61" s="638">
        <f t="shared" si="12"/>
        <v>90228600</v>
      </c>
      <c r="DU61" s="575" t="s">
        <v>1170</v>
      </c>
    </row>
    <row r="62" spans="1:125" ht="40.5" x14ac:dyDescent="0.25">
      <c r="A62" s="771">
        <v>1</v>
      </c>
      <c r="B62" s="771" t="s">
        <v>25</v>
      </c>
      <c r="C62" s="771" t="s">
        <v>112</v>
      </c>
      <c r="D62" s="771" t="s">
        <v>113</v>
      </c>
      <c r="E62" s="691" t="s">
        <v>114</v>
      </c>
      <c r="F62" s="691" t="s">
        <v>199</v>
      </c>
      <c r="G62" s="691" t="s">
        <v>200</v>
      </c>
      <c r="H62" s="691">
        <v>0</v>
      </c>
      <c r="I62" s="691" t="s">
        <v>201</v>
      </c>
      <c r="J62" s="691" t="s">
        <v>32</v>
      </c>
      <c r="K62" s="691" t="s">
        <v>33</v>
      </c>
      <c r="L62" s="691">
        <v>1</v>
      </c>
      <c r="M62" s="691">
        <v>1</v>
      </c>
      <c r="N62" s="691" t="s">
        <v>219</v>
      </c>
      <c r="O62" s="691" t="s">
        <v>220</v>
      </c>
      <c r="P62" s="781">
        <v>0</v>
      </c>
      <c r="Q62" s="772"/>
      <c r="R62" s="691" t="s">
        <v>221</v>
      </c>
      <c r="S62" s="691" t="s">
        <v>37</v>
      </c>
      <c r="T62" s="691" t="s">
        <v>33</v>
      </c>
      <c r="U62" s="781">
        <v>1</v>
      </c>
      <c r="V62" s="781">
        <v>1</v>
      </c>
      <c r="W62" s="795">
        <v>0</v>
      </c>
      <c r="X62" s="805">
        <v>0.5</v>
      </c>
      <c r="Y62" s="805">
        <v>0.75</v>
      </c>
      <c r="Z62" s="805">
        <v>1</v>
      </c>
      <c r="AA62" s="798"/>
      <c r="AB62" s="638"/>
      <c r="AC62" s="638"/>
      <c r="AD62" s="638"/>
      <c r="AE62" s="638"/>
      <c r="AF62" s="638"/>
      <c r="AG62" s="638"/>
      <c r="AH62" s="638"/>
      <c r="AI62" s="638"/>
      <c r="AJ62" s="638"/>
      <c r="AK62" s="638"/>
      <c r="AL62" s="638"/>
      <c r="AM62" s="638"/>
      <c r="AN62" s="638"/>
      <c r="AO62" s="638"/>
      <c r="AP62" s="638"/>
      <c r="AQ62" s="638"/>
      <c r="AR62" s="638"/>
      <c r="AS62" s="638"/>
      <c r="AT62" s="638"/>
      <c r="AU62" s="638"/>
      <c r="AV62" s="638"/>
      <c r="AW62" s="630">
        <v>5000000</v>
      </c>
      <c r="AX62" s="630"/>
      <c r="AY62" s="629">
        <f t="shared" si="10"/>
        <v>5000000</v>
      </c>
      <c r="AZ62" s="630"/>
      <c r="BA62" s="638"/>
      <c r="BB62" s="638"/>
      <c r="BC62" s="638"/>
      <c r="BD62" s="638"/>
      <c r="BE62" s="638">
        <v>12000000</v>
      </c>
      <c r="BF62" s="638"/>
      <c r="BG62" s="638"/>
      <c r="BH62" s="638"/>
      <c r="BI62" s="638"/>
      <c r="BJ62" s="638"/>
      <c r="BK62" s="638"/>
      <c r="BL62" s="638"/>
      <c r="BM62" s="638"/>
      <c r="BN62" s="638"/>
      <c r="BO62" s="638"/>
      <c r="BP62" s="638"/>
      <c r="BQ62" s="638"/>
      <c r="BR62" s="638"/>
      <c r="BS62" s="638"/>
      <c r="BT62" s="630"/>
      <c r="BU62" s="630"/>
      <c r="BV62" s="630"/>
      <c r="BW62" s="629">
        <f t="shared" si="14"/>
        <v>12000000</v>
      </c>
      <c r="BX62" s="638"/>
      <c r="BY62" s="638"/>
      <c r="BZ62" s="638"/>
      <c r="CA62" s="638"/>
      <c r="CB62" s="638"/>
      <c r="CC62" s="638">
        <v>12000000</v>
      </c>
      <c r="CD62" s="638"/>
      <c r="CE62" s="638"/>
      <c r="CF62" s="638"/>
      <c r="CG62" s="638"/>
      <c r="CH62" s="638"/>
      <c r="CI62" s="638"/>
      <c r="CJ62" s="638"/>
      <c r="CK62" s="638"/>
      <c r="CL62" s="638"/>
      <c r="CM62" s="638"/>
      <c r="CN62" s="638"/>
      <c r="CO62" s="638"/>
      <c r="CP62" s="638"/>
      <c r="CQ62" s="638"/>
      <c r="CR62" s="638"/>
      <c r="CS62" s="638"/>
      <c r="CT62" s="638"/>
      <c r="CU62" s="629">
        <f t="shared" si="13"/>
        <v>12000000</v>
      </c>
      <c r="CV62" s="638"/>
      <c r="CW62" s="638"/>
      <c r="CX62" s="638"/>
      <c r="CY62" s="638"/>
      <c r="CZ62" s="638"/>
      <c r="DA62" s="638">
        <v>12000000</v>
      </c>
      <c r="DB62" s="779"/>
      <c r="DC62" s="779"/>
      <c r="DD62" s="779"/>
      <c r="DE62" s="779"/>
      <c r="DF62" s="779"/>
      <c r="DG62" s="779"/>
      <c r="DH62" s="779"/>
      <c r="DI62" s="779"/>
      <c r="DJ62" s="779"/>
      <c r="DK62" s="779"/>
      <c r="DL62" s="779"/>
      <c r="DM62" s="779"/>
      <c r="DN62" s="779"/>
      <c r="DO62" s="779"/>
      <c r="DP62" s="779"/>
      <c r="DQ62" s="779"/>
      <c r="DR62" s="779"/>
      <c r="DS62" s="780">
        <f t="shared" si="15"/>
        <v>12000000</v>
      </c>
      <c r="DT62" s="638">
        <f t="shared" si="12"/>
        <v>41000000</v>
      </c>
      <c r="DU62" s="575" t="s">
        <v>1170</v>
      </c>
    </row>
    <row r="63" spans="1:125" ht="67.5" x14ac:dyDescent="0.25">
      <c r="A63" s="771">
        <v>1</v>
      </c>
      <c r="B63" s="771" t="s">
        <v>25</v>
      </c>
      <c r="C63" s="771" t="s">
        <v>112</v>
      </c>
      <c r="D63" s="771" t="s">
        <v>222</v>
      </c>
      <c r="E63" s="691" t="s">
        <v>223</v>
      </c>
      <c r="F63" s="691" t="s">
        <v>224</v>
      </c>
      <c r="G63" s="691" t="s">
        <v>225</v>
      </c>
      <c r="H63" s="774">
        <v>209791</v>
      </c>
      <c r="I63" s="691" t="s">
        <v>226</v>
      </c>
      <c r="J63" s="691" t="s">
        <v>105</v>
      </c>
      <c r="K63" s="691" t="s">
        <v>124</v>
      </c>
      <c r="L63" s="691">
        <v>8391</v>
      </c>
      <c r="M63" s="774">
        <v>218182</v>
      </c>
      <c r="N63" s="691" t="s">
        <v>227</v>
      </c>
      <c r="O63" s="691" t="s">
        <v>228</v>
      </c>
      <c r="P63" s="774">
        <v>209791</v>
      </c>
      <c r="Q63" s="691">
        <v>2023</v>
      </c>
      <c r="R63" s="691" t="s">
        <v>229</v>
      </c>
      <c r="S63" s="691" t="s">
        <v>37</v>
      </c>
      <c r="T63" s="691" t="s">
        <v>33</v>
      </c>
      <c r="U63" s="774">
        <v>8391</v>
      </c>
      <c r="V63" s="774">
        <v>218182</v>
      </c>
      <c r="W63" s="800">
        <v>2097</v>
      </c>
      <c r="X63" s="801">
        <f>+W63+2098</f>
        <v>4195</v>
      </c>
      <c r="Y63" s="801">
        <f>+X63+2098</f>
        <v>6293</v>
      </c>
      <c r="Z63" s="801">
        <f>+Y63+2098</f>
        <v>8391</v>
      </c>
      <c r="AA63" s="798">
        <v>116550228377.57001</v>
      </c>
      <c r="AB63" s="638"/>
      <c r="AC63" s="638"/>
      <c r="AD63" s="638"/>
      <c r="AE63" s="638"/>
      <c r="AF63" s="638">
        <v>49836120836</v>
      </c>
      <c r="AG63" s="638"/>
      <c r="AH63" s="638"/>
      <c r="AI63" s="638"/>
      <c r="AJ63" s="638"/>
      <c r="AK63" s="638"/>
      <c r="AL63" s="638"/>
      <c r="AM63" s="638"/>
      <c r="AN63" s="638"/>
      <c r="AO63" s="638"/>
      <c r="AP63" s="638"/>
      <c r="AQ63" s="638"/>
      <c r="AR63" s="638"/>
      <c r="AS63" s="638"/>
      <c r="AT63" s="638"/>
      <c r="AU63" s="638"/>
      <c r="AV63" s="638"/>
      <c r="AW63" s="630"/>
      <c r="AX63" s="630"/>
      <c r="AY63" s="629">
        <f t="shared" si="10"/>
        <v>166386349213.57001</v>
      </c>
      <c r="AZ63" s="630">
        <v>112661511771</v>
      </c>
      <c r="BA63" s="638"/>
      <c r="BB63" s="638"/>
      <c r="BC63" s="638"/>
      <c r="BD63" s="638"/>
      <c r="BE63" s="638">
        <v>42541279700</v>
      </c>
      <c r="BF63" s="638"/>
      <c r="BG63" s="638"/>
      <c r="BH63" s="638"/>
      <c r="BI63" s="638"/>
      <c r="BJ63" s="638"/>
      <c r="BK63" s="638"/>
      <c r="BL63" s="638"/>
      <c r="BM63" s="638"/>
      <c r="BN63" s="638"/>
      <c r="BO63" s="638"/>
      <c r="BP63" s="638"/>
      <c r="BQ63" s="638"/>
      <c r="BR63" s="638"/>
      <c r="BS63" s="638"/>
      <c r="BT63" s="630"/>
      <c r="BU63" s="630"/>
      <c r="BV63" s="630"/>
      <c r="BW63" s="629">
        <f t="shared" si="14"/>
        <v>155202791471</v>
      </c>
      <c r="BX63" s="638">
        <v>117798019082</v>
      </c>
      <c r="BY63" s="638"/>
      <c r="BZ63" s="638"/>
      <c r="CA63" s="638"/>
      <c r="CB63" s="638"/>
      <c r="CC63" s="638">
        <v>44428410867</v>
      </c>
      <c r="CD63" s="638"/>
      <c r="CE63" s="638"/>
      <c r="CF63" s="638"/>
      <c r="CG63" s="638"/>
      <c r="CH63" s="638"/>
      <c r="CI63" s="638"/>
      <c r="CJ63" s="638"/>
      <c r="CK63" s="638"/>
      <c r="CL63" s="638"/>
      <c r="CM63" s="638"/>
      <c r="CN63" s="638"/>
      <c r="CO63" s="638"/>
      <c r="CP63" s="638"/>
      <c r="CQ63" s="638"/>
      <c r="CR63" s="638"/>
      <c r="CS63" s="638"/>
      <c r="CT63" s="638"/>
      <c r="CU63" s="629">
        <f t="shared" si="13"/>
        <v>162226429949</v>
      </c>
      <c r="CV63" s="638">
        <v>123119269977</v>
      </c>
      <c r="CW63" s="638"/>
      <c r="CX63" s="638"/>
      <c r="CY63" s="638"/>
      <c r="CZ63" s="638"/>
      <c r="DA63" s="638">
        <v>46386370934</v>
      </c>
      <c r="DB63" s="779"/>
      <c r="DC63" s="779"/>
      <c r="DD63" s="779"/>
      <c r="DE63" s="779"/>
      <c r="DF63" s="779"/>
      <c r="DG63" s="779"/>
      <c r="DH63" s="779"/>
      <c r="DI63" s="779"/>
      <c r="DJ63" s="779"/>
      <c r="DK63" s="779"/>
      <c r="DL63" s="779"/>
      <c r="DM63" s="779"/>
      <c r="DN63" s="779"/>
      <c r="DO63" s="779"/>
      <c r="DP63" s="779"/>
      <c r="DQ63" s="779"/>
      <c r="DR63" s="779"/>
      <c r="DS63" s="780">
        <f t="shared" si="15"/>
        <v>169505640911</v>
      </c>
      <c r="DT63" s="638">
        <f t="shared" si="12"/>
        <v>653321211544.57007</v>
      </c>
      <c r="DU63" s="575" t="s">
        <v>1170</v>
      </c>
    </row>
    <row r="64" spans="1:125" ht="40.5" x14ac:dyDescent="0.25">
      <c r="A64" s="771">
        <v>1</v>
      </c>
      <c r="B64" s="771" t="s">
        <v>25</v>
      </c>
      <c r="C64" s="771" t="s">
        <v>112</v>
      </c>
      <c r="D64" s="771" t="s">
        <v>222</v>
      </c>
      <c r="E64" s="691" t="s">
        <v>223</v>
      </c>
      <c r="F64" s="691" t="s">
        <v>230</v>
      </c>
      <c r="G64" s="691" t="s">
        <v>231</v>
      </c>
      <c r="H64" s="781">
        <v>39</v>
      </c>
      <c r="I64" s="691" t="s">
        <v>232</v>
      </c>
      <c r="J64" s="691" t="s">
        <v>32</v>
      </c>
      <c r="K64" s="691" t="s">
        <v>33</v>
      </c>
      <c r="L64" s="806">
        <v>3</v>
      </c>
      <c r="M64" s="781">
        <v>42</v>
      </c>
      <c r="N64" s="691" t="s">
        <v>233</v>
      </c>
      <c r="O64" s="691" t="s">
        <v>234</v>
      </c>
      <c r="P64" s="691">
        <v>39</v>
      </c>
      <c r="Q64" s="691">
        <v>2023</v>
      </c>
      <c r="R64" s="691" t="s">
        <v>235</v>
      </c>
      <c r="S64" s="691" t="s">
        <v>37</v>
      </c>
      <c r="T64" s="691" t="s">
        <v>33</v>
      </c>
      <c r="U64" s="691">
        <v>3</v>
      </c>
      <c r="V64" s="691">
        <v>42</v>
      </c>
      <c r="W64" s="570">
        <v>1</v>
      </c>
      <c r="X64" s="691">
        <v>2</v>
      </c>
      <c r="Y64" s="771">
        <v>3</v>
      </c>
      <c r="Z64" s="771">
        <v>0</v>
      </c>
      <c r="AA64" s="798">
        <v>1000</v>
      </c>
      <c r="AB64" s="638"/>
      <c r="AC64" s="638"/>
      <c r="AD64" s="638"/>
      <c r="AE64" s="638"/>
      <c r="AF64" s="638"/>
      <c r="AG64" s="638"/>
      <c r="AH64" s="638"/>
      <c r="AI64" s="638"/>
      <c r="AJ64" s="638"/>
      <c r="AK64" s="638"/>
      <c r="AL64" s="638"/>
      <c r="AM64" s="638"/>
      <c r="AN64" s="638"/>
      <c r="AO64" s="638"/>
      <c r="AP64" s="638"/>
      <c r="AQ64" s="638"/>
      <c r="AR64" s="638"/>
      <c r="AS64" s="638"/>
      <c r="AT64" s="638"/>
      <c r="AU64" s="638"/>
      <c r="AV64" s="638"/>
      <c r="AW64" s="630">
        <v>10000000</v>
      </c>
      <c r="AX64" s="630"/>
      <c r="AY64" s="629">
        <f t="shared" si="10"/>
        <v>10001000</v>
      </c>
      <c r="AZ64" s="630">
        <v>1000</v>
      </c>
      <c r="BA64" s="638"/>
      <c r="BB64" s="638"/>
      <c r="BC64" s="638"/>
      <c r="BD64" s="638"/>
      <c r="BE64" s="638"/>
      <c r="BF64" s="638"/>
      <c r="BG64" s="638"/>
      <c r="BH64" s="638"/>
      <c r="BI64" s="638"/>
      <c r="BJ64" s="638"/>
      <c r="BK64" s="638"/>
      <c r="BL64" s="638"/>
      <c r="BM64" s="638"/>
      <c r="BN64" s="638"/>
      <c r="BO64" s="638"/>
      <c r="BP64" s="638"/>
      <c r="BQ64" s="638"/>
      <c r="BR64" s="638"/>
      <c r="BS64" s="638"/>
      <c r="BT64" s="630"/>
      <c r="BU64" s="630"/>
      <c r="BV64" s="630"/>
      <c r="BW64" s="629">
        <f t="shared" si="14"/>
        <v>1000</v>
      </c>
      <c r="BX64" s="638">
        <v>1000</v>
      </c>
      <c r="BY64" s="638"/>
      <c r="BZ64" s="638"/>
      <c r="CA64" s="638"/>
      <c r="CB64" s="638"/>
      <c r="CC64" s="638"/>
      <c r="CD64" s="638"/>
      <c r="CE64" s="638"/>
      <c r="CF64" s="638"/>
      <c r="CG64" s="638"/>
      <c r="CH64" s="638"/>
      <c r="CI64" s="638"/>
      <c r="CJ64" s="638"/>
      <c r="CK64" s="638"/>
      <c r="CL64" s="638"/>
      <c r="CM64" s="638"/>
      <c r="CN64" s="638"/>
      <c r="CO64" s="638"/>
      <c r="CP64" s="638"/>
      <c r="CQ64" s="638"/>
      <c r="CR64" s="638"/>
      <c r="CS64" s="638"/>
      <c r="CT64" s="638"/>
      <c r="CU64" s="629">
        <f t="shared" si="13"/>
        <v>1000</v>
      </c>
      <c r="CV64" s="638"/>
      <c r="CW64" s="638"/>
      <c r="CX64" s="638"/>
      <c r="CY64" s="638"/>
      <c r="CZ64" s="638"/>
      <c r="DA64" s="638"/>
      <c r="DB64" s="779"/>
      <c r="DC64" s="779"/>
      <c r="DD64" s="779"/>
      <c r="DE64" s="779"/>
      <c r="DF64" s="779"/>
      <c r="DG64" s="779"/>
      <c r="DH64" s="779"/>
      <c r="DI64" s="779"/>
      <c r="DJ64" s="779"/>
      <c r="DK64" s="779"/>
      <c r="DL64" s="779"/>
      <c r="DM64" s="779"/>
      <c r="DN64" s="779"/>
      <c r="DO64" s="779"/>
      <c r="DP64" s="779"/>
      <c r="DQ64" s="779"/>
      <c r="DR64" s="779"/>
      <c r="DS64" s="780">
        <f t="shared" si="15"/>
        <v>0</v>
      </c>
      <c r="DT64" s="638">
        <f t="shared" si="12"/>
        <v>10003000</v>
      </c>
      <c r="DU64" s="575" t="s">
        <v>1170</v>
      </c>
    </row>
    <row r="65" spans="1:126" ht="40.5" x14ac:dyDescent="0.25">
      <c r="A65" s="771">
        <v>1</v>
      </c>
      <c r="B65" s="771" t="s">
        <v>25</v>
      </c>
      <c r="C65" s="771" t="s">
        <v>112</v>
      </c>
      <c r="D65" s="771" t="s">
        <v>222</v>
      </c>
      <c r="E65" s="691" t="s">
        <v>223</v>
      </c>
      <c r="F65" s="691" t="s">
        <v>230</v>
      </c>
      <c r="G65" s="691" t="s">
        <v>231</v>
      </c>
      <c r="H65" s="781">
        <v>39</v>
      </c>
      <c r="I65" s="691" t="s">
        <v>232</v>
      </c>
      <c r="J65" s="691" t="s">
        <v>32</v>
      </c>
      <c r="K65" s="691" t="s">
        <v>33</v>
      </c>
      <c r="L65" s="806">
        <v>3</v>
      </c>
      <c r="M65" s="781">
        <v>42</v>
      </c>
      <c r="N65" s="691" t="s">
        <v>236</v>
      </c>
      <c r="O65" s="691" t="s">
        <v>237</v>
      </c>
      <c r="P65" s="781">
        <v>4</v>
      </c>
      <c r="Q65" s="691">
        <v>2023</v>
      </c>
      <c r="R65" s="691" t="s">
        <v>238</v>
      </c>
      <c r="S65" s="691" t="s">
        <v>37</v>
      </c>
      <c r="T65" s="691" t="s">
        <v>239</v>
      </c>
      <c r="U65" s="781">
        <v>4</v>
      </c>
      <c r="V65" s="781">
        <v>4</v>
      </c>
      <c r="W65" s="795">
        <v>1</v>
      </c>
      <c r="X65" s="781">
        <v>1</v>
      </c>
      <c r="Y65" s="802">
        <v>1</v>
      </c>
      <c r="Z65" s="802">
        <v>1</v>
      </c>
      <c r="AA65" s="798">
        <v>1135096409</v>
      </c>
      <c r="AB65" s="638"/>
      <c r="AC65" s="638"/>
      <c r="AD65" s="638"/>
      <c r="AE65" s="638"/>
      <c r="AF65" s="638"/>
      <c r="AG65" s="638"/>
      <c r="AH65" s="638"/>
      <c r="AI65" s="638"/>
      <c r="AJ65" s="638"/>
      <c r="AK65" s="638"/>
      <c r="AL65" s="638"/>
      <c r="AM65" s="638"/>
      <c r="AN65" s="638"/>
      <c r="AO65" s="638"/>
      <c r="AP65" s="638"/>
      <c r="AQ65" s="638"/>
      <c r="AR65" s="638"/>
      <c r="AS65" s="638"/>
      <c r="AT65" s="638"/>
      <c r="AU65" s="638"/>
      <c r="AV65" s="638"/>
      <c r="AW65" s="630"/>
      <c r="AX65" s="630"/>
      <c r="AY65" s="629">
        <f t="shared" si="10"/>
        <v>1135096409</v>
      </c>
      <c r="AZ65" s="630">
        <f>1155790270</f>
        <v>1155790270</v>
      </c>
      <c r="BA65" s="638"/>
      <c r="BB65" s="638"/>
      <c r="BC65" s="638"/>
      <c r="BD65" s="638"/>
      <c r="BE65" s="638"/>
      <c r="BF65" s="638"/>
      <c r="BG65" s="638"/>
      <c r="BH65" s="638"/>
      <c r="BI65" s="638"/>
      <c r="BJ65" s="638"/>
      <c r="BK65" s="638"/>
      <c r="BL65" s="638"/>
      <c r="BM65" s="638"/>
      <c r="BN65" s="638"/>
      <c r="BO65" s="638"/>
      <c r="BP65" s="638"/>
      <c r="BQ65" s="638"/>
      <c r="BR65" s="638"/>
      <c r="BS65" s="638"/>
      <c r="BT65" s="630"/>
      <c r="BU65" s="630"/>
      <c r="BV65" s="630"/>
      <c r="BW65" s="629">
        <f t="shared" si="14"/>
        <v>1155790270</v>
      </c>
      <c r="BX65" s="638">
        <f>1165790270</f>
        <v>1165790270</v>
      </c>
      <c r="BY65" s="638"/>
      <c r="BZ65" s="638"/>
      <c r="CA65" s="638"/>
      <c r="CB65" s="638"/>
      <c r="CC65" s="638"/>
      <c r="CD65" s="638"/>
      <c r="CE65" s="638"/>
      <c r="CF65" s="638"/>
      <c r="CG65" s="638"/>
      <c r="CH65" s="638"/>
      <c r="CI65" s="638"/>
      <c r="CJ65" s="638"/>
      <c r="CK65" s="638"/>
      <c r="CL65" s="638"/>
      <c r="CM65" s="638"/>
      <c r="CN65" s="638"/>
      <c r="CO65" s="638"/>
      <c r="CP65" s="638"/>
      <c r="CQ65" s="638"/>
      <c r="CR65" s="638"/>
      <c r="CS65" s="638"/>
      <c r="CT65" s="638"/>
      <c r="CU65" s="629">
        <f t="shared" si="13"/>
        <v>1165790270</v>
      </c>
      <c r="CV65" s="638">
        <f>1175790270</f>
        <v>1175790270</v>
      </c>
      <c r="CW65" s="638"/>
      <c r="CX65" s="638"/>
      <c r="CY65" s="638"/>
      <c r="CZ65" s="638"/>
      <c r="DA65" s="638"/>
      <c r="DB65" s="779"/>
      <c r="DC65" s="779"/>
      <c r="DD65" s="779"/>
      <c r="DE65" s="779"/>
      <c r="DF65" s="779"/>
      <c r="DG65" s="779"/>
      <c r="DH65" s="779"/>
      <c r="DI65" s="779"/>
      <c r="DJ65" s="779"/>
      <c r="DK65" s="779"/>
      <c r="DL65" s="779"/>
      <c r="DM65" s="779"/>
      <c r="DN65" s="779"/>
      <c r="DO65" s="779"/>
      <c r="DP65" s="779"/>
      <c r="DQ65" s="779"/>
      <c r="DR65" s="779"/>
      <c r="DS65" s="780">
        <f t="shared" si="15"/>
        <v>1175790270</v>
      </c>
      <c r="DT65" s="638">
        <f t="shared" si="12"/>
        <v>4632467219</v>
      </c>
      <c r="DU65" s="575" t="s">
        <v>1170</v>
      </c>
    </row>
    <row r="66" spans="1:126" ht="40.5" x14ac:dyDescent="0.25">
      <c r="A66" s="771">
        <v>1</v>
      </c>
      <c r="B66" s="771" t="s">
        <v>25</v>
      </c>
      <c r="C66" s="771" t="s">
        <v>112</v>
      </c>
      <c r="D66" s="771" t="s">
        <v>222</v>
      </c>
      <c r="E66" s="691" t="s">
        <v>223</v>
      </c>
      <c r="F66" s="691" t="s">
        <v>230</v>
      </c>
      <c r="G66" s="691" t="s">
        <v>231</v>
      </c>
      <c r="H66" s="781">
        <v>39</v>
      </c>
      <c r="I66" s="691" t="s">
        <v>232</v>
      </c>
      <c r="J66" s="691" t="s">
        <v>32</v>
      </c>
      <c r="K66" s="691" t="s">
        <v>33</v>
      </c>
      <c r="L66" s="806">
        <v>3</v>
      </c>
      <c r="M66" s="781">
        <v>42</v>
      </c>
      <c r="N66" s="691" t="s">
        <v>240</v>
      </c>
      <c r="O66" s="691" t="s">
        <v>241</v>
      </c>
      <c r="P66" s="691">
        <v>0</v>
      </c>
      <c r="Q66" s="691">
        <v>2023</v>
      </c>
      <c r="R66" s="691" t="s">
        <v>242</v>
      </c>
      <c r="S66" s="691" t="s">
        <v>37</v>
      </c>
      <c r="T66" s="691" t="s">
        <v>139</v>
      </c>
      <c r="U66" s="691">
        <v>1</v>
      </c>
      <c r="V66" s="691">
        <v>1</v>
      </c>
      <c r="W66" s="570">
        <v>0.25</v>
      </c>
      <c r="X66" s="691">
        <v>0.25</v>
      </c>
      <c r="Y66" s="771">
        <v>0.25</v>
      </c>
      <c r="Z66" s="771">
        <v>0.25</v>
      </c>
      <c r="AA66" s="798">
        <v>1000</v>
      </c>
      <c r="AB66" s="638"/>
      <c r="AC66" s="638"/>
      <c r="AD66" s="638"/>
      <c r="AE66" s="638"/>
      <c r="AF66" s="638"/>
      <c r="AG66" s="638"/>
      <c r="AH66" s="638"/>
      <c r="AI66" s="638"/>
      <c r="AJ66" s="638"/>
      <c r="AK66" s="638"/>
      <c r="AL66" s="638"/>
      <c r="AM66" s="638"/>
      <c r="AN66" s="638"/>
      <c r="AO66" s="638"/>
      <c r="AP66" s="638"/>
      <c r="AQ66" s="638"/>
      <c r="AR66" s="638"/>
      <c r="AS66" s="638"/>
      <c r="AT66" s="638"/>
      <c r="AU66" s="638"/>
      <c r="AV66" s="638"/>
      <c r="AW66" s="630">
        <v>5000000</v>
      </c>
      <c r="AX66" s="630"/>
      <c r="AY66" s="629">
        <f t="shared" si="10"/>
        <v>5001000</v>
      </c>
      <c r="AZ66" s="630">
        <v>0</v>
      </c>
      <c r="BA66" s="638"/>
      <c r="BB66" s="638"/>
      <c r="BC66" s="638"/>
      <c r="BD66" s="638"/>
      <c r="BE66" s="638"/>
      <c r="BF66" s="638"/>
      <c r="BG66" s="638"/>
      <c r="BH66" s="638"/>
      <c r="BI66" s="638"/>
      <c r="BJ66" s="638"/>
      <c r="BK66" s="638"/>
      <c r="BL66" s="638"/>
      <c r="BM66" s="638"/>
      <c r="BN66" s="638"/>
      <c r="BO66" s="638"/>
      <c r="BP66" s="638"/>
      <c r="BQ66" s="638"/>
      <c r="BR66" s="638"/>
      <c r="BS66" s="638"/>
      <c r="BT66" s="630"/>
      <c r="BU66" s="630"/>
      <c r="BV66" s="630"/>
      <c r="BW66" s="629">
        <f t="shared" si="14"/>
        <v>0</v>
      </c>
      <c r="BX66" s="638"/>
      <c r="BY66" s="638"/>
      <c r="BZ66" s="638"/>
      <c r="CA66" s="638"/>
      <c r="CB66" s="638"/>
      <c r="CC66" s="638"/>
      <c r="CD66" s="638"/>
      <c r="CE66" s="638"/>
      <c r="CF66" s="638"/>
      <c r="CG66" s="638"/>
      <c r="CH66" s="638"/>
      <c r="CI66" s="638"/>
      <c r="CJ66" s="638"/>
      <c r="CK66" s="638"/>
      <c r="CL66" s="638"/>
      <c r="CM66" s="638"/>
      <c r="CN66" s="638"/>
      <c r="CO66" s="638"/>
      <c r="CP66" s="638"/>
      <c r="CQ66" s="638"/>
      <c r="CR66" s="638"/>
      <c r="CS66" s="638"/>
      <c r="CT66" s="638"/>
      <c r="CU66" s="629">
        <f t="shared" si="13"/>
        <v>0</v>
      </c>
      <c r="CV66" s="638"/>
      <c r="CW66" s="638"/>
      <c r="CX66" s="638"/>
      <c r="CY66" s="638"/>
      <c r="CZ66" s="638"/>
      <c r="DA66" s="638"/>
      <c r="DB66" s="779"/>
      <c r="DC66" s="779"/>
      <c r="DD66" s="779"/>
      <c r="DE66" s="779"/>
      <c r="DF66" s="779"/>
      <c r="DG66" s="779"/>
      <c r="DH66" s="779"/>
      <c r="DI66" s="779"/>
      <c r="DJ66" s="779"/>
      <c r="DK66" s="779"/>
      <c r="DL66" s="779"/>
      <c r="DM66" s="779"/>
      <c r="DN66" s="779"/>
      <c r="DO66" s="779"/>
      <c r="DP66" s="779"/>
      <c r="DQ66" s="779"/>
      <c r="DR66" s="779"/>
      <c r="DS66" s="780">
        <f t="shared" si="15"/>
        <v>0</v>
      </c>
      <c r="DT66" s="638">
        <f t="shared" si="12"/>
        <v>5001000</v>
      </c>
      <c r="DU66" s="575" t="s">
        <v>1170</v>
      </c>
    </row>
    <row r="67" spans="1:126" ht="40.5" x14ac:dyDescent="0.25">
      <c r="A67" s="771">
        <v>1</v>
      </c>
      <c r="B67" s="771" t="s">
        <v>25</v>
      </c>
      <c r="C67" s="771" t="s">
        <v>112</v>
      </c>
      <c r="D67" s="771" t="s">
        <v>222</v>
      </c>
      <c r="E67" s="691" t="s">
        <v>223</v>
      </c>
      <c r="F67" s="691" t="s">
        <v>230</v>
      </c>
      <c r="G67" s="691" t="s">
        <v>231</v>
      </c>
      <c r="H67" s="781">
        <v>39</v>
      </c>
      <c r="I67" s="691" t="s">
        <v>232</v>
      </c>
      <c r="J67" s="691" t="s">
        <v>32</v>
      </c>
      <c r="K67" s="691" t="s">
        <v>33</v>
      </c>
      <c r="L67" s="806">
        <v>3</v>
      </c>
      <c r="M67" s="781">
        <v>42</v>
      </c>
      <c r="N67" s="691" t="s">
        <v>244</v>
      </c>
      <c r="O67" s="691" t="s">
        <v>245</v>
      </c>
      <c r="P67" s="691">
        <v>1</v>
      </c>
      <c r="Q67" s="691">
        <v>2023</v>
      </c>
      <c r="R67" s="691" t="s">
        <v>243</v>
      </c>
      <c r="S67" s="691" t="s">
        <v>37</v>
      </c>
      <c r="T67" s="691" t="s">
        <v>239</v>
      </c>
      <c r="U67" s="691">
        <v>1</v>
      </c>
      <c r="V67" s="691">
        <v>1</v>
      </c>
      <c r="W67" s="570">
        <v>1</v>
      </c>
      <c r="X67" s="691">
        <v>1</v>
      </c>
      <c r="Y67" s="771">
        <v>1</v>
      </c>
      <c r="Z67" s="771">
        <v>1</v>
      </c>
      <c r="AA67" s="798">
        <v>130480000</v>
      </c>
      <c r="AB67" s="638"/>
      <c r="AC67" s="638"/>
      <c r="AD67" s="638"/>
      <c r="AE67" s="638"/>
      <c r="AF67" s="638"/>
      <c r="AG67" s="638"/>
      <c r="AH67" s="638"/>
      <c r="AI67" s="638"/>
      <c r="AJ67" s="638"/>
      <c r="AK67" s="638"/>
      <c r="AL67" s="638"/>
      <c r="AM67" s="638"/>
      <c r="AN67" s="638"/>
      <c r="AO67" s="638"/>
      <c r="AP67" s="638"/>
      <c r="AQ67" s="638"/>
      <c r="AR67" s="638"/>
      <c r="AS67" s="638"/>
      <c r="AT67" s="638"/>
      <c r="AU67" s="638"/>
      <c r="AV67" s="638"/>
      <c r="AW67" s="630"/>
      <c r="AX67" s="630"/>
      <c r="AY67" s="629">
        <f t="shared" si="10"/>
        <v>130480000</v>
      </c>
      <c r="AZ67" s="630">
        <v>160480000</v>
      </c>
      <c r="BA67" s="638"/>
      <c r="BB67" s="638"/>
      <c r="BC67" s="638">
        <f>AD67+(AD67*2.894%)</f>
        <v>0</v>
      </c>
      <c r="BD67" s="638"/>
      <c r="BE67" s="638"/>
      <c r="BF67" s="638"/>
      <c r="BG67" s="638"/>
      <c r="BH67" s="638"/>
      <c r="BI67" s="638"/>
      <c r="BJ67" s="638"/>
      <c r="BK67" s="638"/>
      <c r="BL67" s="638"/>
      <c r="BM67" s="638"/>
      <c r="BN67" s="638"/>
      <c r="BO67" s="638"/>
      <c r="BP67" s="638"/>
      <c r="BQ67" s="638"/>
      <c r="BR67" s="638"/>
      <c r="BS67" s="638"/>
      <c r="BT67" s="630"/>
      <c r="BU67" s="630"/>
      <c r="BV67" s="630"/>
      <c r="BW67" s="629">
        <f t="shared" si="14"/>
        <v>160480000</v>
      </c>
      <c r="BX67" s="638">
        <v>190480000</v>
      </c>
      <c r="BY67" s="638"/>
      <c r="BZ67" s="638"/>
      <c r="CA67" s="638"/>
      <c r="CB67" s="638"/>
      <c r="CC67" s="638"/>
      <c r="CD67" s="638"/>
      <c r="CE67" s="638"/>
      <c r="CF67" s="638"/>
      <c r="CG67" s="638"/>
      <c r="CH67" s="638"/>
      <c r="CI67" s="638"/>
      <c r="CJ67" s="638"/>
      <c r="CK67" s="638"/>
      <c r="CL67" s="638"/>
      <c r="CM67" s="638"/>
      <c r="CN67" s="638"/>
      <c r="CO67" s="638"/>
      <c r="CP67" s="638"/>
      <c r="CQ67" s="638"/>
      <c r="CR67" s="638"/>
      <c r="CS67" s="638"/>
      <c r="CT67" s="638"/>
      <c r="CU67" s="629">
        <f t="shared" si="13"/>
        <v>190480000</v>
      </c>
      <c r="CV67" s="638">
        <v>210480000</v>
      </c>
      <c r="CW67" s="638"/>
      <c r="CX67" s="638"/>
      <c r="CY67" s="638"/>
      <c r="CZ67" s="638"/>
      <c r="DA67" s="638"/>
      <c r="DB67" s="779"/>
      <c r="DC67" s="779"/>
      <c r="DD67" s="779"/>
      <c r="DE67" s="779"/>
      <c r="DF67" s="779"/>
      <c r="DG67" s="779"/>
      <c r="DH67" s="779"/>
      <c r="DI67" s="779"/>
      <c r="DJ67" s="779"/>
      <c r="DK67" s="779"/>
      <c r="DL67" s="779"/>
      <c r="DM67" s="779"/>
      <c r="DN67" s="779"/>
      <c r="DO67" s="779"/>
      <c r="DP67" s="779"/>
      <c r="DQ67" s="779"/>
      <c r="DR67" s="779"/>
      <c r="DS67" s="780">
        <f t="shared" si="15"/>
        <v>210480000</v>
      </c>
      <c r="DT67" s="638">
        <f t="shared" si="12"/>
        <v>691920000</v>
      </c>
      <c r="DU67" s="575" t="s">
        <v>1170</v>
      </c>
    </row>
    <row r="68" spans="1:126" ht="40.5" x14ac:dyDescent="0.25">
      <c r="A68" s="771">
        <v>1</v>
      </c>
      <c r="B68" s="771" t="s">
        <v>25</v>
      </c>
      <c r="C68" s="771" t="s">
        <v>112</v>
      </c>
      <c r="D68" s="771" t="s">
        <v>222</v>
      </c>
      <c r="E68" s="691" t="s">
        <v>223</v>
      </c>
      <c r="F68" s="691" t="s">
        <v>230</v>
      </c>
      <c r="G68" s="691" t="s">
        <v>231</v>
      </c>
      <c r="H68" s="781">
        <v>39</v>
      </c>
      <c r="I68" s="691" t="s">
        <v>232</v>
      </c>
      <c r="J68" s="691" t="s">
        <v>32</v>
      </c>
      <c r="K68" s="691" t="s">
        <v>33</v>
      </c>
      <c r="L68" s="806">
        <v>3</v>
      </c>
      <c r="M68" s="781">
        <v>42</v>
      </c>
      <c r="N68" s="691" t="s">
        <v>246</v>
      </c>
      <c r="O68" s="691" t="s">
        <v>247</v>
      </c>
      <c r="P68" s="691">
        <v>2</v>
      </c>
      <c r="Q68" s="691">
        <v>2023</v>
      </c>
      <c r="R68" s="691" t="s">
        <v>248</v>
      </c>
      <c r="S68" s="691" t="s">
        <v>37</v>
      </c>
      <c r="T68" s="691" t="s">
        <v>33</v>
      </c>
      <c r="U68" s="691">
        <v>6</v>
      </c>
      <c r="V68" s="691">
        <v>6</v>
      </c>
      <c r="W68" s="570">
        <v>3</v>
      </c>
      <c r="X68" s="691">
        <v>4</v>
      </c>
      <c r="Y68" s="771">
        <v>5</v>
      </c>
      <c r="Z68" s="771">
        <v>6</v>
      </c>
      <c r="AA68" s="798">
        <v>1000</v>
      </c>
      <c r="AB68" s="638"/>
      <c r="AC68" s="638"/>
      <c r="AD68" s="638"/>
      <c r="AE68" s="638"/>
      <c r="AF68" s="638"/>
      <c r="AG68" s="638"/>
      <c r="AH68" s="638"/>
      <c r="AI68" s="638"/>
      <c r="AJ68" s="638"/>
      <c r="AK68" s="638"/>
      <c r="AL68" s="638"/>
      <c r="AM68" s="638"/>
      <c r="AN68" s="638"/>
      <c r="AO68" s="638"/>
      <c r="AP68" s="638"/>
      <c r="AQ68" s="638"/>
      <c r="AR68" s="638"/>
      <c r="AS68" s="638"/>
      <c r="AT68" s="638"/>
      <c r="AU68" s="638"/>
      <c r="AV68" s="638"/>
      <c r="AW68" s="630">
        <v>10000000</v>
      </c>
      <c r="AX68" s="630"/>
      <c r="AY68" s="629">
        <f t="shared" si="10"/>
        <v>10001000</v>
      </c>
      <c r="AZ68" s="630">
        <v>1000</v>
      </c>
      <c r="BA68" s="638"/>
      <c r="BB68" s="638"/>
      <c r="BC68" s="638">
        <f>AD68+(AD68*2.894%)</f>
        <v>0</v>
      </c>
      <c r="BD68" s="638"/>
      <c r="BE68" s="638"/>
      <c r="BF68" s="638"/>
      <c r="BG68" s="638"/>
      <c r="BH68" s="638"/>
      <c r="BI68" s="638"/>
      <c r="BJ68" s="638"/>
      <c r="BK68" s="638"/>
      <c r="BL68" s="638"/>
      <c r="BM68" s="638"/>
      <c r="BN68" s="638"/>
      <c r="BO68" s="638"/>
      <c r="BP68" s="638"/>
      <c r="BQ68" s="638"/>
      <c r="BR68" s="638"/>
      <c r="BS68" s="638"/>
      <c r="BT68" s="630"/>
      <c r="BU68" s="630"/>
      <c r="BV68" s="630"/>
      <c r="BW68" s="629">
        <f t="shared" si="14"/>
        <v>1000</v>
      </c>
      <c r="BX68" s="638">
        <v>1000</v>
      </c>
      <c r="BY68" s="638"/>
      <c r="BZ68" s="638"/>
      <c r="CA68" s="638"/>
      <c r="CB68" s="638"/>
      <c r="CC68" s="638"/>
      <c r="CD68" s="638"/>
      <c r="CE68" s="638"/>
      <c r="CF68" s="638"/>
      <c r="CG68" s="638"/>
      <c r="CH68" s="638"/>
      <c r="CI68" s="638"/>
      <c r="CJ68" s="638"/>
      <c r="CK68" s="638"/>
      <c r="CL68" s="638"/>
      <c r="CM68" s="638"/>
      <c r="CN68" s="638"/>
      <c r="CO68" s="638"/>
      <c r="CP68" s="638"/>
      <c r="CQ68" s="638"/>
      <c r="CR68" s="638"/>
      <c r="CS68" s="638"/>
      <c r="CT68" s="638"/>
      <c r="CU68" s="629">
        <f t="shared" si="13"/>
        <v>1000</v>
      </c>
      <c r="CV68" s="638">
        <v>1000</v>
      </c>
      <c r="CW68" s="638"/>
      <c r="CX68" s="638"/>
      <c r="CY68" s="638"/>
      <c r="CZ68" s="638"/>
      <c r="DA68" s="638"/>
      <c r="DB68" s="779"/>
      <c r="DC68" s="779"/>
      <c r="DD68" s="779"/>
      <c r="DE68" s="779"/>
      <c r="DF68" s="779"/>
      <c r="DG68" s="779"/>
      <c r="DH68" s="779"/>
      <c r="DI68" s="779"/>
      <c r="DJ68" s="779"/>
      <c r="DK68" s="779"/>
      <c r="DL68" s="779"/>
      <c r="DM68" s="779"/>
      <c r="DN68" s="779"/>
      <c r="DO68" s="779"/>
      <c r="DP68" s="779"/>
      <c r="DQ68" s="779"/>
      <c r="DR68" s="779"/>
      <c r="DS68" s="780">
        <f t="shared" si="15"/>
        <v>1000</v>
      </c>
      <c r="DT68" s="638">
        <f t="shared" si="12"/>
        <v>10004000</v>
      </c>
      <c r="DU68" s="575" t="s">
        <v>1170</v>
      </c>
    </row>
    <row r="69" spans="1:126" ht="40.5" x14ac:dyDescent="0.25">
      <c r="A69" s="771">
        <v>1</v>
      </c>
      <c r="B69" s="771" t="s">
        <v>25</v>
      </c>
      <c r="C69" s="771" t="s">
        <v>112</v>
      </c>
      <c r="D69" s="771" t="s">
        <v>222</v>
      </c>
      <c r="E69" s="691" t="s">
        <v>223</v>
      </c>
      <c r="F69" s="691" t="s">
        <v>230</v>
      </c>
      <c r="G69" s="691" t="s">
        <v>231</v>
      </c>
      <c r="H69" s="781">
        <v>39</v>
      </c>
      <c r="I69" s="691" t="s">
        <v>232</v>
      </c>
      <c r="J69" s="691" t="s">
        <v>32</v>
      </c>
      <c r="K69" s="691" t="s">
        <v>33</v>
      </c>
      <c r="L69" s="806">
        <v>3</v>
      </c>
      <c r="M69" s="781">
        <v>42</v>
      </c>
      <c r="N69" s="691" t="s">
        <v>249</v>
      </c>
      <c r="O69" s="691" t="s">
        <v>250</v>
      </c>
      <c r="P69" s="691">
        <v>0</v>
      </c>
      <c r="Q69" s="691">
        <v>2023</v>
      </c>
      <c r="R69" s="691" t="s">
        <v>251</v>
      </c>
      <c r="S69" s="691" t="s">
        <v>37</v>
      </c>
      <c r="T69" s="691" t="s">
        <v>33</v>
      </c>
      <c r="U69" s="691">
        <v>1</v>
      </c>
      <c r="V69" s="691">
        <v>1</v>
      </c>
      <c r="W69" s="570">
        <v>0.25</v>
      </c>
      <c r="X69" s="691">
        <v>0.5</v>
      </c>
      <c r="Y69" s="771">
        <v>0.75</v>
      </c>
      <c r="Z69" s="771">
        <v>1</v>
      </c>
      <c r="AA69" s="798">
        <v>115052368</v>
      </c>
      <c r="AB69" s="638"/>
      <c r="AC69" s="638"/>
      <c r="AD69" s="638"/>
      <c r="AE69" s="638"/>
      <c r="AF69" s="638"/>
      <c r="AG69" s="638"/>
      <c r="AH69" s="638"/>
      <c r="AI69" s="638"/>
      <c r="AJ69" s="638"/>
      <c r="AK69" s="638"/>
      <c r="AL69" s="638"/>
      <c r="AM69" s="638"/>
      <c r="AN69" s="638"/>
      <c r="AO69" s="638"/>
      <c r="AP69" s="638"/>
      <c r="AQ69" s="638"/>
      <c r="AR69" s="638"/>
      <c r="AS69" s="638"/>
      <c r="AT69" s="638"/>
      <c r="AU69" s="638"/>
      <c r="AV69" s="638"/>
      <c r="AW69" s="630"/>
      <c r="AX69" s="630"/>
      <c r="AY69" s="629">
        <f t="shared" si="10"/>
        <v>115052368</v>
      </c>
      <c r="AZ69" s="630">
        <v>200000000</v>
      </c>
      <c r="BA69" s="638"/>
      <c r="BB69" s="638"/>
      <c r="BC69" s="638">
        <f>AD69+(AD69*2.894%)</f>
        <v>0</v>
      </c>
      <c r="BD69" s="638"/>
      <c r="BE69" s="638"/>
      <c r="BF69" s="638"/>
      <c r="BG69" s="638"/>
      <c r="BH69" s="638"/>
      <c r="BI69" s="638"/>
      <c r="BJ69" s="638"/>
      <c r="BK69" s="638"/>
      <c r="BL69" s="638"/>
      <c r="BM69" s="638"/>
      <c r="BN69" s="638"/>
      <c r="BO69" s="638"/>
      <c r="BP69" s="638"/>
      <c r="BQ69" s="638"/>
      <c r="BR69" s="638"/>
      <c r="BS69" s="638"/>
      <c r="BT69" s="630"/>
      <c r="BU69" s="630"/>
      <c r="BV69" s="630"/>
      <c r="BW69" s="629">
        <f t="shared" si="14"/>
        <v>200000000</v>
      </c>
      <c r="BX69" s="638">
        <v>200000000</v>
      </c>
      <c r="BY69" s="638"/>
      <c r="BZ69" s="638"/>
      <c r="CA69" s="638"/>
      <c r="CB69" s="638"/>
      <c r="CC69" s="638"/>
      <c r="CD69" s="638"/>
      <c r="CE69" s="638"/>
      <c r="CF69" s="638"/>
      <c r="CG69" s="638"/>
      <c r="CH69" s="638"/>
      <c r="CI69" s="638"/>
      <c r="CJ69" s="638"/>
      <c r="CK69" s="638"/>
      <c r="CL69" s="638"/>
      <c r="CM69" s="638"/>
      <c r="CN69" s="638"/>
      <c r="CO69" s="638"/>
      <c r="CP69" s="638"/>
      <c r="CQ69" s="638"/>
      <c r="CR69" s="638"/>
      <c r="CS69" s="638"/>
      <c r="CT69" s="638"/>
      <c r="CU69" s="629">
        <f t="shared" si="13"/>
        <v>200000000</v>
      </c>
      <c r="CV69" s="638">
        <v>200000000</v>
      </c>
      <c r="CW69" s="638"/>
      <c r="CX69" s="638"/>
      <c r="CY69" s="638"/>
      <c r="CZ69" s="638"/>
      <c r="DA69" s="638"/>
      <c r="DB69" s="779"/>
      <c r="DC69" s="779"/>
      <c r="DD69" s="779"/>
      <c r="DE69" s="779"/>
      <c r="DF69" s="779"/>
      <c r="DG69" s="779"/>
      <c r="DH69" s="779"/>
      <c r="DI69" s="779"/>
      <c r="DJ69" s="779"/>
      <c r="DK69" s="779"/>
      <c r="DL69" s="779"/>
      <c r="DM69" s="779"/>
      <c r="DN69" s="779"/>
      <c r="DO69" s="779"/>
      <c r="DP69" s="779"/>
      <c r="DQ69" s="779"/>
      <c r="DR69" s="779"/>
      <c r="DS69" s="780">
        <f t="shared" si="15"/>
        <v>200000000</v>
      </c>
      <c r="DT69" s="638">
        <f t="shared" si="12"/>
        <v>715052368</v>
      </c>
      <c r="DU69" s="575" t="s">
        <v>1170</v>
      </c>
    </row>
    <row r="70" spans="1:126" ht="40.5" x14ac:dyDescent="0.25">
      <c r="A70" s="771">
        <v>1</v>
      </c>
      <c r="B70" s="771" t="s">
        <v>25</v>
      </c>
      <c r="C70" s="771" t="s">
        <v>112</v>
      </c>
      <c r="D70" s="771" t="s">
        <v>222</v>
      </c>
      <c r="E70" s="691" t="s">
        <v>223</v>
      </c>
      <c r="F70" s="691" t="s">
        <v>230</v>
      </c>
      <c r="G70" s="691" t="s">
        <v>231</v>
      </c>
      <c r="H70" s="781">
        <v>39</v>
      </c>
      <c r="I70" s="691" t="s">
        <v>232</v>
      </c>
      <c r="J70" s="691" t="s">
        <v>32</v>
      </c>
      <c r="K70" s="691" t="s">
        <v>33</v>
      </c>
      <c r="L70" s="806">
        <v>3</v>
      </c>
      <c r="M70" s="781">
        <v>42</v>
      </c>
      <c r="N70" s="691" t="s">
        <v>252</v>
      </c>
      <c r="O70" s="691" t="s">
        <v>253</v>
      </c>
      <c r="P70" s="691">
        <v>0</v>
      </c>
      <c r="Q70" s="691">
        <v>2023</v>
      </c>
      <c r="R70" s="691" t="s">
        <v>251</v>
      </c>
      <c r="S70" s="691" t="s">
        <v>37</v>
      </c>
      <c r="T70" s="691" t="s">
        <v>33</v>
      </c>
      <c r="U70" s="691">
        <v>1</v>
      </c>
      <c r="V70" s="691">
        <v>1</v>
      </c>
      <c r="W70" s="570">
        <v>0.25</v>
      </c>
      <c r="X70" s="691">
        <v>0.5</v>
      </c>
      <c r="Y70" s="771">
        <v>0.75</v>
      </c>
      <c r="Z70" s="771">
        <v>1</v>
      </c>
      <c r="AA70" s="798">
        <f>306718708+82680000</f>
        <v>389398708</v>
      </c>
      <c r="AB70" s="638"/>
      <c r="AC70" s="638"/>
      <c r="AD70" s="638"/>
      <c r="AE70" s="638"/>
      <c r="AF70" s="638"/>
      <c r="AG70" s="638"/>
      <c r="AH70" s="638"/>
      <c r="AI70" s="638"/>
      <c r="AJ70" s="638"/>
      <c r="AK70" s="638"/>
      <c r="AL70" s="638"/>
      <c r="AM70" s="638"/>
      <c r="AN70" s="638"/>
      <c r="AO70" s="638"/>
      <c r="AP70" s="638"/>
      <c r="AQ70" s="638"/>
      <c r="AR70" s="638"/>
      <c r="AS70" s="638"/>
      <c r="AT70" s="638"/>
      <c r="AU70" s="638"/>
      <c r="AV70" s="638"/>
      <c r="AW70" s="630"/>
      <c r="AX70" s="630"/>
      <c r="AY70" s="629">
        <f t="shared" si="10"/>
        <v>389398708</v>
      </c>
      <c r="AZ70" s="630">
        <f>364256368+12900000</f>
        <v>377156368</v>
      </c>
      <c r="BA70" s="638"/>
      <c r="BB70" s="638"/>
      <c r="BC70" s="638">
        <f>AD70+(AD70*2.894%)</f>
        <v>0</v>
      </c>
      <c r="BD70" s="638"/>
      <c r="BE70" s="638"/>
      <c r="BF70" s="638"/>
      <c r="BG70" s="638"/>
      <c r="BH70" s="638"/>
      <c r="BI70" s="638"/>
      <c r="BJ70" s="638"/>
      <c r="BK70" s="638"/>
      <c r="BL70" s="638"/>
      <c r="BM70" s="638"/>
      <c r="BN70" s="638"/>
      <c r="BO70" s="638"/>
      <c r="BP70" s="638"/>
      <c r="BQ70" s="638"/>
      <c r="BR70" s="638"/>
      <c r="BS70" s="638"/>
      <c r="BT70" s="630"/>
      <c r="BU70" s="630"/>
      <c r="BV70" s="630"/>
      <c r="BW70" s="629">
        <f t="shared" si="14"/>
        <v>377156368</v>
      </c>
      <c r="BX70" s="638">
        <f>364256368+12900000</f>
        <v>377156368</v>
      </c>
      <c r="BY70" s="638"/>
      <c r="BZ70" s="638"/>
      <c r="CA70" s="638"/>
      <c r="CB70" s="638"/>
      <c r="CC70" s="638"/>
      <c r="CD70" s="638"/>
      <c r="CE70" s="638"/>
      <c r="CF70" s="638"/>
      <c r="CG70" s="638"/>
      <c r="CH70" s="638"/>
      <c r="CI70" s="638"/>
      <c r="CJ70" s="638"/>
      <c r="CK70" s="638"/>
      <c r="CL70" s="638"/>
      <c r="CM70" s="638"/>
      <c r="CN70" s="638"/>
      <c r="CO70" s="638"/>
      <c r="CP70" s="638"/>
      <c r="CQ70" s="638"/>
      <c r="CR70" s="638"/>
      <c r="CS70" s="638"/>
      <c r="CT70" s="638"/>
      <c r="CU70" s="629">
        <f t="shared" si="13"/>
        <v>377156368</v>
      </c>
      <c r="CV70" s="638">
        <f>384257368+12900000</f>
        <v>397157368</v>
      </c>
      <c r="CW70" s="638"/>
      <c r="CX70" s="638"/>
      <c r="CY70" s="638"/>
      <c r="CZ70" s="638"/>
      <c r="DA70" s="638"/>
      <c r="DB70" s="779"/>
      <c r="DC70" s="779"/>
      <c r="DD70" s="779"/>
      <c r="DE70" s="779"/>
      <c r="DF70" s="779"/>
      <c r="DG70" s="779"/>
      <c r="DH70" s="779"/>
      <c r="DI70" s="779"/>
      <c r="DJ70" s="779"/>
      <c r="DK70" s="779"/>
      <c r="DL70" s="779"/>
      <c r="DM70" s="779"/>
      <c r="DN70" s="779"/>
      <c r="DO70" s="779"/>
      <c r="DP70" s="779"/>
      <c r="DQ70" s="779"/>
      <c r="DR70" s="779"/>
      <c r="DS70" s="780">
        <f t="shared" si="15"/>
        <v>397157368</v>
      </c>
      <c r="DT70" s="638">
        <f t="shared" si="12"/>
        <v>1540868812</v>
      </c>
      <c r="DU70" s="575" t="s">
        <v>1170</v>
      </c>
    </row>
    <row r="71" spans="1:126" s="770" customFormat="1" ht="16.5" x14ac:dyDescent="0.25">
      <c r="A71" s="1401" t="s">
        <v>1165</v>
      </c>
      <c r="B71" s="1402"/>
      <c r="C71" s="1402"/>
      <c r="D71" s="1402"/>
      <c r="E71" s="1402"/>
      <c r="F71" s="1402"/>
      <c r="G71" s="1402"/>
      <c r="H71" s="1402"/>
      <c r="I71" s="1402"/>
      <c r="J71" s="1402"/>
      <c r="K71" s="1402"/>
      <c r="L71" s="1402"/>
      <c r="M71" s="1402"/>
      <c r="N71" s="1402"/>
      <c r="O71" s="1402"/>
      <c r="P71" s="1402"/>
      <c r="Q71" s="1402"/>
      <c r="R71" s="1402"/>
      <c r="S71" s="1402"/>
      <c r="T71" s="1402"/>
      <c r="U71" s="1402"/>
      <c r="V71" s="1402"/>
      <c r="W71" s="1402"/>
      <c r="X71" s="1402"/>
      <c r="Y71" s="1402"/>
      <c r="Z71" s="1403"/>
      <c r="AA71" s="807">
        <f>SUM(AA36:AA70)</f>
        <v>118515778862.57001</v>
      </c>
      <c r="AB71" s="808">
        <f t="shared" ref="AB71:CR71" si="17">SUM(AB36:AB70)</f>
        <v>0</v>
      </c>
      <c r="AC71" s="808"/>
      <c r="AD71" s="808">
        <f t="shared" si="17"/>
        <v>0</v>
      </c>
      <c r="AE71" s="808">
        <f t="shared" si="17"/>
        <v>0</v>
      </c>
      <c r="AF71" s="808">
        <f t="shared" si="17"/>
        <v>52304525270</v>
      </c>
      <c r="AG71" s="808">
        <f t="shared" si="17"/>
        <v>0</v>
      </c>
      <c r="AH71" s="808">
        <f t="shared" si="17"/>
        <v>0</v>
      </c>
      <c r="AI71" s="808">
        <f t="shared" si="17"/>
        <v>0</v>
      </c>
      <c r="AJ71" s="808">
        <f t="shared" si="17"/>
        <v>0</v>
      </c>
      <c r="AK71" s="808">
        <f t="shared" si="17"/>
        <v>0</v>
      </c>
      <c r="AL71" s="808">
        <f t="shared" si="17"/>
        <v>0</v>
      </c>
      <c r="AM71" s="808">
        <f t="shared" si="17"/>
        <v>0</v>
      </c>
      <c r="AN71" s="808">
        <f t="shared" si="17"/>
        <v>0</v>
      </c>
      <c r="AO71" s="808">
        <f t="shared" si="17"/>
        <v>0</v>
      </c>
      <c r="AP71" s="808">
        <f t="shared" si="17"/>
        <v>0</v>
      </c>
      <c r="AQ71" s="808">
        <f t="shared" si="17"/>
        <v>0</v>
      </c>
      <c r="AR71" s="808">
        <f t="shared" si="17"/>
        <v>0</v>
      </c>
      <c r="AS71" s="808">
        <f t="shared" si="17"/>
        <v>0</v>
      </c>
      <c r="AT71" s="808">
        <f t="shared" si="17"/>
        <v>0</v>
      </c>
      <c r="AU71" s="808">
        <f t="shared" si="17"/>
        <v>0</v>
      </c>
      <c r="AV71" s="808">
        <f t="shared" si="17"/>
        <v>0</v>
      </c>
      <c r="AW71" s="808">
        <f t="shared" si="17"/>
        <v>60000000</v>
      </c>
      <c r="AX71" s="808"/>
      <c r="AY71" s="809">
        <f>SUM(AY36:AY70)</f>
        <v>170880304132.57001</v>
      </c>
      <c r="AZ71" s="808">
        <f t="shared" si="17"/>
        <v>114635740409</v>
      </c>
      <c r="BA71" s="808">
        <f t="shared" si="17"/>
        <v>0</v>
      </c>
      <c r="BB71" s="808"/>
      <c r="BC71" s="808">
        <f t="shared" si="17"/>
        <v>0</v>
      </c>
      <c r="BD71" s="808">
        <f t="shared" si="17"/>
        <v>0</v>
      </c>
      <c r="BE71" s="808">
        <f t="shared" si="17"/>
        <v>44678717904</v>
      </c>
      <c r="BF71" s="808">
        <f t="shared" si="17"/>
        <v>0</v>
      </c>
      <c r="BG71" s="808">
        <f t="shared" si="17"/>
        <v>0</v>
      </c>
      <c r="BH71" s="808">
        <f t="shared" si="17"/>
        <v>0</v>
      </c>
      <c r="BI71" s="808">
        <f t="shared" si="17"/>
        <v>0</v>
      </c>
      <c r="BJ71" s="808">
        <f t="shared" si="17"/>
        <v>0</v>
      </c>
      <c r="BK71" s="808">
        <f t="shared" si="17"/>
        <v>0</v>
      </c>
      <c r="BL71" s="808">
        <f t="shared" si="17"/>
        <v>0</v>
      </c>
      <c r="BM71" s="808">
        <f t="shared" si="17"/>
        <v>0</v>
      </c>
      <c r="BN71" s="808">
        <f t="shared" si="17"/>
        <v>0</v>
      </c>
      <c r="BO71" s="808">
        <f t="shared" si="17"/>
        <v>0</v>
      </c>
      <c r="BP71" s="808">
        <f t="shared" si="17"/>
        <v>0</v>
      </c>
      <c r="BQ71" s="808">
        <f t="shared" si="17"/>
        <v>0</v>
      </c>
      <c r="BR71" s="808">
        <f t="shared" si="17"/>
        <v>0</v>
      </c>
      <c r="BS71" s="808">
        <f t="shared" si="17"/>
        <v>0</v>
      </c>
      <c r="BT71" s="808">
        <f t="shared" si="17"/>
        <v>0</v>
      </c>
      <c r="BU71" s="808">
        <f t="shared" si="17"/>
        <v>0</v>
      </c>
      <c r="BV71" s="808"/>
      <c r="BW71" s="810">
        <f t="shared" si="17"/>
        <v>159314458313</v>
      </c>
      <c r="BX71" s="808">
        <f t="shared" si="17"/>
        <v>119815247720</v>
      </c>
      <c r="BY71" s="808">
        <f t="shared" si="17"/>
        <v>0</v>
      </c>
      <c r="BZ71" s="808"/>
      <c r="CA71" s="808">
        <f t="shared" si="17"/>
        <v>0</v>
      </c>
      <c r="CB71" s="808">
        <f t="shared" si="17"/>
        <v>0</v>
      </c>
      <c r="CC71" s="808">
        <f t="shared" si="17"/>
        <v>46565849071</v>
      </c>
      <c r="CD71" s="808">
        <f t="shared" si="17"/>
        <v>0</v>
      </c>
      <c r="CE71" s="808">
        <f t="shared" si="17"/>
        <v>0</v>
      </c>
      <c r="CF71" s="808">
        <f t="shared" si="17"/>
        <v>0</v>
      </c>
      <c r="CG71" s="808">
        <f t="shared" si="17"/>
        <v>0</v>
      </c>
      <c r="CH71" s="808">
        <f t="shared" si="17"/>
        <v>0</v>
      </c>
      <c r="CI71" s="808">
        <f t="shared" si="17"/>
        <v>0</v>
      </c>
      <c r="CJ71" s="808">
        <f t="shared" si="17"/>
        <v>0</v>
      </c>
      <c r="CK71" s="808">
        <f t="shared" si="17"/>
        <v>0</v>
      </c>
      <c r="CL71" s="808">
        <f t="shared" si="17"/>
        <v>0</v>
      </c>
      <c r="CM71" s="808">
        <f t="shared" si="17"/>
        <v>0</v>
      </c>
      <c r="CN71" s="808">
        <f t="shared" si="17"/>
        <v>0</v>
      </c>
      <c r="CO71" s="808">
        <f t="shared" si="17"/>
        <v>0</v>
      </c>
      <c r="CP71" s="808">
        <f t="shared" si="17"/>
        <v>0</v>
      </c>
      <c r="CQ71" s="808">
        <f t="shared" si="17"/>
        <v>0</v>
      </c>
      <c r="CR71" s="808">
        <f t="shared" si="17"/>
        <v>0</v>
      </c>
      <c r="CS71" s="808">
        <f t="shared" ref="CS71:CV71" si="18">SUM(CS36:CS70)</f>
        <v>0</v>
      </c>
      <c r="CT71" s="808"/>
      <c r="CU71" s="810">
        <f>SUM(CU36:CU70)</f>
        <v>166381096791</v>
      </c>
      <c r="CV71" s="808">
        <f t="shared" si="18"/>
        <v>125189498615</v>
      </c>
      <c r="CW71" s="808">
        <f t="shared" ref="CW71" si="19">SUM(CW36:CW70)</f>
        <v>0</v>
      </c>
      <c r="CX71" s="808"/>
      <c r="CY71" s="808">
        <f t="shared" ref="CY71" si="20">SUM(CY36:CY70)</f>
        <v>0</v>
      </c>
      <c r="CZ71" s="808">
        <f t="shared" ref="CZ71" si="21">SUM(CZ36:CZ70)</f>
        <v>0</v>
      </c>
      <c r="DA71" s="808">
        <f t="shared" ref="DA71" si="22">SUM(DA36:DA70)</f>
        <v>48523809138</v>
      </c>
      <c r="DB71" s="808">
        <f t="shared" ref="DB71" si="23">SUM(DB36:DB70)</f>
        <v>0</v>
      </c>
      <c r="DC71" s="808">
        <f t="shared" ref="DC71" si="24">SUM(DC36:DC70)</f>
        <v>0</v>
      </c>
      <c r="DD71" s="808">
        <f t="shared" ref="DD71" si="25">SUM(DD36:DD70)</f>
        <v>0</v>
      </c>
      <c r="DE71" s="808">
        <f t="shared" ref="DE71" si="26">SUM(DE36:DE70)</f>
        <v>0</v>
      </c>
      <c r="DF71" s="808">
        <f t="shared" ref="DF71" si="27">SUM(DF36:DF70)</f>
        <v>0</v>
      </c>
      <c r="DG71" s="808">
        <f t="shared" ref="DG71" si="28">SUM(DG36:DG70)</f>
        <v>0</v>
      </c>
      <c r="DH71" s="808">
        <f t="shared" ref="DH71" si="29">SUM(DH36:DH70)</f>
        <v>0</v>
      </c>
      <c r="DI71" s="808">
        <f t="shared" ref="DI71" si="30">SUM(DI36:DI70)</f>
        <v>0</v>
      </c>
      <c r="DJ71" s="808">
        <f t="shared" ref="DJ71" si="31">SUM(DJ36:DJ70)</f>
        <v>0</v>
      </c>
      <c r="DK71" s="808">
        <f t="shared" ref="DK71" si="32">SUM(DK36:DK70)</f>
        <v>0</v>
      </c>
      <c r="DL71" s="808">
        <f t="shared" ref="DL71" si="33">SUM(DL36:DL70)</f>
        <v>0</v>
      </c>
      <c r="DM71" s="808">
        <f t="shared" ref="DM71" si="34">SUM(DM36:DM70)</f>
        <v>0</v>
      </c>
      <c r="DN71" s="808">
        <f t="shared" ref="DN71" si="35">SUM(DN36:DN70)</f>
        <v>0</v>
      </c>
      <c r="DO71" s="808">
        <f t="shared" ref="DO71" si="36">SUM(DO36:DO70)</f>
        <v>0</v>
      </c>
      <c r="DP71" s="808">
        <f t="shared" ref="DP71" si="37">SUM(DP36:DP70)</f>
        <v>0</v>
      </c>
      <c r="DQ71" s="808">
        <f t="shared" ref="DQ71" si="38">SUM(DQ36:DQ70)</f>
        <v>0</v>
      </c>
      <c r="DR71" s="808"/>
      <c r="DS71" s="810">
        <f t="shared" ref="DS71" si="39">SUM(DS36:DS70)</f>
        <v>173713307753</v>
      </c>
      <c r="DT71" s="808">
        <f t="shared" ref="DT71" si="40">SUM(DT36:DT70)</f>
        <v>670289166989.57007</v>
      </c>
      <c r="DU71" s="574" t="s">
        <v>1170</v>
      </c>
      <c r="DV71" s="696"/>
    </row>
    <row r="72" spans="1:126" ht="67.5" x14ac:dyDescent="0.25">
      <c r="A72" s="771">
        <v>1</v>
      </c>
      <c r="B72" s="771" t="s">
        <v>25</v>
      </c>
      <c r="C72" s="691" t="s">
        <v>254</v>
      </c>
      <c r="D72" s="691" t="s">
        <v>255</v>
      </c>
      <c r="E72" s="691" t="s">
        <v>256</v>
      </c>
      <c r="F72" s="691" t="s">
        <v>257</v>
      </c>
      <c r="G72" s="691" t="s">
        <v>258</v>
      </c>
      <c r="H72" s="774" t="s">
        <v>259</v>
      </c>
      <c r="I72" s="691" t="s">
        <v>260</v>
      </c>
      <c r="J72" s="691" t="s">
        <v>261</v>
      </c>
      <c r="K72" s="691" t="s">
        <v>33</v>
      </c>
      <c r="L72" s="781">
        <v>30</v>
      </c>
      <c r="M72" s="691" t="s">
        <v>262</v>
      </c>
      <c r="N72" s="691" t="s">
        <v>263</v>
      </c>
      <c r="O72" s="691" t="s">
        <v>264</v>
      </c>
      <c r="P72" s="691">
        <v>325</v>
      </c>
      <c r="Q72" s="691">
        <v>2023</v>
      </c>
      <c r="R72" s="691" t="s">
        <v>265</v>
      </c>
      <c r="S72" s="691" t="s">
        <v>37</v>
      </c>
      <c r="T72" s="691" t="s">
        <v>38</v>
      </c>
      <c r="U72" s="691">
        <v>325</v>
      </c>
      <c r="V72" s="781">
        <v>325</v>
      </c>
      <c r="W72" s="795">
        <v>325</v>
      </c>
      <c r="X72" s="802">
        <v>325</v>
      </c>
      <c r="Y72" s="802">
        <v>325</v>
      </c>
      <c r="Z72" s="802">
        <v>325</v>
      </c>
      <c r="AA72" s="798"/>
      <c r="AB72" s="638"/>
      <c r="AC72" s="638"/>
      <c r="AD72" s="638"/>
      <c r="AE72" s="638"/>
      <c r="AF72" s="638"/>
      <c r="AG72" s="638"/>
      <c r="AH72" s="638"/>
      <c r="AI72" s="638"/>
      <c r="AJ72" s="638">
        <v>64632416</v>
      </c>
      <c r="AK72" s="638"/>
      <c r="AL72" s="638"/>
      <c r="AM72" s="638"/>
      <c r="AN72" s="638"/>
      <c r="AO72" s="638"/>
      <c r="AP72" s="638"/>
      <c r="AQ72" s="638"/>
      <c r="AR72" s="638"/>
      <c r="AS72" s="638"/>
      <c r="AT72" s="638"/>
      <c r="AU72" s="638"/>
      <c r="AV72" s="638"/>
      <c r="AW72" s="638"/>
      <c r="AX72" s="638"/>
      <c r="AY72" s="629">
        <f t="shared" ref="AY72:AY103" si="41">SUM(AA72:AW72)</f>
        <v>64632416</v>
      </c>
      <c r="AZ72" s="638"/>
      <c r="BA72" s="638"/>
      <c r="BB72" s="638"/>
      <c r="BC72" s="638">
        <f>+AD72*1.029</f>
        <v>0</v>
      </c>
      <c r="BD72" s="638"/>
      <c r="BE72" s="638"/>
      <c r="BF72" s="638"/>
      <c r="BG72" s="638"/>
      <c r="BH72" s="638"/>
      <c r="BI72" s="638">
        <v>75973555</v>
      </c>
      <c r="BJ72" s="638"/>
      <c r="BK72" s="638"/>
      <c r="BL72" s="638"/>
      <c r="BM72" s="638"/>
      <c r="BN72" s="638"/>
      <c r="BO72" s="638"/>
      <c r="BP72" s="638"/>
      <c r="BQ72" s="638"/>
      <c r="BR72" s="638"/>
      <c r="BS72" s="638"/>
      <c r="BT72" s="638"/>
      <c r="BU72" s="638"/>
      <c r="BV72" s="638"/>
      <c r="BW72" s="629">
        <f>SUM(AZ72:BU72)</f>
        <v>75973555</v>
      </c>
      <c r="BX72" s="638"/>
      <c r="BY72" s="638"/>
      <c r="BZ72" s="638"/>
      <c r="CA72" s="638"/>
      <c r="CB72" s="638"/>
      <c r="CC72" s="638"/>
      <c r="CD72" s="638"/>
      <c r="CE72" s="638"/>
      <c r="CF72" s="638"/>
      <c r="CG72" s="638">
        <v>57451556</v>
      </c>
      <c r="CH72" s="638"/>
      <c r="CI72" s="638"/>
      <c r="CJ72" s="638"/>
      <c r="CK72" s="638"/>
      <c r="CL72" s="638"/>
      <c r="CM72" s="638"/>
      <c r="CN72" s="638"/>
      <c r="CO72" s="638"/>
      <c r="CP72" s="638"/>
      <c r="CQ72" s="638"/>
      <c r="CR72" s="638"/>
      <c r="CS72" s="638"/>
      <c r="CT72" s="638"/>
      <c r="CU72" s="629">
        <f>SUM(BX72:CS72)</f>
        <v>57451556</v>
      </c>
      <c r="CV72" s="638"/>
      <c r="CW72" s="638"/>
      <c r="CX72" s="638"/>
      <c r="CY72" s="638"/>
      <c r="CZ72" s="638"/>
      <c r="DA72" s="638"/>
      <c r="DB72" s="779"/>
      <c r="DC72" s="779"/>
      <c r="DD72" s="779"/>
      <c r="DE72" s="779">
        <v>57451556</v>
      </c>
      <c r="DF72" s="779"/>
      <c r="DG72" s="779"/>
      <c r="DH72" s="779"/>
      <c r="DI72" s="779"/>
      <c r="DJ72" s="779"/>
      <c r="DK72" s="779"/>
      <c r="DL72" s="779"/>
      <c r="DM72" s="779"/>
      <c r="DN72" s="779"/>
      <c r="DO72" s="779"/>
      <c r="DP72" s="779"/>
      <c r="DQ72" s="779"/>
      <c r="DR72" s="779"/>
      <c r="DS72" s="780">
        <f>SUM(CV72:DQ72)</f>
        <v>57451556</v>
      </c>
      <c r="DT72" s="638">
        <f t="shared" ref="DT72:DT103" si="42">+AY72+BW72+CU72+DS72</f>
        <v>255509083</v>
      </c>
      <c r="DU72" s="575" t="s">
        <v>1166</v>
      </c>
    </row>
    <row r="73" spans="1:126" ht="67.5" x14ac:dyDescent="0.25">
      <c r="A73" s="771">
        <v>1</v>
      </c>
      <c r="B73" s="771" t="s">
        <v>25</v>
      </c>
      <c r="C73" s="691" t="s">
        <v>254</v>
      </c>
      <c r="D73" s="691" t="s">
        <v>255</v>
      </c>
      <c r="E73" s="691" t="s">
        <v>256</v>
      </c>
      <c r="F73" s="691" t="s">
        <v>257</v>
      </c>
      <c r="G73" s="691" t="s">
        <v>258</v>
      </c>
      <c r="H73" s="774" t="s">
        <v>259</v>
      </c>
      <c r="I73" s="691" t="s">
        <v>260</v>
      </c>
      <c r="J73" s="691" t="s">
        <v>261</v>
      </c>
      <c r="K73" s="691" t="s">
        <v>33</v>
      </c>
      <c r="L73" s="781">
        <v>30</v>
      </c>
      <c r="M73" s="691" t="s">
        <v>262</v>
      </c>
      <c r="N73" s="691" t="s">
        <v>266</v>
      </c>
      <c r="O73" s="691" t="s">
        <v>267</v>
      </c>
      <c r="P73" s="691">
        <v>0</v>
      </c>
      <c r="Q73" s="691">
        <v>2023</v>
      </c>
      <c r="R73" s="691" t="s">
        <v>268</v>
      </c>
      <c r="S73" s="691" t="s">
        <v>37</v>
      </c>
      <c r="T73" s="691" t="s">
        <v>33</v>
      </c>
      <c r="U73" s="691">
        <v>1</v>
      </c>
      <c r="V73" s="691">
        <v>1</v>
      </c>
      <c r="W73" s="570">
        <v>0.25</v>
      </c>
      <c r="X73" s="691">
        <v>0.5</v>
      </c>
      <c r="Y73" s="691">
        <v>0.75</v>
      </c>
      <c r="Z73" s="691">
        <v>1</v>
      </c>
      <c r="AA73" s="798">
        <v>0</v>
      </c>
      <c r="AB73" s="638"/>
      <c r="AC73" s="638"/>
      <c r="AD73" s="638"/>
      <c r="AE73" s="638"/>
      <c r="AF73" s="638"/>
      <c r="AG73" s="638"/>
      <c r="AH73" s="638"/>
      <c r="AI73" s="638"/>
      <c r="AJ73" s="638"/>
      <c r="AK73" s="638"/>
      <c r="AL73" s="638"/>
      <c r="AM73" s="638"/>
      <c r="AN73" s="638"/>
      <c r="AO73" s="638"/>
      <c r="AP73" s="638"/>
      <c r="AQ73" s="638"/>
      <c r="AR73" s="638"/>
      <c r="AS73" s="638"/>
      <c r="AT73" s="638"/>
      <c r="AU73" s="638"/>
      <c r="AV73" s="638"/>
      <c r="AW73" s="638"/>
      <c r="AX73" s="638"/>
      <c r="AY73" s="629">
        <f t="shared" si="41"/>
        <v>0</v>
      </c>
      <c r="AZ73" s="638"/>
      <c r="BA73" s="638"/>
      <c r="BB73" s="638"/>
      <c r="BC73" s="638">
        <f>+AD73*1.029</f>
        <v>0</v>
      </c>
      <c r="BD73" s="638"/>
      <c r="BE73" s="638"/>
      <c r="BF73" s="638"/>
      <c r="BG73" s="638"/>
      <c r="BH73" s="638"/>
      <c r="BI73" s="638"/>
      <c r="BJ73" s="638"/>
      <c r="BK73" s="638"/>
      <c r="BL73" s="638"/>
      <c r="BM73" s="638"/>
      <c r="BN73" s="638"/>
      <c r="BO73" s="638"/>
      <c r="BP73" s="638"/>
      <c r="BQ73" s="638"/>
      <c r="BR73" s="638"/>
      <c r="BS73" s="638"/>
      <c r="BT73" s="638"/>
      <c r="BU73" s="638"/>
      <c r="BV73" s="638"/>
      <c r="BW73" s="629">
        <f t="shared" ref="BW73:BW121" si="43">SUM(AZ73:BU73)</f>
        <v>0</v>
      </c>
      <c r="BX73" s="638"/>
      <c r="BY73" s="638"/>
      <c r="BZ73" s="638"/>
      <c r="CA73" s="638"/>
      <c r="CB73" s="638"/>
      <c r="CC73" s="638"/>
      <c r="CD73" s="638"/>
      <c r="CE73" s="638"/>
      <c r="CF73" s="638"/>
      <c r="CG73" s="638">
        <v>8800000</v>
      </c>
      <c r="CH73" s="638"/>
      <c r="CI73" s="638"/>
      <c r="CJ73" s="638"/>
      <c r="CK73" s="638"/>
      <c r="CL73" s="638"/>
      <c r="CM73" s="638"/>
      <c r="CN73" s="638"/>
      <c r="CO73" s="638"/>
      <c r="CP73" s="638"/>
      <c r="CQ73" s="638"/>
      <c r="CR73" s="638"/>
      <c r="CS73" s="638"/>
      <c r="CT73" s="638"/>
      <c r="CU73" s="629">
        <f t="shared" ref="CU73:CU121" si="44">SUM(BX73:CS73)</f>
        <v>8800000</v>
      </c>
      <c r="CV73" s="638"/>
      <c r="CW73" s="638"/>
      <c r="CX73" s="638"/>
      <c r="CY73" s="638"/>
      <c r="CZ73" s="638"/>
      <c r="DA73" s="638"/>
      <c r="DB73" s="779"/>
      <c r="DC73" s="779"/>
      <c r="DD73" s="779"/>
      <c r="DE73" s="779"/>
      <c r="DF73" s="779"/>
      <c r="DG73" s="779"/>
      <c r="DH73" s="779"/>
      <c r="DI73" s="779"/>
      <c r="DJ73" s="779"/>
      <c r="DK73" s="779"/>
      <c r="DL73" s="779"/>
      <c r="DM73" s="779"/>
      <c r="DN73" s="779"/>
      <c r="DO73" s="779"/>
      <c r="DP73" s="779"/>
      <c r="DQ73" s="779"/>
      <c r="DR73" s="779"/>
      <c r="DS73" s="780">
        <f t="shared" ref="DS73:DS121" si="45">SUM(CV73:DQ73)</f>
        <v>0</v>
      </c>
      <c r="DT73" s="638">
        <f t="shared" si="42"/>
        <v>8800000</v>
      </c>
      <c r="DU73" s="575" t="s">
        <v>1166</v>
      </c>
    </row>
    <row r="74" spans="1:126" ht="67.5" x14ac:dyDescent="0.25">
      <c r="A74" s="771">
        <v>1</v>
      </c>
      <c r="B74" s="771" t="s">
        <v>25</v>
      </c>
      <c r="C74" s="691" t="s">
        <v>254</v>
      </c>
      <c r="D74" s="691" t="s">
        <v>255</v>
      </c>
      <c r="E74" s="691" t="s">
        <v>256</v>
      </c>
      <c r="F74" s="691" t="s">
        <v>257</v>
      </c>
      <c r="G74" s="691" t="s">
        <v>258</v>
      </c>
      <c r="H74" s="774" t="s">
        <v>259</v>
      </c>
      <c r="I74" s="691" t="s">
        <v>260</v>
      </c>
      <c r="J74" s="691" t="s">
        <v>261</v>
      </c>
      <c r="K74" s="691" t="s">
        <v>33</v>
      </c>
      <c r="L74" s="781">
        <v>30</v>
      </c>
      <c r="M74" s="691" t="s">
        <v>262</v>
      </c>
      <c r="N74" s="691" t="s">
        <v>269</v>
      </c>
      <c r="O74" s="691" t="s">
        <v>1327</v>
      </c>
      <c r="P74" s="781">
        <v>300</v>
      </c>
      <c r="Q74" s="691">
        <v>2023</v>
      </c>
      <c r="R74" s="691" t="s">
        <v>271</v>
      </c>
      <c r="S74" s="691" t="s">
        <v>37</v>
      </c>
      <c r="T74" s="691" t="s">
        <v>33</v>
      </c>
      <c r="U74" s="781">
        <v>400</v>
      </c>
      <c r="V74" s="781">
        <v>400</v>
      </c>
      <c r="W74" s="795">
        <v>25</v>
      </c>
      <c r="X74" s="781">
        <v>25</v>
      </c>
      <c r="Y74" s="781">
        <v>25</v>
      </c>
      <c r="Z74" s="781">
        <v>25</v>
      </c>
      <c r="AA74" s="798"/>
      <c r="AB74" s="638"/>
      <c r="AC74" s="638"/>
      <c r="AD74" s="638"/>
      <c r="AE74" s="638"/>
      <c r="AF74" s="638"/>
      <c r="AG74" s="638"/>
      <c r="AH74" s="638"/>
      <c r="AI74" s="638"/>
      <c r="AJ74" s="638">
        <v>75773166</v>
      </c>
      <c r="AK74" s="638"/>
      <c r="AL74" s="638"/>
      <c r="AM74" s="638"/>
      <c r="AN74" s="638"/>
      <c r="AO74" s="638"/>
      <c r="AP74" s="638"/>
      <c r="AQ74" s="638"/>
      <c r="AR74" s="638"/>
      <c r="AS74" s="638"/>
      <c r="AT74" s="638"/>
      <c r="AU74" s="638"/>
      <c r="AV74" s="638"/>
      <c r="AW74" s="638"/>
      <c r="AX74" s="638"/>
      <c r="AY74" s="629">
        <f t="shared" si="41"/>
        <v>75773166</v>
      </c>
      <c r="AZ74" s="638"/>
      <c r="BA74" s="638"/>
      <c r="BB74" s="638"/>
      <c r="BC74" s="638">
        <f>+AD74*1.029</f>
        <v>0</v>
      </c>
      <c r="BD74" s="638"/>
      <c r="BE74" s="638"/>
      <c r="BF74" s="638"/>
      <c r="BG74" s="638"/>
      <c r="BH74" s="638"/>
      <c r="BI74" s="638">
        <v>36426600</v>
      </c>
      <c r="BJ74" s="638"/>
      <c r="BK74" s="638"/>
      <c r="BL74" s="638"/>
      <c r="BM74" s="638"/>
      <c r="BN74" s="638"/>
      <c r="BO74" s="638"/>
      <c r="BP74" s="638"/>
      <c r="BQ74" s="638"/>
      <c r="BR74" s="638"/>
      <c r="BS74" s="638"/>
      <c r="BT74" s="638"/>
      <c r="BU74" s="638"/>
      <c r="BV74" s="638"/>
      <c r="BW74" s="629">
        <f t="shared" si="43"/>
        <v>36426600</v>
      </c>
      <c r="BX74" s="638"/>
      <c r="BY74" s="638"/>
      <c r="BZ74" s="638"/>
      <c r="CA74" s="638"/>
      <c r="CB74" s="638"/>
      <c r="CC74" s="638"/>
      <c r="CD74" s="638"/>
      <c r="CE74" s="638"/>
      <c r="CF74" s="638"/>
      <c r="CG74" s="638">
        <v>15846600</v>
      </c>
      <c r="CH74" s="638"/>
      <c r="CI74" s="638"/>
      <c r="CJ74" s="638"/>
      <c r="CK74" s="638"/>
      <c r="CL74" s="638"/>
      <c r="CM74" s="638"/>
      <c r="CN74" s="638"/>
      <c r="CO74" s="638"/>
      <c r="CP74" s="638"/>
      <c r="CQ74" s="638"/>
      <c r="CR74" s="638"/>
      <c r="CS74" s="638"/>
      <c r="CT74" s="638"/>
      <c r="CU74" s="629">
        <f t="shared" si="44"/>
        <v>15846600</v>
      </c>
      <c r="CV74" s="638"/>
      <c r="CW74" s="638"/>
      <c r="CX74" s="638"/>
      <c r="CY74" s="638"/>
      <c r="CZ74" s="638"/>
      <c r="DA74" s="638"/>
      <c r="DB74" s="787"/>
      <c r="DC74" s="787"/>
      <c r="DD74" s="787"/>
      <c r="DE74" s="787">
        <v>15846600</v>
      </c>
      <c r="DF74" s="787"/>
      <c r="DG74" s="787"/>
      <c r="DH74" s="787"/>
      <c r="DI74" s="787"/>
      <c r="DJ74" s="787"/>
      <c r="DK74" s="787"/>
      <c r="DL74" s="787"/>
      <c r="DM74" s="787"/>
      <c r="DN74" s="787"/>
      <c r="DO74" s="787"/>
      <c r="DP74" s="787"/>
      <c r="DQ74" s="787"/>
      <c r="DR74" s="787"/>
      <c r="DS74" s="780">
        <f t="shared" si="45"/>
        <v>15846600</v>
      </c>
      <c r="DT74" s="638">
        <f t="shared" si="42"/>
        <v>143892966</v>
      </c>
      <c r="DU74" s="575" t="s">
        <v>1166</v>
      </c>
    </row>
    <row r="75" spans="1:126" ht="67.5" x14ac:dyDescent="0.25">
      <c r="A75" s="771">
        <v>1</v>
      </c>
      <c r="B75" s="771" t="s">
        <v>25</v>
      </c>
      <c r="C75" s="691" t="s">
        <v>254</v>
      </c>
      <c r="D75" s="691" t="s">
        <v>255</v>
      </c>
      <c r="E75" s="691" t="s">
        <v>256</v>
      </c>
      <c r="F75" s="691" t="s">
        <v>257</v>
      </c>
      <c r="G75" s="691" t="s">
        <v>258</v>
      </c>
      <c r="H75" s="774" t="s">
        <v>259</v>
      </c>
      <c r="I75" s="691" t="s">
        <v>260</v>
      </c>
      <c r="J75" s="691" t="s">
        <v>261</v>
      </c>
      <c r="K75" s="691" t="s">
        <v>33</v>
      </c>
      <c r="L75" s="781">
        <v>30</v>
      </c>
      <c r="M75" s="691" t="s">
        <v>262</v>
      </c>
      <c r="N75" s="691" t="s">
        <v>272</v>
      </c>
      <c r="O75" s="691" t="s">
        <v>273</v>
      </c>
      <c r="P75" s="691">
        <v>1</v>
      </c>
      <c r="Q75" s="691">
        <v>2023</v>
      </c>
      <c r="R75" s="691" t="s">
        <v>274</v>
      </c>
      <c r="S75" s="691" t="s">
        <v>37</v>
      </c>
      <c r="T75" s="691" t="s">
        <v>239</v>
      </c>
      <c r="U75" s="691">
        <v>1</v>
      </c>
      <c r="V75" s="691">
        <v>1</v>
      </c>
      <c r="W75" s="570">
        <v>1</v>
      </c>
      <c r="X75" s="691">
        <v>1</v>
      </c>
      <c r="Y75" s="691">
        <v>1</v>
      </c>
      <c r="Z75" s="691">
        <v>1</v>
      </c>
      <c r="AA75" s="798">
        <v>0</v>
      </c>
      <c r="AB75" s="638"/>
      <c r="AC75" s="638"/>
      <c r="AD75" s="638"/>
      <c r="AE75" s="638"/>
      <c r="AF75" s="638"/>
      <c r="AG75" s="638"/>
      <c r="AH75" s="638"/>
      <c r="AI75" s="638"/>
      <c r="AJ75" s="638"/>
      <c r="AK75" s="638"/>
      <c r="AL75" s="638"/>
      <c r="AM75" s="638"/>
      <c r="AN75" s="638"/>
      <c r="AO75" s="638"/>
      <c r="AP75" s="638"/>
      <c r="AQ75" s="638"/>
      <c r="AR75" s="638"/>
      <c r="AS75" s="638"/>
      <c r="AT75" s="638"/>
      <c r="AU75" s="638"/>
      <c r="AV75" s="638"/>
      <c r="AW75" s="638"/>
      <c r="AX75" s="638"/>
      <c r="AY75" s="629">
        <f t="shared" si="41"/>
        <v>0</v>
      </c>
      <c r="AZ75" s="638"/>
      <c r="BA75" s="638"/>
      <c r="BB75" s="638"/>
      <c r="BC75" s="638">
        <f>+AD75*1.029</f>
        <v>0</v>
      </c>
      <c r="BD75" s="638"/>
      <c r="BE75" s="638"/>
      <c r="BF75" s="638"/>
      <c r="BG75" s="638"/>
      <c r="BH75" s="638"/>
      <c r="BI75" s="638"/>
      <c r="BJ75" s="638"/>
      <c r="BK75" s="638"/>
      <c r="BL75" s="638"/>
      <c r="BM75" s="638"/>
      <c r="BN75" s="638"/>
      <c r="BO75" s="638"/>
      <c r="BP75" s="638"/>
      <c r="BQ75" s="638"/>
      <c r="BR75" s="638"/>
      <c r="BS75" s="638"/>
      <c r="BT75" s="638"/>
      <c r="BU75" s="638"/>
      <c r="BV75" s="638"/>
      <c r="BW75" s="629">
        <f t="shared" si="43"/>
        <v>0</v>
      </c>
      <c r="BX75" s="638"/>
      <c r="BY75" s="638"/>
      <c r="BZ75" s="638"/>
      <c r="CA75" s="638"/>
      <c r="CB75" s="638"/>
      <c r="CC75" s="638"/>
      <c r="CD75" s="638"/>
      <c r="CE75" s="638"/>
      <c r="CF75" s="638"/>
      <c r="CG75" s="638">
        <v>20580000</v>
      </c>
      <c r="CH75" s="638"/>
      <c r="CI75" s="638"/>
      <c r="CJ75" s="638"/>
      <c r="CK75" s="638"/>
      <c r="CL75" s="638"/>
      <c r="CM75" s="638"/>
      <c r="CN75" s="638"/>
      <c r="CO75" s="638"/>
      <c r="CP75" s="638"/>
      <c r="CQ75" s="638"/>
      <c r="CR75" s="638"/>
      <c r="CS75" s="638"/>
      <c r="CT75" s="638"/>
      <c r="CU75" s="629">
        <f t="shared" si="44"/>
        <v>20580000</v>
      </c>
      <c r="CV75" s="638"/>
      <c r="CW75" s="638"/>
      <c r="CX75" s="638"/>
      <c r="CY75" s="638"/>
      <c r="CZ75" s="638"/>
      <c r="DA75" s="638"/>
      <c r="DB75" s="779"/>
      <c r="DC75" s="779"/>
      <c r="DD75" s="779"/>
      <c r="DE75" s="779"/>
      <c r="DF75" s="779"/>
      <c r="DG75" s="779"/>
      <c r="DH75" s="779"/>
      <c r="DI75" s="779"/>
      <c r="DJ75" s="779"/>
      <c r="DK75" s="779"/>
      <c r="DL75" s="779"/>
      <c r="DM75" s="779"/>
      <c r="DN75" s="779"/>
      <c r="DO75" s="779"/>
      <c r="DP75" s="779"/>
      <c r="DQ75" s="779"/>
      <c r="DR75" s="779"/>
      <c r="DS75" s="780">
        <f t="shared" si="45"/>
        <v>0</v>
      </c>
      <c r="DT75" s="638">
        <f t="shared" si="42"/>
        <v>20580000</v>
      </c>
      <c r="DU75" s="575" t="s">
        <v>1166</v>
      </c>
    </row>
    <row r="76" spans="1:126" ht="67.5" x14ac:dyDescent="0.25">
      <c r="A76" s="771">
        <v>1</v>
      </c>
      <c r="B76" s="771" t="s">
        <v>25</v>
      </c>
      <c r="C76" s="691" t="s">
        <v>254</v>
      </c>
      <c r="D76" s="691" t="s">
        <v>255</v>
      </c>
      <c r="E76" s="691" t="s">
        <v>256</v>
      </c>
      <c r="F76" s="691" t="s">
        <v>257</v>
      </c>
      <c r="G76" s="691" t="s">
        <v>258</v>
      </c>
      <c r="H76" s="774" t="s">
        <v>259</v>
      </c>
      <c r="I76" s="691" t="s">
        <v>260</v>
      </c>
      <c r="J76" s="691" t="s">
        <v>261</v>
      </c>
      <c r="K76" s="691" t="s">
        <v>33</v>
      </c>
      <c r="L76" s="781">
        <v>30</v>
      </c>
      <c r="M76" s="691" t="s">
        <v>262</v>
      </c>
      <c r="N76" s="691" t="s">
        <v>275</v>
      </c>
      <c r="O76" s="691" t="s">
        <v>276</v>
      </c>
      <c r="P76" s="691">
        <v>81</v>
      </c>
      <c r="Q76" s="691">
        <v>2023</v>
      </c>
      <c r="R76" s="691" t="s">
        <v>277</v>
      </c>
      <c r="S76" s="691" t="s">
        <v>37</v>
      </c>
      <c r="T76" s="691" t="s">
        <v>33</v>
      </c>
      <c r="U76" s="781">
        <v>120</v>
      </c>
      <c r="V76" s="781">
        <v>201</v>
      </c>
      <c r="W76" s="795">
        <v>30</v>
      </c>
      <c r="X76" s="781">
        <v>30</v>
      </c>
      <c r="Y76" s="781">
        <v>30</v>
      </c>
      <c r="Z76" s="781">
        <v>30</v>
      </c>
      <c r="AA76" s="798">
        <v>30000000</v>
      </c>
      <c r="AB76" s="638"/>
      <c r="AC76" s="638"/>
      <c r="AD76" s="638"/>
      <c r="AE76" s="638"/>
      <c r="AF76" s="638"/>
      <c r="AG76" s="638"/>
      <c r="AH76" s="638"/>
      <c r="AI76" s="638"/>
      <c r="AJ76" s="638"/>
      <c r="AK76" s="638"/>
      <c r="AL76" s="638"/>
      <c r="AM76" s="638"/>
      <c r="AN76" s="638"/>
      <c r="AO76" s="638"/>
      <c r="AP76" s="638"/>
      <c r="AQ76" s="638"/>
      <c r="AR76" s="638"/>
      <c r="AS76" s="638"/>
      <c r="AT76" s="638"/>
      <c r="AU76" s="638"/>
      <c r="AV76" s="638"/>
      <c r="AW76" s="638"/>
      <c r="AX76" s="638"/>
      <c r="AY76" s="629">
        <f t="shared" si="41"/>
        <v>30000000</v>
      </c>
      <c r="AZ76" s="638">
        <v>47100588</v>
      </c>
      <c r="BA76" s="638"/>
      <c r="BB76" s="638"/>
      <c r="BC76" s="638">
        <f>+AD76*1.029</f>
        <v>0</v>
      </c>
      <c r="BD76" s="638"/>
      <c r="BE76" s="638"/>
      <c r="BF76" s="638"/>
      <c r="BG76" s="638"/>
      <c r="BH76" s="638"/>
      <c r="BI76" s="638"/>
      <c r="BJ76" s="638"/>
      <c r="BK76" s="638"/>
      <c r="BL76" s="638"/>
      <c r="BM76" s="638"/>
      <c r="BN76" s="638"/>
      <c r="BO76" s="638"/>
      <c r="BP76" s="638"/>
      <c r="BQ76" s="638"/>
      <c r="BR76" s="638"/>
      <c r="BS76" s="638"/>
      <c r="BT76" s="638"/>
      <c r="BU76" s="638"/>
      <c r="BV76" s="638"/>
      <c r="BW76" s="629">
        <f t="shared" si="43"/>
        <v>47100588</v>
      </c>
      <c r="BX76" s="638">
        <v>30580000</v>
      </c>
      <c r="BY76" s="638"/>
      <c r="BZ76" s="638"/>
      <c r="CA76" s="638"/>
      <c r="CB76" s="638"/>
      <c r="CC76" s="638"/>
      <c r="CD76" s="638"/>
      <c r="CE76" s="638"/>
      <c r="CF76" s="638"/>
      <c r="CG76" s="638"/>
      <c r="CH76" s="638"/>
      <c r="CI76" s="638"/>
      <c r="CJ76" s="638"/>
      <c r="CK76" s="638"/>
      <c r="CL76" s="638"/>
      <c r="CM76" s="638"/>
      <c r="CN76" s="638"/>
      <c r="CO76" s="638"/>
      <c r="CP76" s="638"/>
      <c r="CQ76" s="638"/>
      <c r="CR76" s="638"/>
      <c r="CS76" s="638"/>
      <c r="CT76" s="638"/>
      <c r="CU76" s="629">
        <f t="shared" si="44"/>
        <v>30580000</v>
      </c>
      <c r="CV76" s="638">
        <v>30580000</v>
      </c>
      <c r="CW76" s="638"/>
      <c r="CX76" s="638"/>
      <c r="CY76" s="638"/>
      <c r="CZ76" s="638"/>
      <c r="DA76" s="638"/>
      <c r="DB76" s="779"/>
      <c r="DC76" s="779"/>
      <c r="DD76" s="779"/>
      <c r="DE76" s="779"/>
      <c r="DF76" s="779"/>
      <c r="DG76" s="779"/>
      <c r="DH76" s="779"/>
      <c r="DI76" s="779"/>
      <c r="DJ76" s="779"/>
      <c r="DK76" s="779"/>
      <c r="DL76" s="779"/>
      <c r="DM76" s="779"/>
      <c r="DN76" s="779"/>
      <c r="DO76" s="779"/>
      <c r="DP76" s="779"/>
      <c r="DQ76" s="779"/>
      <c r="DR76" s="779"/>
      <c r="DS76" s="780">
        <f t="shared" si="45"/>
        <v>30580000</v>
      </c>
      <c r="DT76" s="638">
        <f t="shared" si="42"/>
        <v>138260588</v>
      </c>
      <c r="DU76" s="575" t="s">
        <v>1166</v>
      </c>
    </row>
    <row r="77" spans="1:126" ht="67.5" x14ac:dyDescent="0.25">
      <c r="A77" s="771">
        <v>1</v>
      </c>
      <c r="B77" s="771" t="s">
        <v>25</v>
      </c>
      <c r="C77" s="691" t="s">
        <v>254</v>
      </c>
      <c r="D77" s="691" t="s">
        <v>255</v>
      </c>
      <c r="E77" s="691" t="s">
        <v>256</v>
      </c>
      <c r="F77" s="691" t="s">
        <v>257</v>
      </c>
      <c r="G77" s="691" t="s">
        <v>258</v>
      </c>
      <c r="H77" s="774" t="s">
        <v>259</v>
      </c>
      <c r="I77" s="691" t="s">
        <v>260</v>
      </c>
      <c r="J77" s="691" t="s">
        <v>261</v>
      </c>
      <c r="K77" s="691" t="s">
        <v>33</v>
      </c>
      <c r="L77" s="781">
        <v>30</v>
      </c>
      <c r="M77" s="691" t="s">
        <v>262</v>
      </c>
      <c r="N77" s="691" t="s">
        <v>278</v>
      </c>
      <c r="O77" s="691" t="s">
        <v>279</v>
      </c>
      <c r="P77" s="691">
        <v>0</v>
      </c>
      <c r="Q77" s="691"/>
      <c r="R77" s="691" t="s">
        <v>280</v>
      </c>
      <c r="S77" s="691" t="s">
        <v>37</v>
      </c>
      <c r="T77" s="691" t="s">
        <v>33</v>
      </c>
      <c r="U77" s="781">
        <v>1</v>
      </c>
      <c r="V77" s="781">
        <v>1</v>
      </c>
      <c r="W77" s="570">
        <v>0.25</v>
      </c>
      <c r="X77" s="691">
        <v>0.5</v>
      </c>
      <c r="Y77" s="691">
        <v>0.75</v>
      </c>
      <c r="Z77" s="781">
        <v>1</v>
      </c>
      <c r="AA77" s="798">
        <v>0</v>
      </c>
      <c r="AB77" s="638"/>
      <c r="AC77" s="638"/>
      <c r="AD77" s="638"/>
      <c r="AE77" s="638"/>
      <c r="AF77" s="638"/>
      <c r="AG77" s="638"/>
      <c r="AH77" s="638"/>
      <c r="AI77" s="638"/>
      <c r="AJ77" s="638"/>
      <c r="AK77" s="638"/>
      <c r="AL77" s="638"/>
      <c r="AM77" s="638"/>
      <c r="AN77" s="638"/>
      <c r="AO77" s="638"/>
      <c r="AP77" s="638"/>
      <c r="AQ77" s="638"/>
      <c r="AR77" s="638"/>
      <c r="AS77" s="638"/>
      <c r="AT77" s="638"/>
      <c r="AU77" s="638"/>
      <c r="AV77" s="638"/>
      <c r="AW77" s="638"/>
      <c r="AX77" s="638"/>
      <c r="AY77" s="629">
        <f t="shared" si="41"/>
        <v>0</v>
      </c>
      <c r="AZ77" s="638">
        <f>+AA77*1.029</f>
        <v>0</v>
      </c>
      <c r="BA77" s="638"/>
      <c r="BB77" s="638"/>
      <c r="BC77" s="638"/>
      <c r="BD77" s="638"/>
      <c r="BE77" s="638"/>
      <c r="BF77" s="638"/>
      <c r="BG77" s="638"/>
      <c r="BH77" s="638"/>
      <c r="BI77" s="638"/>
      <c r="BJ77" s="638"/>
      <c r="BK77" s="638"/>
      <c r="BL77" s="638"/>
      <c r="BM77" s="638"/>
      <c r="BN77" s="638"/>
      <c r="BO77" s="638"/>
      <c r="BP77" s="638"/>
      <c r="BQ77" s="638"/>
      <c r="BR77" s="638"/>
      <c r="BS77" s="638"/>
      <c r="BT77" s="638"/>
      <c r="BU77" s="638"/>
      <c r="BV77" s="638"/>
      <c r="BW77" s="629">
        <f t="shared" si="43"/>
        <v>0</v>
      </c>
      <c r="BX77" s="638">
        <v>0</v>
      </c>
      <c r="BY77" s="638"/>
      <c r="BZ77" s="638"/>
      <c r="CA77" s="638"/>
      <c r="CB77" s="638"/>
      <c r="CC77" s="638"/>
      <c r="CD77" s="638"/>
      <c r="CE77" s="638"/>
      <c r="CF77" s="638"/>
      <c r="CG77" s="638"/>
      <c r="CH77" s="638"/>
      <c r="CI77" s="638"/>
      <c r="CJ77" s="638"/>
      <c r="CK77" s="638"/>
      <c r="CL77" s="638"/>
      <c r="CM77" s="638"/>
      <c r="CN77" s="638"/>
      <c r="CO77" s="638"/>
      <c r="CP77" s="638"/>
      <c r="CQ77" s="638"/>
      <c r="CR77" s="638"/>
      <c r="CS77" s="638"/>
      <c r="CT77" s="638"/>
      <c r="CU77" s="629">
        <f t="shared" si="44"/>
        <v>0</v>
      </c>
      <c r="CV77" s="638"/>
      <c r="CW77" s="638"/>
      <c r="CX77" s="638"/>
      <c r="CY77" s="638"/>
      <c r="CZ77" s="638"/>
      <c r="DA77" s="638"/>
      <c r="DB77" s="779"/>
      <c r="DC77" s="779"/>
      <c r="DD77" s="779"/>
      <c r="DE77" s="779">
        <v>36520588</v>
      </c>
      <c r="DF77" s="779"/>
      <c r="DG77" s="779"/>
      <c r="DH77" s="779"/>
      <c r="DI77" s="779"/>
      <c r="DJ77" s="779"/>
      <c r="DK77" s="779"/>
      <c r="DL77" s="779"/>
      <c r="DM77" s="779"/>
      <c r="DN77" s="779"/>
      <c r="DO77" s="779"/>
      <c r="DP77" s="779"/>
      <c r="DQ77" s="779"/>
      <c r="DR77" s="779"/>
      <c r="DS77" s="780">
        <f t="shared" si="45"/>
        <v>36520588</v>
      </c>
      <c r="DT77" s="638">
        <f t="shared" si="42"/>
        <v>36520588</v>
      </c>
      <c r="DU77" s="575" t="s">
        <v>1166</v>
      </c>
    </row>
    <row r="78" spans="1:126" ht="67.5" x14ac:dyDescent="0.25">
      <c r="A78" s="771">
        <v>1</v>
      </c>
      <c r="B78" s="771" t="s">
        <v>25</v>
      </c>
      <c r="C78" s="691" t="s">
        <v>254</v>
      </c>
      <c r="D78" s="691" t="s">
        <v>255</v>
      </c>
      <c r="E78" s="691" t="s">
        <v>256</v>
      </c>
      <c r="F78" s="691" t="s">
        <v>257</v>
      </c>
      <c r="G78" s="691" t="s">
        <v>258</v>
      </c>
      <c r="H78" s="774" t="s">
        <v>259</v>
      </c>
      <c r="I78" s="691" t="s">
        <v>260</v>
      </c>
      <c r="J78" s="691" t="s">
        <v>261</v>
      </c>
      <c r="K78" s="691" t="s">
        <v>33</v>
      </c>
      <c r="L78" s="781">
        <v>30</v>
      </c>
      <c r="M78" s="691" t="s">
        <v>262</v>
      </c>
      <c r="N78" s="691" t="s">
        <v>281</v>
      </c>
      <c r="O78" s="691" t="s">
        <v>282</v>
      </c>
      <c r="P78" s="691">
        <v>500</v>
      </c>
      <c r="Q78" s="691">
        <v>2023</v>
      </c>
      <c r="R78" s="691" t="s">
        <v>283</v>
      </c>
      <c r="S78" s="691" t="s">
        <v>37</v>
      </c>
      <c r="T78" s="691" t="s">
        <v>33</v>
      </c>
      <c r="U78" s="781">
        <v>550</v>
      </c>
      <c r="V78" s="781">
        <v>550</v>
      </c>
      <c r="W78" s="795">
        <v>550</v>
      </c>
      <c r="X78" s="781">
        <v>550</v>
      </c>
      <c r="Y78" s="781">
        <v>550</v>
      </c>
      <c r="Z78" s="781">
        <v>550</v>
      </c>
      <c r="AA78" s="798">
        <v>1580862172</v>
      </c>
      <c r="AB78" s="638"/>
      <c r="AC78" s="638"/>
      <c r="AD78" s="638"/>
      <c r="AE78" s="638"/>
      <c r="AF78" s="638"/>
      <c r="AG78" s="638"/>
      <c r="AH78" s="638"/>
      <c r="AI78" s="638"/>
      <c r="AJ78" s="638"/>
      <c r="AK78" s="638"/>
      <c r="AL78" s="638"/>
      <c r="AM78" s="638"/>
      <c r="AN78" s="638"/>
      <c r="AO78" s="638"/>
      <c r="AP78" s="638"/>
      <c r="AQ78" s="638"/>
      <c r="AR78" s="638"/>
      <c r="AS78" s="638"/>
      <c r="AT78" s="638"/>
      <c r="AU78" s="638"/>
      <c r="AV78" s="638"/>
      <c r="AW78" s="638"/>
      <c r="AX78" s="638"/>
      <c r="AY78" s="629">
        <f t="shared" si="41"/>
        <v>1580862172</v>
      </c>
      <c r="AZ78" s="638">
        <v>1576707175</v>
      </c>
      <c r="BA78" s="638"/>
      <c r="BB78" s="638"/>
      <c r="BC78" s="638">
        <f>+AD78*1.029</f>
        <v>0</v>
      </c>
      <c r="BD78" s="638"/>
      <c r="BE78" s="638"/>
      <c r="BF78" s="638"/>
      <c r="BG78" s="638"/>
      <c r="BH78" s="638"/>
      <c r="BI78" s="638"/>
      <c r="BJ78" s="638"/>
      <c r="BK78" s="638"/>
      <c r="BL78" s="638"/>
      <c r="BM78" s="638"/>
      <c r="BN78" s="638"/>
      <c r="BO78" s="638"/>
      <c r="BP78" s="638"/>
      <c r="BQ78" s="638"/>
      <c r="BR78" s="638"/>
      <c r="BS78" s="638"/>
      <c r="BT78" s="638"/>
      <c r="BU78" s="638"/>
      <c r="BV78" s="638"/>
      <c r="BW78" s="629">
        <f t="shared" si="43"/>
        <v>1576707175</v>
      </c>
      <c r="BX78" s="638">
        <v>1676707175</v>
      </c>
      <c r="BY78" s="638"/>
      <c r="BZ78" s="638"/>
      <c r="CA78" s="638"/>
      <c r="CB78" s="638"/>
      <c r="CC78" s="638"/>
      <c r="CD78" s="638"/>
      <c r="CE78" s="638"/>
      <c r="CF78" s="638"/>
      <c r="CG78" s="638"/>
      <c r="CH78" s="638"/>
      <c r="CI78" s="638"/>
      <c r="CJ78" s="638"/>
      <c r="CK78" s="638"/>
      <c r="CL78" s="638"/>
      <c r="CM78" s="638"/>
      <c r="CN78" s="638"/>
      <c r="CO78" s="638"/>
      <c r="CP78" s="638"/>
      <c r="CQ78" s="638"/>
      <c r="CR78" s="638"/>
      <c r="CS78" s="638"/>
      <c r="CT78" s="638"/>
      <c r="CU78" s="629">
        <f t="shared" si="44"/>
        <v>1676707175</v>
      </c>
      <c r="CV78" s="638">
        <v>1776707175</v>
      </c>
      <c r="CW78" s="638"/>
      <c r="CX78" s="638"/>
      <c r="CY78" s="638"/>
      <c r="CZ78" s="638"/>
      <c r="DA78" s="638"/>
      <c r="DB78" s="779"/>
      <c r="DC78" s="779"/>
      <c r="DD78" s="779"/>
      <c r="DE78" s="779"/>
      <c r="DF78" s="779"/>
      <c r="DG78" s="779"/>
      <c r="DH78" s="779"/>
      <c r="DI78" s="779"/>
      <c r="DJ78" s="779"/>
      <c r="DK78" s="779"/>
      <c r="DL78" s="779"/>
      <c r="DM78" s="779"/>
      <c r="DN78" s="779"/>
      <c r="DO78" s="779"/>
      <c r="DP78" s="779"/>
      <c r="DQ78" s="779"/>
      <c r="DR78" s="779"/>
      <c r="DS78" s="780">
        <f t="shared" si="45"/>
        <v>1776707175</v>
      </c>
      <c r="DT78" s="638">
        <f t="shared" si="42"/>
        <v>6610983697</v>
      </c>
      <c r="DU78" s="575" t="s">
        <v>1166</v>
      </c>
    </row>
    <row r="79" spans="1:126" ht="67.5" x14ac:dyDescent="0.25">
      <c r="A79" s="771">
        <v>1</v>
      </c>
      <c r="B79" s="771" t="s">
        <v>25</v>
      </c>
      <c r="C79" s="691" t="s">
        <v>254</v>
      </c>
      <c r="D79" s="691" t="s">
        <v>255</v>
      </c>
      <c r="E79" s="691" t="s">
        <v>256</v>
      </c>
      <c r="F79" s="691" t="s">
        <v>257</v>
      </c>
      <c r="G79" s="691" t="s">
        <v>258</v>
      </c>
      <c r="H79" s="774" t="s">
        <v>259</v>
      </c>
      <c r="I79" s="691" t="s">
        <v>260</v>
      </c>
      <c r="J79" s="691" t="s">
        <v>261</v>
      </c>
      <c r="K79" s="691" t="s">
        <v>33</v>
      </c>
      <c r="L79" s="781">
        <v>30</v>
      </c>
      <c r="M79" s="691" t="s">
        <v>262</v>
      </c>
      <c r="N79" s="691" t="s">
        <v>285</v>
      </c>
      <c r="O79" s="691" t="s">
        <v>286</v>
      </c>
      <c r="P79" s="691">
        <v>115</v>
      </c>
      <c r="Q79" s="691">
        <v>2023</v>
      </c>
      <c r="R79" s="691" t="s">
        <v>284</v>
      </c>
      <c r="S79" s="691" t="s">
        <v>37</v>
      </c>
      <c r="T79" s="691" t="s">
        <v>38</v>
      </c>
      <c r="U79" s="691">
        <v>115</v>
      </c>
      <c r="V79" s="691">
        <v>115</v>
      </c>
      <c r="W79" s="570">
        <v>115</v>
      </c>
      <c r="X79" s="691">
        <v>115</v>
      </c>
      <c r="Y79" s="691">
        <v>115</v>
      </c>
      <c r="Z79" s="691">
        <v>115</v>
      </c>
      <c r="AA79" s="798">
        <v>677512359</v>
      </c>
      <c r="AB79" s="638"/>
      <c r="AC79" s="638"/>
      <c r="AD79" s="638"/>
      <c r="AE79" s="638"/>
      <c r="AF79" s="638"/>
      <c r="AG79" s="638"/>
      <c r="AH79" s="638"/>
      <c r="AI79" s="638"/>
      <c r="AJ79" s="638"/>
      <c r="AK79" s="638"/>
      <c r="AL79" s="638"/>
      <c r="AM79" s="638"/>
      <c r="AN79" s="638"/>
      <c r="AO79" s="638"/>
      <c r="AP79" s="638"/>
      <c r="AQ79" s="638"/>
      <c r="AR79" s="638"/>
      <c r="AS79" s="638"/>
      <c r="AT79" s="638"/>
      <c r="AU79" s="638"/>
      <c r="AV79" s="638"/>
      <c r="AW79" s="638"/>
      <c r="AX79" s="638"/>
      <c r="AY79" s="629">
        <f t="shared" si="41"/>
        <v>677512359</v>
      </c>
      <c r="AZ79" s="638">
        <v>682136817</v>
      </c>
      <c r="BA79" s="638"/>
      <c r="BB79" s="638"/>
      <c r="BC79" s="638">
        <f>+AD79*1.029</f>
        <v>0</v>
      </c>
      <c r="BD79" s="638"/>
      <c r="BE79" s="638"/>
      <c r="BF79" s="638"/>
      <c r="BG79" s="638"/>
      <c r="BH79" s="638"/>
      <c r="BI79" s="638">
        <v>45070200</v>
      </c>
      <c r="BJ79" s="638"/>
      <c r="BK79" s="638"/>
      <c r="BL79" s="638"/>
      <c r="BM79" s="638"/>
      <c r="BN79" s="638"/>
      <c r="BO79" s="638"/>
      <c r="BP79" s="638"/>
      <c r="BQ79" s="638"/>
      <c r="BR79" s="638"/>
      <c r="BS79" s="638"/>
      <c r="BT79" s="638"/>
      <c r="BU79" s="638"/>
      <c r="BV79" s="638"/>
      <c r="BW79" s="629">
        <f t="shared" si="43"/>
        <v>727207017</v>
      </c>
      <c r="BX79" s="638">
        <v>682136817</v>
      </c>
      <c r="BY79" s="638"/>
      <c r="BZ79" s="638"/>
      <c r="CA79" s="638"/>
      <c r="CB79" s="638"/>
      <c r="CC79" s="638"/>
      <c r="CD79" s="638"/>
      <c r="CE79" s="638"/>
      <c r="CF79" s="638"/>
      <c r="CG79" s="638">
        <v>60618041</v>
      </c>
      <c r="CH79" s="638"/>
      <c r="CI79" s="638"/>
      <c r="CJ79" s="638"/>
      <c r="CK79" s="638"/>
      <c r="CL79" s="638"/>
      <c r="CM79" s="638"/>
      <c r="CN79" s="638"/>
      <c r="CO79" s="638"/>
      <c r="CP79" s="638"/>
      <c r="CQ79" s="638"/>
      <c r="CR79" s="638"/>
      <c r="CS79" s="638"/>
      <c r="CT79" s="638"/>
      <c r="CU79" s="629">
        <f t="shared" si="44"/>
        <v>742754858</v>
      </c>
      <c r="CV79" s="638">
        <v>722563428</v>
      </c>
      <c r="CW79" s="638"/>
      <c r="CX79" s="638"/>
      <c r="CY79" s="638"/>
      <c r="CZ79" s="638"/>
      <c r="DA79" s="638"/>
      <c r="DB79" s="779"/>
      <c r="DC79" s="779"/>
      <c r="DD79" s="779"/>
      <c r="DE79" s="779">
        <v>77771747</v>
      </c>
      <c r="DF79" s="779"/>
      <c r="DG79" s="779"/>
      <c r="DH79" s="779"/>
      <c r="DI79" s="779"/>
      <c r="DJ79" s="779"/>
      <c r="DK79" s="779"/>
      <c r="DL79" s="779"/>
      <c r="DM79" s="779"/>
      <c r="DN79" s="779"/>
      <c r="DO79" s="779"/>
      <c r="DP79" s="779"/>
      <c r="DQ79" s="779"/>
      <c r="DR79" s="779"/>
      <c r="DS79" s="780">
        <f t="shared" si="45"/>
        <v>800335175</v>
      </c>
      <c r="DT79" s="638">
        <f t="shared" si="42"/>
        <v>2947809409</v>
      </c>
      <c r="DU79" s="575" t="s">
        <v>1166</v>
      </c>
    </row>
    <row r="80" spans="1:126" ht="67.5" x14ac:dyDescent="0.25">
      <c r="A80" s="771">
        <v>1</v>
      </c>
      <c r="B80" s="771" t="s">
        <v>25</v>
      </c>
      <c r="C80" s="771" t="s">
        <v>254</v>
      </c>
      <c r="D80" s="771" t="s">
        <v>255</v>
      </c>
      <c r="E80" s="691" t="s">
        <v>256</v>
      </c>
      <c r="F80" s="691" t="s">
        <v>257</v>
      </c>
      <c r="G80" s="691" t="s">
        <v>258</v>
      </c>
      <c r="H80" s="774" t="s">
        <v>259</v>
      </c>
      <c r="I80" s="691" t="s">
        <v>260</v>
      </c>
      <c r="J80" s="691" t="s">
        <v>261</v>
      </c>
      <c r="K80" s="691" t="s">
        <v>33</v>
      </c>
      <c r="L80" s="781">
        <v>30</v>
      </c>
      <c r="M80" s="691" t="s">
        <v>262</v>
      </c>
      <c r="N80" s="691" t="s">
        <v>287</v>
      </c>
      <c r="O80" s="691" t="s">
        <v>288</v>
      </c>
      <c r="P80" s="781">
        <v>300</v>
      </c>
      <c r="Q80" s="691">
        <v>2023</v>
      </c>
      <c r="R80" s="691" t="s">
        <v>289</v>
      </c>
      <c r="S80" s="691" t="s">
        <v>37</v>
      </c>
      <c r="T80" s="691" t="s">
        <v>38</v>
      </c>
      <c r="U80" s="691">
        <v>1400</v>
      </c>
      <c r="V80" s="691">
        <v>1400</v>
      </c>
      <c r="W80" s="570">
        <v>350</v>
      </c>
      <c r="X80" s="691">
        <v>350</v>
      </c>
      <c r="Y80" s="691">
        <v>350</v>
      </c>
      <c r="Z80" s="691">
        <v>350</v>
      </c>
      <c r="AA80" s="798">
        <v>40000000</v>
      </c>
      <c r="AB80" s="638"/>
      <c r="AC80" s="638"/>
      <c r="AD80" s="638"/>
      <c r="AE80" s="638"/>
      <c r="AF80" s="638"/>
      <c r="AG80" s="638"/>
      <c r="AH80" s="638"/>
      <c r="AI80" s="638"/>
      <c r="AJ80" s="638">
        <f>14600000+14600000+14600000</f>
        <v>43800000</v>
      </c>
      <c r="AK80" s="638"/>
      <c r="AL80" s="638"/>
      <c r="AM80" s="638"/>
      <c r="AN80" s="638"/>
      <c r="AO80" s="638"/>
      <c r="AP80" s="638"/>
      <c r="AQ80" s="638"/>
      <c r="AR80" s="638"/>
      <c r="AS80" s="638"/>
      <c r="AT80" s="638"/>
      <c r="AU80" s="638"/>
      <c r="AV80" s="638"/>
      <c r="AW80" s="638"/>
      <c r="AX80" s="638"/>
      <c r="AY80" s="629">
        <f t="shared" si="41"/>
        <v>83800000</v>
      </c>
      <c r="AZ80" s="638">
        <v>56183400</v>
      </c>
      <c r="BA80" s="638"/>
      <c r="BB80" s="638"/>
      <c r="BC80" s="638">
        <f>+AD80*1.029</f>
        <v>0</v>
      </c>
      <c r="BD80" s="638"/>
      <c r="BE80" s="638"/>
      <c r="BF80" s="638"/>
      <c r="BG80" s="638"/>
      <c r="BH80" s="638"/>
      <c r="BI80" s="638"/>
      <c r="BJ80" s="638"/>
      <c r="BK80" s="638"/>
      <c r="BL80" s="638"/>
      <c r="BM80" s="638"/>
      <c r="BN80" s="638"/>
      <c r="BO80" s="638"/>
      <c r="BP80" s="638"/>
      <c r="BQ80" s="638"/>
      <c r="BR80" s="638"/>
      <c r="BS80" s="638"/>
      <c r="BT80" s="638"/>
      <c r="BU80" s="638"/>
      <c r="BV80" s="638"/>
      <c r="BW80" s="629">
        <f t="shared" si="43"/>
        <v>56183400</v>
      </c>
      <c r="BX80" s="638">
        <v>56183400</v>
      </c>
      <c r="BY80" s="638"/>
      <c r="BZ80" s="638"/>
      <c r="CA80" s="638"/>
      <c r="CB80" s="638"/>
      <c r="CC80" s="638"/>
      <c r="CD80" s="638"/>
      <c r="CE80" s="638"/>
      <c r="CF80" s="638"/>
      <c r="CG80" s="638"/>
      <c r="CH80" s="638"/>
      <c r="CI80" s="638"/>
      <c r="CJ80" s="638"/>
      <c r="CK80" s="638"/>
      <c r="CL80" s="638"/>
      <c r="CM80" s="638"/>
      <c r="CN80" s="638"/>
      <c r="CO80" s="638"/>
      <c r="CP80" s="638"/>
      <c r="CQ80" s="638"/>
      <c r="CR80" s="638"/>
      <c r="CS80" s="638"/>
      <c r="CT80" s="638"/>
      <c r="CU80" s="629">
        <f t="shared" si="44"/>
        <v>56183400</v>
      </c>
      <c r="CV80" s="638">
        <v>56183400</v>
      </c>
      <c r="CW80" s="638"/>
      <c r="CX80" s="638"/>
      <c r="CY80" s="638"/>
      <c r="CZ80" s="638"/>
      <c r="DA80" s="638"/>
      <c r="DB80" s="779"/>
      <c r="DC80" s="779"/>
      <c r="DD80" s="779"/>
      <c r="DE80" s="779"/>
      <c r="DF80" s="779"/>
      <c r="DG80" s="779"/>
      <c r="DH80" s="779"/>
      <c r="DI80" s="779"/>
      <c r="DJ80" s="779"/>
      <c r="DK80" s="779"/>
      <c r="DL80" s="779"/>
      <c r="DM80" s="779"/>
      <c r="DN80" s="779"/>
      <c r="DO80" s="779"/>
      <c r="DP80" s="779"/>
      <c r="DQ80" s="779"/>
      <c r="DR80" s="779"/>
      <c r="DS80" s="780">
        <f t="shared" si="45"/>
        <v>56183400</v>
      </c>
      <c r="DT80" s="638">
        <f t="shared" si="42"/>
        <v>252350200</v>
      </c>
      <c r="DU80" s="575" t="s">
        <v>1166</v>
      </c>
    </row>
    <row r="81" spans="1:125" ht="67.5" x14ac:dyDescent="0.25">
      <c r="A81" s="771">
        <v>1</v>
      </c>
      <c r="B81" s="771" t="s">
        <v>25</v>
      </c>
      <c r="C81" s="771" t="s">
        <v>254</v>
      </c>
      <c r="D81" s="771" t="s">
        <v>255</v>
      </c>
      <c r="E81" s="691" t="s">
        <v>256</v>
      </c>
      <c r="F81" s="691" t="s">
        <v>257</v>
      </c>
      <c r="G81" s="691" t="s">
        <v>258</v>
      </c>
      <c r="H81" s="774" t="s">
        <v>259</v>
      </c>
      <c r="I81" s="691" t="s">
        <v>260</v>
      </c>
      <c r="J81" s="691" t="s">
        <v>261</v>
      </c>
      <c r="K81" s="691" t="s">
        <v>33</v>
      </c>
      <c r="L81" s="781">
        <v>30</v>
      </c>
      <c r="M81" s="691" t="s">
        <v>262</v>
      </c>
      <c r="N81" s="691" t="s">
        <v>290</v>
      </c>
      <c r="O81" s="691" t="s">
        <v>291</v>
      </c>
      <c r="P81" s="691">
        <v>7901</v>
      </c>
      <c r="Q81" s="691">
        <v>2023</v>
      </c>
      <c r="R81" s="691" t="s">
        <v>292</v>
      </c>
      <c r="S81" s="691" t="s">
        <v>37</v>
      </c>
      <c r="T81" s="691" t="s">
        <v>38</v>
      </c>
      <c r="U81" s="691">
        <v>7901</v>
      </c>
      <c r="V81" s="691">
        <v>7901</v>
      </c>
      <c r="W81" s="570">
        <v>7901</v>
      </c>
      <c r="X81" s="691">
        <v>7901</v>
      </c>
      <c r="Y81" s="691">
        <v>7901</v>
      </c>
      <c r="Z81" s="691">
        <v>7901</v>
      </c>
      <c r="AA81" s="798">
        <v>40000000</v>
      </c>
      <c r="AB81" s="638"/>
      <c r="AC81" s="638"/>
      <c r="AD81" s="638"/>
      <c r="AE81" s="638"/>
      <c r="AF81" s="638"/>
      <c r="AG81" s="638"/>
      <c r="AH81" s="638"/>
      <c r="AI81" s="638"/>
      <c r="AJ81" s="638"/>
      <c r="AK81" s="638"/>
      <c r="AL81" s="638"/>
      <c r="AM81" s="638"/>
      <c r="AN81" s="638"/>
      <c r="AO81" s="638"/>
      <c r="AP81" s="638"/>
      <c r="AQ81" s="638"/>
      <c r="AR81" s="638"/>
      <c r="AS81" s="638"/>
      <c r="AT81" s="638"/>
      <c r="AU81" s="638"/>
      <c r="AV81" s="638"/>
      <c r="AW81" s="638"/>
      <c r="AX81" s="638"/>
      <c r="AY81" s="629">
        <f t="shared" si="41"/>
        <v>40000000</v>
      </c>
      <c r="AZ81" s="638">
        <v>31160000</v>
      </c>
      <c r="BA81" s="638"/>
      <c r="BB81" s="638"/>
      <c r="BC81" s="638">
        <f>+AD81*1.029</f>
        <v>0</v>
      </c>
      <c r="BD81" s="638"/>
      <c r="BE81" s="638"/>
      <c r="BF81" s="638"/>
      <c r="BG81" s="638"/>
      <c r="BH81" s="638"/>
      <c r="BI81" s="638"/>
      <c r="BJ81" s="638"/>
      <c r="BK81" s="638"/>
      <c r="BL81" s="638"/>
      <c r="BM81" s="638"/>
      <c r="BN81" s="638"/>
      <c r="BO81" s="638"/>
      <c r="BP81" s="638"/>
      <c r="BQ81" s="638"/>
      <c r="BR81" s="638"/>
      <c r="BS81" s="638"/>
      <c r="BT81" s="638"/>
      <c r="BU81" s="638"/>
      <c r="BV81" s="638"/>
      <c r="BW81" s="629">
        <f t="shared" si="43"/>
        <v>31160000</v>
      </c>
      <c r="BX81" s="638">
        <v>30060000</v>
      </c>
      <c r="BY81" s="638"/>
      <c r="BZ81" s="638"/>
      <c r="CA81" s="638"/>
      <c r="CB81" s="638"/>
      <c r="CC81" s="638"/>
      <c r="CD81" s="638"/>
      <c r="CE81" s="638"/>
      <c r="CF81" s="638"/>
      <c r="CG81" s="638"/>
      <c r="CH81" s="638"/>
      <c r="CI81" s="638"/>
      <c r="CJ81" s="638"/>
      <c r="CK81" s="638"/>
      <c r="CL81" s="638"/>
      <c r="CM81" s="638"/>
      <c r="CN81" s="638"/>
      <c r="CO81" s="638"/>
      <c r="CP81" s="638"/>
      <c r="CQ81" s="638"/>
      <c r="CR81" s="638"/>
      <c r="CS81" s="638"/>
      <c r="CT81" s="638"/>
      <c r="CU81" s="629">
        <f t="shared" si="44"/>
        <v>30060000</v>
      </c>
      <c r="CV81" s="638">
        <v>30060000</v>
      </c>
      <c r="CW81" s="638"/>
      <c r="CX81" s="638"/>
      <c r="CY81" s="638"/>
      <c r="CZ81" s="638"/>
      <c r="DA81" s="638"/>
      <c r="DB81" s="779"/>
      <c r="DC81" s="779"/>
      <c r="DD81" s="779"/>
      <c r="DE81" s="779"/>
      <c r="DF81" s="779"/>
      <c r="DG81" s="779"/>
      <c r="DH81" s="779"/>
      <c r="DI81" s="779"/>
      <c r="DJ81" s="779"/>
      <c r="DK81" s="779"/>
      <c r="DL81" s="779"/>
      <c r="DM81" s="779"/>
      <c r="DN81" s="779"/>
      <c r="DO81" s="779"/>
      <c r="DP81" s="779"/>
      <c r="DQ81" s="779"/>
      <c r="DR81" s="779"/>
      <c r="DS81" s="780">
        <f t="shared" si="45"/>
        <v>30060000</v>
      </c>
      <c r="DT81" s="638">
        <f t="shared" si="42"/>
        <v>131280000</v>
      </c>
      <c r="DU81" s="575" t="s">
        <v>1166</v>
      </c>
    </row>
    <row r="82" spans="1:125" ht="67.5" x14ac:dyDescent="0.25">
      <c r="A82" s="771">
        <v>1</v>
      </c>
      <c r="B82" s="771" t="s">
        <v>25</v>
      </c>
      <c r="C82" s="771" t="s">
        <v>254</v>
      </c>
      <c r="D82" s="771" t="s">
        <v>255</v>
      </c>
      <c r="E82" s="691" t="s">
        <v>256</v>
      </c>
      <c r="F82" s="691" t="s">
        <v>257</v>
      </c>
      <c r="G82" s="691" t="s">
        <v>258</v>
      </c>
      <c r="H82" s="774" t="s">
        <v>259</v>
      </c>
      <c r="I82" s="691" t="s">
        <v>260</v>
      </c>
      <c r="J82" s="691" t="s">
        <v>261</v>
      </c>
      <c r="K82" s="691" t="s">
        <v>33</v>
      </c>
      <c r="L82" s="781">
        <v>30</v>
      </c>
      <c r="M82" s="691" t="s">
        <v>262</v>
      </c>
      <c r="N82" s="691" t="s">
        <v>293</v>
      </c>
      <c r="O82" s="691" t="s">
        <v>294</v>
      </c>
      <c r="P82" s="691">
        <v>1</v>
      </c>
      <c r="Q82" s="691">
        <v>2023</v>
      </c>
      <c r="R82" s="691" t="s">
        <v>295</v>
      </c>
      <c r="S82" s="691" t="s">
        <v>37</v>
      </c>
      <c r="T82" s="691" t="s">
        <v>38</v>
      </c>
      <c r="U82" s="691">
        <v>1</v>
      </c>
      <c r="V82" s="691">
        <v>1</v>
      </c>
      <c r="W82" s="570">
        <v>1</v>
      </c>
      <c r="X82" s="691">
        <v>1</v>
      </c>
      <c r="Y82" s="691">
        <v>1</v>
      </c>
      <c r="Z82" s="691">
        <v>1</v>
      </c>
      <c r="AA82" s="798"/>
      <c r="AB82" s="638"/>
      <c r="AC82" s="638"/>
      <c r="AD82" s="638"/>
      <c r="AE82" s="638"/>
      <c r="AF82" s="638"/>
      <c r="AG82" s="638"/>
      <c r="AH82" s="638"/>
      <c r="AI82" s="638"/>
      <c r="AJ82" s="638"/>
      <c r="AK82" s="638"/>
      <c r="AL82" s="638"/>
      <c r="AM82" s="638"/>
      <c r="AN82" s="638"/>
      <c r="AO82" s="638"/>
      <c r="AP82" s="638"/>
      <c r="AQ82" s="638"/>
      <c r="AR82" s="638"/>
      <c r="AS82" s="638"/>
      <c r="AT82" s="638"/>
      <c r="AU82" s="638"/>
      <c r="AV82" s="638"/>
      <c r="AW82" s="638"/>
      <c r="AX82" s="638"/>
      <c r="AY82" s="629">
        <f t="shared" si="41"/>
        <v>0</v>
      </c>
      <c r="AZ82" s="638">
        <v>0</v>
      </c>
      <c r="BA82" s="638"/>
      <c r="BB82" s="638"/>
      <c r="BC82" s="638"/>
      <c r="BD82" s="638"/>
      <c r="BE82" s="638"/>
      <c r="BF82" s="638"/>
      <c r="BG82" s="638"/>
      <c r="BH82" s="638"/>
      <c r="BI82" s="638"/>
      <c r="BJ82" s="638"/>
      <c r="BK82" s="638"/>
      <c r="BL82" s="638"/>
      <c r="BM82" s="638"/>
      <c r="BN82" s="638"/>
      <c r="BO82" s="638"/>
      <c r="BP82" s="638"/>
      <c r="BQ82" s="638"/>
      <c r="BR82" s="638"/>
      <c r="BS82" s="638"/>
      <c r="BT82" s="638"/>
      <c r="BU82" s="638"/>
      <c r="BV82" s="638"/>
      <c r="BW82" s="629">
        <f t="shared" si="43"/>
        <v>0</v>
      </c>
      <c r="BX82" s="638">
        <v>1100000</v>
      </c>
      <c r="BY82" s="638"/>
      <c r="BZ82" s="638"/>
      <c r="CA82" s="638"/>
      <c r="CB82" s="638"/>
      <c r="CC82" s="638"/>
      <c r="CD82" s="638"/>
      <c r="CE82" s="638"/>
      <c r="CF82" s="638"/>
      <c r="CG82" s="638"/>
      <c r="CH82" s="638"/>
      <c r="CI82" s="638"/>
      <c r="CJ82" s="638"/>
      <c r="CK82" s="638"/>
      <c r="CL82" s="638"/>
      <c r="CM82" s="638"/>
      <c r="CN82" s="638"/>
      <c r="CO82" s="638"/>
      <c r="CP82" s="638"/>
      <c r="CQ82" s="638"/>
      <c r="CR82" s="638"/>
      <c r="CS82" s="638"/>
      <c r="CT82" s="638"/>
      <c r="CU82" s="629">
        <f t="shared" si="44"/>
        <v>1100000</v>
      </c>
      <c r="CV82" s="638">
        <v>0</v>
      </c>
      <c r="CW82" s="638"/>
      <c r="CX82" s="638"/>
      <c r="CY82" s="638"/>
      <c r="CZ82" s="638"/>
      <c r="DA82" s="638"/>
      <c r="DB82" s="779"/>
      <c r="DC82" s="779"/>
      <c r="DD82" s="779"/>
      <c r="DE82" s="779"/>
      <c r="DF82" s="779"/>
      <c r="DG82" s="779"/>
      <c r="DH82" s="779"/>
      <c r="DI82" s="779"/>
      <c r="DJ82" s="779"/>
      <c r="DK82" s="779"/>
      <c r="DL82" s="779"/>
      <c r="DM82" s="779"/>
      <c r="DN82" s="779"/>
      <c r="DO82" s="779"/>
      <c r="DP82" s="779"/>
      <c r="DQ82" s="779"/>
      <c r="DR82" s="779"/>
      <c r="DS82" s="780">
        <f t="shared" si="45"/>
        <v>0</v>
      </c>
      <c r="DT82" s="638">
        <f t="shared" si="42"/>
        <v>1100000</v>
      </c>
      <c r="DU82" s="575" t="s">
        <v>1166</v>
      </c>
    </row>
    <row r="83" spans="1:125" ht="67.5" x14ac:dyDescent="0.25">
      <c r="A83" s="771">
        <v>1</v>
      </c>
      <c r="B83" s="771" t="s">
        <v>25</v>
      </c>
      <c r="C83" s="771" t="s">
        <v>254</v>
      </c>
      <c r="D83" s="771" t="s">
        <v>255</v>
      </c>
      <c r="E83" s="691" t="s">
        <v>256</v>
      </c>
      <c r="F83" s="691" t="s">
        <v>257</v>
      </c>
      <c r="G83" s="691" t="s">
        <v>258</v>
      </c>
      <c r="H83" s="774" t="s">
        <v>259</v>
      </c>
      <c r="I83" s="691" t="s">
        <v>260</v>
      </c>
      <c r="J83" s="691" t="s">
        <v>261</v>
      </c>
      <c r="K83" s="691" t="s">
        <v>33</v>
      </c>
      <c r="L83" s="781">
        <v>30</v>
      </c>
      <c r="M83" s="691" t="s">
        <v>262</v>
      </c>
      <c r="N83" s="691" t="s">
        <v>296</v>
      </c>
      <c r="O83" s="691" t="s">
        <v>297</v>
      </c>
      <c r="P83" s="691">
        <v>0</v>
      </c>
      <c r="Q83" s="691">
        <v>2023</v>
      </c>
      <c r="R83" s="691" t="s">
        <v>298</v>
      </c>
      <c r="S83" s="691" t="s">
        <v>37</v>
      </c>
      <c r="T83" s="691" t="s">
        <v>33</v>
      </c>
      <c r="U83" s="691">
        <v>1</v>
      </c>
      <c r="V83" s="691">
        <v>1</v>
      </c>
      <c r="W83" s="570">
        <v>1</v>
      </c>
      <c r="X83" s="691">
        <v>0.2</v>
      </c>
      <c r="Y83" s="691">
        <v>0.75</v>
      </c>
      <c r="Z83" s="691">
        <v>1</v>
      </c>
      <c r="AA83" s="798">
        <v>0</v>
      </c>
      <c r="AB83" s="638"/>
      <c r="AC83" s="638"/>
      <c r="AD83" s="638"/>
      <c r="AE83" s="638"/>
      <c r="AF83" s="638"/>
      <c r="AG83" s="638"/>
      <c r="AH83" s="638"/>
      <c r="AI83" s="638"/>
      <c r="AJ83" s="638"/>
      <c r="AK83" s="638"/>
      <c r="AL83" s="638"/>
      <c r="AM83" s="638"/>
      <c r="AN83" s="638"/>
      <c r="AO83" s="638"/>
      <c r="AP83" s="638"/>
      <c r="AQ83" s="638"/>
      <c r="AR83" s="638"/>
      <c r="AS83" s="638"/>
      <c r="AT83" s="638"/>
      <c r="AU83" s="638"/>
      <c r="AV83" s="638"/>
      <c r="AW83" s="638"/>
      <c r="AX83" s="638"/>
      <c r="AY83" s="629">
        <f t="shared" si="41"/>
        <v>0</v>
      </c>
      <c r="AZ83" s="638">
        <v>0</v>
      </c>
      <c r="BA83" s="638"/>
      <c r="BB83" s="638"/>
      <c r="BC83" s="638"/>
      <c r="BD83" s="638"/>
      <c r="BE83" s="638"/>
      <c r="BF83" s="638"/>
      <c r="BG83" s="638"/>
      <c r="BH83" s="638"/>
      <c r="BI83" s="638"/>
      <c r="BJ83" s="638"/>
      <c r="BK83" s="638"/>
      <c r="BL83" s="638"/>
      <c r="BM83" s="638"/>
      <c r="BN83" s="638"/>
      <c r="BO83" s="638"/>
      <c r="BP83" s="638"/>
      <c r="BQ83" s="638"/>
      <c r="BR83" s="638"/>
      <c r="BS83" s="638"/>
      <c r="BT83" s="638"/>
      <c r="BU83" s="638"/>
      <c r="BV83" s="638"/>
      <c r="BW83" s="629">
        <f t="shared" si="43"/>
        <v>0</v>
      </c>
      <c r="BX83" s="638">
        <v>1000000</v>
      </c>
      <c r="BY83" s="638"/>
      <c r="BZ83" s="638"/>
      <c r="CA83" s="638"/>
      <c r="CB83" s="638"/>
      <c r="CC83" s="638"/>
      <c r="CD83" s="638"/>
      <c r="CE83" s="638"/>
      <c r="CF83" s="638"/>
      <c r="CG83" s="638"/>
      <c r="CH83" s="638"/>
      <c r="CI83" s="638"/>
      <c r="CJ83" s="638"/>
      <c r="CK83" s="638"/>
      <c r="CL83" s="638"/>
      <c r="CM83" s="638"/>
      <c r="CN83" s="638"/>
      <c r="CO83" s="638"/>
      <c r="CP83" s="638"/>
      <c r="CQ83" s="638"/>
      <c r="CR83" s="638"/>
      <c r="CS83" s="638"/>
      <c r="CT83" s="638"/>
      <c r="CU83" s="629">
        <f t="shared" si="44"/>
        <v>1000000</v>
      </c>
      <c r="CV83" s="638">
        <v>0</v>
      </c>
      <c r="CW83" s="638"/>
      <c r="CX83" s="638"/>
      <c r="CY83" s="638"/>
      <c r="CZ83" s="638"/>
      <c r="DA83" s="638"/>
      <c r="DB83" s="779"/>
      <c r="DC83" s="779"/>
      <c r="DD83" s="779"/>
      <c r="DE83" s="779"/>
      <c r="DF83" s="779"/>
      <c r="DG83" s="779"/>
      <c r="DH83" s="779"/>
      <c r="DI83" s="779"/>
      <c r="DJ83" s="779"/>
      <c r="DK83" s="779"/>
      <c r="DL83" s="779"/>
      <c r="DM83" s="779"/>
      <c r="DN83" s="779"/>
      <c r="DO83" s="779"/>
      <c r="DP83" s="779"/>
      <c r="DQ83" s="779"/>
      <c r="DR83" s="779"/>
      <c r="DS83" s="780">
        <f t="shared" si="45"/>
        <v>0</v>
      </c>
      <c r="DT83" s="638">
        <f t="shared" si="42"/>
        <v>1000000</v>
      </c>
      <c r="DU83" s="575" t="s">
        <v>1166</v>
      </c>
    </row>
    <row r="84" spans="1:125" ht="94.5" x14ac:dyDescent="0.25">
      <c r="A84" s="771">
        <v>1</v>
      </c>
      <c r="B84" s="771" t="s">
        <v>25</v>
      </c>
      <c r="C84" s="771" t="s">
        <v>254</v>
      </c>
      <c r="D84" s="771" t="s">
        <v>299</v>
      </c>
      <c r="E84" s="691" t="s">
        <v>300</v>
      </c>
      <c r="F84" s="691" t="s">
        <v>301</v>
      </c>
      <c r="G84" s="691" t="s">
        <v>302</v>
      </c>
      <c r="H84" s="691" t="s">
        <v>303</v>
      </c>
      <c r="I84" s="691" t="s">
        <v>304</v>
      </c>
      <c r="J84" s="691" t="s">
        <v>261</v>
      </c>
      <c r="K84" s="691" t="s">
        <v>33</v>
      </c>
      <c r="L84" s="691">
        <v>30</v>
      </c>
      <c r="M84" s="691" t="s">
        <v>305</v>
      </c>
      <c r="N84" s="569" t="s">
        <v>306</v>
      </c>
      <c r="O84" s="691" t="s">
        <v>307</v>
      </c>
      <c r="P84" s="781">
        <v>0</v>
      </c>
      <c r="Q84" s="691">
        <v>2023</v>
      </c>
      <c r="R84" s="691" t="s">
        <v>308</v>
      </c>
      <c r="S84" s="691" t="s">
        <v>37</v>
      </c>
      <c r="T84" s="691" t="s">
        <v>33</v>
      </c>
      <c r="U84" s="781">
        <v>600</v>
      </c>
      <c r="V84" s="781">
        <v>600</v>
      </c>
      <c r="W84" s="795">
        <v>150</v>
      </c>
      <c r="X84" s="781">
        <v>150</v>
      </c>
      <c r="Y84" s="781">
        <v>150</v>
      </c>
      <c r="Z84" s="781">
        <v>150</v>
      </c>
      <c r="AA84" s="798"/>
      <c r="AB84" s="638"/>
      <c r="AC84" s="638"/>
      <c r="AD84" s="638"/>
      <c r="AE84" s="638"/>
      <c r="AF84" s="638"/>
      <c r="AG84" s="638"/>
      <c r="AH84" s="638"/>
      <c r="AI84" s="638"/>
      <c r="AJ84" s="638">
        <v>28666667</v>
      </c>
      <c r="AK84" s="638"/>
      <c r="AL84" s="638"/>
      <c r="AM84" s="638"/>
      <c r="AN84" s="638"/>
      <c r="AO84" s="638"/>
      <c r="AP84" s="638"/>
      <c r="AQ84" s="638"/>
      <c r="AR84" s="638"/>
      <c r="AS84" s="638"/>
      <c r="AT84" s="638"/>
      <c r="AU84" s="638"/>
      <c r="AV84" s="638"/>
      <c r="AW84" s="638"/>
      <c r="AX84" s="638"/>
      <c r="AY84" s="629">
        <f t="shared" si="41"/>
        <v>28666667</v>
      </c>
      <c r="AZ84" s="638"/>
      <c r="BA84" s="638"/>
      <c r="BB84" s="638"/>
      <c r="BC84" s="638">
        <f>+AD84*1.029</f>
        <v>0</v>
      </c>
      <c r="BD84" s="638"/>
      <c r="BE84" s="638"/>
      <c r="BF84" s="638"/>
      <c r="BG84" s="638"/>
      <c r="BH84" s="638"/>
      <c r="BI84" s="638">
        <v>19509840</v>
      </c>
      <c r="BJ84" s="638"/>
      <c r="BK84" s="638"/>
      <c r="BL84" s="638"/>
      <c r="BM84" s="638"/>
      <c r="BN84" s="638"/>
      <c r="BO84" s="638"/>
      <c r="BP84" s="638"/>
      <c r="BQ84" s="638"/>
      <c r="BR84" s="638"/>
      <c r="BS84" s="638"/>
      <c r="BT84" s="638"/>
      <c r="BU84" s="638"/>
      <c r="BV84" s="638"/>
      <c r="BW84" s="629">
        <f t="shared" si="43"/>
        <v>19509840</v>
      </c>
      <c r="BX84" s="638"/>
      <c r="BY84" s="638"/>
      <c r="BZ84" s="638"/>
      <c r="CA84" s="638"/>
      <c r="CB84" s="638"/>
      <c r="CC84" s="638"/>
      <c r="CD84" s="638"/>
      <c r="CE84" s="638"/>
      <c r="CF84" s="638"/>
      <c r="CG84" s="638">
        <v>19509840</v>
      </c>
      <c r="CH84" s="638"/>
      <c r="CI84" s="638"/>
      <c r="CJ84" s="638"/>
      <c r="CK84" s="638"/>
      <c r="CL84" s="638"/>
      <c r="CM84" s="638"/>
      <c r="CN84" s="638"/>
      <c r="CO84" s="638"/>
      <c r="CP84" s="638"/>
      <c r="CQ84" s="638"/>
      <c r="CR84" s="638"/>
      <c r="CS84" s="638"/>
      <c r="CT84" s="638"/>
      <c r="CU84" s="629">
        <f t="shared" si="44"/>
        <v>19509840</v>
      </c>
      <c r="CV84" s="638"/>
      <c r="CW84" s="638"/>
      <c r="CX84" s="638"/>
      <c r="CY84" s="638"/>
      <c r="CZ84" s="638"/>
      <c r="DA84" s="638"/>
      <c r="DB84" s="779"/>
      <c r="DC84" s="779"/>
      <c r="DD84" s="779"/>
      <c r="DE84" s="779">
        <v>19509840</v>
      </c>
      <c r="DF84" s="779"/>
      <c r="DG84" s="779"/>
      <c r="DH84" s="779"/>
      <c r="DI84" s="779"/>
      <c r="DJ84" s="779"/>
      <c r="DK84" s="779"/>
      <c r="DL84" s="779"/>
      <c r="DM84" s="779"/>
      <c r="DN84" s="779"/>
      <c r="DO84" s="779"/>
      <c r="DP84" s="779"/>
      <c r="DQ84" s="779"/>
      <c r="DR84" s="779"/>
      <c r="DS84" s="780">
        <f t="shared" si="45"/>
        <v>19509840</v>
      </c>
      <c r="DT84" s="638">
        <f t="shared" si="42"/>
        <v>87196187</v>
      </c>
      <c r="DU84" s="575" t="s">
        <v>1166</v>
      </c>
    </row>
    <row r="85" spans="1:125" ht="94.5" x14ac:dyDescent="0.25">
      <c r="A85" s="771">
        <v>1</v>
      </c>
      <c r="B85" s="771" t="s">
        <v>25</v>
      </c>
      <c r="C85" s="771" t="s">
        <v>254</v>
      </c>
      <c r="D85" s="771" t="s">
        <v>299</v>
      </c>
      <c r="E85" s="691" t="s">
        <v>300</v>
      </c>
      <c r="F85" s="691" t="s">
        <v>301</v>
      </c>
      <c r="G85" s="691" t="s">
        <v>302</v>
      </c>
      <c r="H85" s="691" t="s">
        <v>303</v>
      </c>
      <c r="I85" s="691" t="s">
        <v>304</v>
      </c>
      <c r="J85" s="691" t="s">
        <v>261</v>
      </c>
      <c r="K85" s="691" t="s">
        <v>33</v>
      </c>
      <c r="L85" s="691">
        <v>30</v>
      </c>
      <c r="M85" s="691" t="s">
        <v>305</v>
      </c>
      <c r="N85" s="569" t="s">
        <v>310</v>
      </c>
      <c r="O85" s="691" t="s">
        <v>311</v>
      </c>
      <c r="P85" s="691">
        <v>0</v>
      </c>
      <c r="Q85" s="691">
        <v>2023</v>
      </c>
      <c r="R85" s="691" t="s">
        <v>312</v>
      </c>
      <c r="S85" s="691" t="s">
        <v>37</v>
      </c>
      <c r="T85" s="691" t="s">
        <v>33</v>
      </c>
      <c r="U85" s="781">
        <v>200</v>
      </c>
      <c r="V85" s="781">
        <v>200</v>
      </c>
      <c r="W85" s="795">
        <v>50</v>
      </c>
      <c r="X85" s="781">
        <v>50</v>
      </c>
      <c r="Y85" s="781">
        <v>50</v>
      </c>
      <c r="Z85" s="781">
        <v>50</v>
      </c>
      <c r="AA85" s="798"/>
      <c r="AB85" s="638"/>
      <c r="AC85" s="638"/>
      <c r="AD85" s="638"/>
      <c r="AE85" s="638"/>
      <c r="AF85" s="638"/>
      <c r="AG85" s="638"/>
      <c r="AH85" s="638"/>
      <c r="AI85" s="638"/>
      <c r="AJ85" s="638">
        <v>16306667</v>
      </c>
      <c r="AK85" s="638"/>
      <c r="AL85" s="638"/>
      <c r="AM85" s="638"/>
      <c r="AN85" s="638"/>
      <c r="AO85" s="638"/>
      <c r="AP85" s="638"/>
      <c r="AQ85" s="638"/>
      <c r="AR85" s="638"/>
      <c r="AS85" s="638"/>
      <c r="AT85" s="638"/>
      <c r="AU85" s="638"/>
      <c r="AV85" s="638"/>
      <c r="AW85" s="638"/>
      <c r="AX85" s="638"/>
      <c r="AY85" s="629">
        <f t="shared" si="41"/>
        <v>16306667</v>
      </c>
      <c r="AZ85" s="638">
        <f>+AA85*1.029</f>
        <v>0</v>
      </c>
      <c r="BA85" s="638"/>
      <c r="BB85" s="638"/>
      <c r="BC85" s="638">
        <f>+AD85*1.029</f>
        <v>0</v>
      </c>
      <c r="BD85" s="638"/>
      <c r="BE85" s="638"/>
      <c r="BF85" s="638"/>
      <c r="BG85" s="638"/>
      <c r="BH85" s="638"/>
      <c r="BI85" s="638">
        <v>41553422</v>
      </c>
      <c r="BJ85" s="638"/>
      <c r="BK85" s="638"/>
      <c r="BL85" s="638"/>
      <c r="BM85" s="638"/>
      <c r="BN85" s="638"/>
      <c r="BO85" s="638"/>
      <c r="BP85" s="638"/>
      <c r="BQ85" s="638"/>
      <c r="BR85" s="638"/>
      <c r="BS85" s="638"/>
      <c r="BT85" s="638"/>
      <c r="BU85" s="638"/>
      <c r="BV85" s="638"/>
      <c r="BW85" s="629">
        <f t="shared" si="43"/>
        <v>41553422</v>
      </c>
      <c r="BX85" s="638">
        <f>+AZ85*1.044</f>
        <v>0</v>
      </c>
      <c r="BY85" s="638"/>
      <c r="BZ85" s="638"/>
      <c r="CA85" s="638"/>
      <c r="CB85" s="638"/>
      <c r="CC85" s="638"/>
      <c r="CD85" s="638"/>
      <c r="CE85" s="638"/>
      <c r="CF85" s="638"/>
      <c r="CG85" s="638">
        <v>31565261</v>
      </c>
      <c r="CH85" s="638"/>
      <c r="CI85" s="638"/>
      <c r="CJ85" s="638"/>
      <c r="CK85" s="638"/>
      <c r="CL85" s="638"/>
      <c r="CM85" s="638"/>
      <c r="CN85" s="638"/>
      <c r="CO85" s="638"/>
      <c r="CP85" s="638"/>
      <c r="CQ85" s="638"/>
      <c r="CR85" s="638"/>
      <c r="CS85" s="638"/>
      <c r="CT85" s="638"/>
      <c r="CU85" s="629">
        <f t="shared" si="44"/>
        <v>31565261</v>
      </c>
      <c r="CV85" s="638"/>
      <c r="CW85" s="638"/>
      <c r="CX85" s="638"/>
      <c r="CY85" s="638"/>
      <c r="CZ85" s="638"/>
      <c r="DA85" s="638"/>
      <c r="DB85" s="779"/>
      <c r="DC85" s="779"/>
      <c r="DD85" s="779"/>
      <c r="DE85" s="779">
        <v>31565261</v>
      </c>
      <c r="DF85" s="779"/>
      <c r="DG85" s="779"/>
      <c r="DH85" s="779"/>
      <c r="DI85" s="779"/>
      <c r="DJ85" s="779"/>
      <c r="DK85" s="779"/>
      <c r="DL85" s="779"/>
      <c r="DM85" s="779"/>
      <c r="DN85" s="779"/>
      <c r="DO85" s="779"/>
      <c r="DP85" s="779"/>
      <c r="DQ85" s="779"/>
      <c r="DR85" s="779"/>
      <c r="DS85" s="780">
        <f t="shared" si="45"/>
        <v>31565261</v>
      </c>
      <c r="DT85" s="638">
        <f t="shared" si="42"/>
        <v>120990611</v>
      </c>
      <c r="DU85" s="575" t="s">
        <v>1166</v>
      </c>
    </row>
    <row r="86" spans="1:125" ht="94.5" x14ac:dyDescent="0.25">
      <c r="A86" s="771">
        <v>1</v>
      </c>
      <c r="B86" s="771" t="s">
        <v>25</v>
      </c>
      <c r="C86" s="771" t="s">
        <v>254</v>
      </c>
      <c r="D86" s="771" t="s">
        <v>299</v>
      </c>
      <c r="E86" s="691" t="s">
        <v>300</v>
      </c>
      <c r="F86" s="691" t="s">
        <v>301</v>
      </c>
      <c r="G86" s="691" t="s">
        <v>302</v>
      </c>
      <c r="H86" s="691" t="s">
        <v>303</v>
      </c>
      <c r="I86" s="691" t="s">
        <v>304</v>
      </c>
      <c r="J86" s="691" t="s">
        <v>261</v>
      </c>
      <c r="K86" s="691" t="s">
        <v>33</v>
      </c>
      <c r="L86" s="691">
        <v>30</v>
      </c>
      <c r="M86" s="691" t="s">
        <v>305</v>
      </c>
      <c r="N86" s="569" t="s">
        <v>313</v>
      </c>
      <c r="O86" s="691" t="s">
        <v>314</v>
      </c>
      <c r="P86" s="781">
        <v>1</v>
      </c>
      <c r="Q86" s="691">
        <v>2023</v>
      </c>
      <c r="R86" s="691" t="s">
        <v>315</v>
      </c>
      <c r="S86" s="691" t="s">
        <v>37</v>
      </c>
      <c r="T86" s="691" t="s">
        <v>33</v>
      </c>
      <c r="U86" s="781">
        <v>4</v>
      </c>
      <c r="V86" s="781">
        <v>4</v>
      </c>
      <c r="W86" s="795">
        <v>1</v>
      </c>
      <c r="X86" s="781">
        <v>1</v>
      </c>
      <c r="Y86" s="781">
        <v>1</v>
      </c>
      <c r="Z86" s="781">
        <v>1</v>
      </c>
      <c r="AA86" s="798"/>
      <c r="AB86" s="638"/>
      <c r="AC86" s="638"/>
      <c r="AD86" s="638"/>
      <c r="AE86" s="638"/>
      <c r="AF86" s="638"/>
      <c r="AG86" s="638"/>
      <c r="AH86" s="638"/>
      <c r="AI86" s="638"/>
      <c r="AJ86" s="638">
        <v>25106667</v>
      </c>
      <c r="AK86" s="638">
        <v>301000</v>
      </c>
      <c r="AL86" s="638"/>
      <c r="AM86" s="638"/>
      <c r="AN86" s="638"/>
      <c r="AO86" s="638"/>
      <c r="AP86" s="638"/>
      <c r="AQ86" s="638"/>
      <c r="AR86" s="638"/>
      <c r="AS86" s="638"/>
      <c r="AT86" s="638"/>
      <c r="AU86" s="638"/>
      <c r="AV86" s="638"/>
      <c r="AW86" s="638"/>
      <c r="AX86" s="638"/>
      <c r="AY86" s="629">
        <f t="shared" si="41"/>
        <v>25407667</v>
      </c>
      <c r="AZ86" s="638">
        <f>+AA86*1.029</f>
        <v>0</v>
      </c>
      <c r="BA86" s="638"/>
      <c r="BB86" s="638"/>
      <c r="BC86" s="638">
        <f>+AD86*1.029</f>
        <v>0</v>
      </c>
      <c r="BD86" s="638">
        <v>0</v>
      </c>
      <c r="BE86" s="638"/>
      <c r="BF86" s="638"/>
      <c r="BG86" s="638"/>
      <c r="BH86" s="638"/>
      <c r="BI86" s="638">
        <v>25525031</v>
      </c>
      <c r="BJ86" s="638">
        <v>309729</v>
      </c>
      <c r="BK86" s="638"/>
      <c r="BL86" s="638"/>
      <c r="BM86" s="638"/>
      <c r="BN86" s="638"/>
      <c r="BO86" s="638"/>
      <c r="BP86" s="638"/>
      <c r="BQ86" s="638"/>
      <c r="BR86" s="638"/>
      <c r="BS86" s="638"/>
      <c r="BT86" s="638"/>
      <c r="BU86" s="638"/>
      <c r="BV86" s="638"/>
      <c r="BW86" s="629">
        <f t="shared" si="43"/>
        <v>25834760</v>
      </c>
      <c r="BX86" s="638">
        <f>+AZ86*1.044</f>
        <v>0</v>
      </c>
      <c r="BY86" s="638"/>
      <c r="BZ86" s="638"/>
      <c r="CA86" s="638"/>
      <c r="CB86" s="638"/>
      <c r="CC86" s="638"/>
      <c r="CD86" s="638"/>
      <c r="CE86" s="638"/>
      <c r="CF86" s="638"/>
      <c r="CG86" s="638">
        <v>11009271</v>
      </c>
      <c r="CH86" s="638">
        <v>323357</v>
      </c>
      <c r="CI86" s="638"/>
      <c r="CJ86" s="638"/>
      <c r="CK86" s="638"/>
      <c r="CL86" s="638"/>
      <c r="CM86" s="638"/>
      <c r="CN86" s="638"/>
      <c r="CO86" s="638"/>
      <c r="CP86" s="638"/>
      <c r="CQ86" s="638"/>
      <c r="CR86" s="638"/>
      <c r="CS86" s="638"/>
      <c r="CT86" s="638"/>
      <c r="CU86" s="629">
        <f t="shared" si="44"/>
        <v>11332628</v>
      </c>
      <c r="CV86" s="638"/>
      <c r="CW86" s="638"/>
      <c r="CX86" s="638"/>
      <c r="CY86" s="638"/>
      <c r="CZ86" s="638"/>
      <c r="DA86" s="638"/>
      <c r="DB86" s="779"/>
      <c r="DC86" s="779"/>
      <c r="DD86" s="779"/>
      <c r="DE86" s="779">
        <v>11009271</v>
      </c>
      <c r="DF86" s="779">
        <v>337585</v>
      </c>
      <c r="DG86" s="779"/>
      <c r="DH86" s="779"/>
      <c r="DI86" s="779"/>
      <c r="DJ86" s="779"/>
      <c r="DK86" s="779"/>
      <c r="DL86" s="779"/>
      <c r="DM86" s="779"/>
      <c r="DN86" s="779"/>
      <c r="DO86" s="779"/>
      <c r="DP86" s="779"/>
      <c r="DQ86" s="779"/>
      <c r="DR86" s="779"/>
      <c r="DS86" s="780">
        <f t="shared" si="45"/>
        <v>11346856</v>
      </c>
      <c r="DT86" s="638">
        <f t="shared" si="42"/>
        <v>73921911</v>
      </c>
      <c r="DU86" s="575" t="s">
        <v>1166</v>
      </c>
    </row>
    <row r="87" spans="1:125" ht="94.5" x14ac:dyDescent="0.25">
      <c r="A87" s="771">
        <v>1</v>
      </c>
      <c r="B87" s="771" t="s">
        <v>25</v>
      </c>
      <c r="C87" s="771" t="s">
        <v>254</v>
      </c>
      <c r="D87" s="771" t="s">
        <v>299</v>
      </c>
      <c r="E87" s="691" t="s">
        <v>300</v>
      </c>
      <c r="F87" s="691" t="s">
        <v>301</v>
      </c>
      <c r="G87" s="691" t="s">
        <v>302</v>
      </c>
      <c r="H87" s="691" t="s">
        <v>303</v>
      </c>
      <c r="I87" s="691" t="s">
        <v>304</v>
      </c>
      <c r="J87" s="691" t="s">
        <v>261</v>
      </c>
      <c r="K87" s="691" t="s">
        <v>33</v>
      </c>
      <c r="L87" s="691">
        <v>30</v>
      </c>
      <c r="M87" s="691" t="s">
        <v>305</v>
      </c>
      <c r="N87" s="691" t="s">
        <v>316</v>
      </c>
      <c r="O87" s="691" t="s">
        <v>317</v>
      </c>
      <c r="P87" s="691">
        <v>0</v>
      </c>
      <c r="Q87" s="691">
        <v>2023</v>
      </c>
      <c r="R87" s="691" t="s">
        <v>318</v>
      </c>
      <c r="S87" s="691" t="s">
        <v>37</v>
      </c>
      <c r="T87" s="691" t="s">
        <v>33</v>
      </c>
      <c r="U87" s="691">
        <v>1</v>
      </c>
      <c r="V87" s="691">
        <v>1</v>
      </c>
      <c r="W87" s="570">
        <v>0.25</v>
      </c>
      <c r="X87" s="691">
        <v>0.5</v>
      </c>
      <c r="Y87" s="691">
        <v>0.75</v>
      </c>
      <c r="Z87" s="691">
        <v>1</v>
      </c>
      <c r="AA87" s="798">
        <v>0</v>
      </c>
      <c r="AB87" s="638"/>
      <c r="AC87" s="638"/>
      <c r="AD87" s="638"/>
      <c r="AE87" s="638"/>
      <c r="AF87" s="638"/>
      <c r="AG87" s="638"/>
      <c r="AH87" s="638"/>
      <c r="AI87" s="638"/>
      <c r="AJ87" s="638"/>
      <c r="AK87" s="638"/>
      <c r="AL87" s="638"/>
      <c r="AM87" s="638"/>
      <c r="AN87" s="638"/>
      <c r="AO87" s="638"/>
      <c r="AP87" s="638"/>
      <c r="AQ87" s="638"/>
      <c r="AR87" s="638"/>
      <c r="AS87" s="638"/>
      <c r="AT87" s="638"/>
      <c r="AU87" s="638"/>
      <c r="AV87" s="638"/>
      <c r="AW87" s="638"/>
      <c r="AX87" s="638"/>
      <c r="AY87" s="629">
        <f t="shared" si="41"/>
        <v>0</v>
      </c>
      <c r="AZ87" s="638">
        <v>0</v>
      </c>
      <c r="BA87" s="638"/>
      <c r="BB87" s="638"/>
      <c r="BC87" s="638">
        <f>+AD87*1.029</f>
        <v>0</v>
      </c>
      <c r="BD87" s="638"/>
      <c r="BE87" s="638"/>
      <c r="BF87" s="638"/>
      <c r="BG87" s="638"/>
      <c r="BH87" s="638"/>
      <c r="BI87" s="638"/>
      <c r="BJ87" s="638"/>
      <c r="BK87" s="638"/>
      <c r="BL87" s="638"/>
      <c r="BM87" s="638"/>
      <c r="BN87" s="638"/>
      <c r="BO87" s="638"/>
      <c r="BP87" s="638"/>
      <c r="BQ87" s="638"/>
      <c r="BR87" s="638"/>
      <c r="BS87" s="638"/>
      <c r="BT87" s="638"/>
      <c r="BU87" s="638"/>
      <c r="BV87" s="638"/>
      <c r="BW87" s="629">
        <f t="shared" si="43"/>
        <v>0</v>
      </c>
      <c r="BX87" s="638">
        <v>0</v>
      </c>
      <c r="BY87" s="638"/>
      <c r="BZ87" s="638"/>
      <c r="CA87" s="638"/>
      <c r="CB87" s="638"/>
      <c r="CC87" s="638"/>
      <c r="CD87" s="638"/>
      <c r="CE87" s="638"/>
      <c r="CF87" s="638"/>
      <c r="CG87" s="638"/>
      <c r="CH87" s="638"/>
      <c r="CI87" s="638"/>
      <c r="CJ87" s="638"/>
      <c r="CK87" s="638"/>
      <c r="CL87" s="638"/>
      <c r="CM87" s="638"/>
      <c r="CN87" s="638"/>
      <c r="CO87" s="638"/>
      <c r="CP87" s="638"/>
      <c r="CQ87" s="638"/>
      <c r="CR87" s="638"/>
      <c r="CS87" s="638"/>
      <c r="CT87" s="638"/>
      <c r="CU87" s="629">
        <f t="shared" si="44"/>
        <v>0</v>
      </c>
      <c r="CV87" s="638"/>
      <c r="CW87" s="638"/>
      <c r="CX87" s="638"/>
      <c r="CY87" s="638"/>
      <c r="CZ87" s="638"/>
      <c r="DA87" s="638"/>
      <c r="DB87" s="779"/>
      <c r="DC87" s="779"/>
      <c r="DD87" s="779"/>
      <c r="DE87" s="779">
        <v>14515760</v>
      </c>
      <c r="DF87" s="779"/>
      <c r="DG87" s="779"/>
      <c r="DH87" s="779"/>
      <c r="DI87" s="779"/>
      <c r="DJ87" s="779"/>
      <c r="DK87" s="779"/>
      <c r="DL87" s="779"/>
      <c r="DM87" s="779"/>
      <c r="DN87" s="779"/>
      <c r="DO87" s="779"/>
      <c r="DP87" s="779"/>
      <c r="DQ87" s="779"/>
      <c r="DR87" s="779"/>
      <c r="DS87" s="780">
        <f t="shared" si="45"/>
        <v>14515760</v>
      </c>
      <c r="DT87" s="638">
        <f t="shared" si="42"/>
        <v>14515760</v>
      </c>
      <c r="DU87" s="575" t="s">
        <v>1166</v>
      </c>
    </row>
    <row r="88" spans="1:125" ht="94.5" x14ac:dyDescent="0.25">
      <c r="A88" s="771">
        <v>1</v>
      </c>
      <c r="B88" s="771" t="s">
        <v>25</v>
      </c>
      <c r="C88" s="771" t="s">
        <v>254</v>
      </c>
      <c r="D88" s="691" t="s">
        <v>299</v>
      </c>
      <c r="E88" s="691" t="s">
        <v>300</v>
      </c>
      <c r="F88" s="691" t="s">
        <v>301</v>
      </c>
      <c r="G88" s="691" t="s">
        <v>302</v>
      </c>
      <c r="H88" s="691" t="s">
        <v>303</v>
      </c>
      <c r="I88" s="691" t="s">
        <v>304</v>
      </c>
      <c r="J88" s="691" t="s">
        <v>261</v>
      </c>
      <c r="K88" s="691" t="s">
        <v>33</v>
      </c>
      <c r="L88" s="691">
        <v>30</v>
      </c>
      <c r="M88" s="691" t="s">
        <v>305</v>
      </c>
      <c r="N88" s="691" t="s">
        <v>319</v>
      </c>
      <c r="O88" s="691" t="s">
        <v>320</v>
      </c>
      <c r="P88" s="691">
        <v>180</v>
      </c>
      <c r="Q88" s="691">
        <v>2023</v>
      </c>
      <c r="R88" s="691" t="s">
        <v>321</v>
      </c>
      <c r="S88" s="691" t="s">
        <v>37</v>
      </c>
      <c r="T88" s="691" t="s">
        <v>33</v>
      </c>
      <c r="U88" s="691">
        <v>400</v>
      </c>
      <c r="V88" s="691">
        <v>580</v>
      </c>
      <c r="W88" s="570">
        <v>100</v>
      </c>
      <c r="X88" s="691">
        <v>200</v>
      </c>
      <c r="Y88" s="691">
        <v>300</v>
      </c>
      <c r="Z88" s="691">
        <v>400</v>
      </c>
      <c r="AA88" s="798"/>
      <c r="AB88" s="638"/>
      <c r="AC88" s="638"/>
      <c r="AD88" s="638"/>
      <c r="AE88" s="638"/>
      <c r="AF88" s="638"/>
      <c r="AG88" s="638"/>
      <c r="AH88" s="638"/>
      <c r="AI88" s="638"/>
      <c r="AJ88" s="638">
        <v>46933333</v>
      </c>
      <c r="AK88" s="638"/>
      <c r="AL88" s="638"/>
      <c r="AM88" s="638"/>
      <c r="AN88" s="638"/>
      <c r="AO88" s="638"/>
      <c r="AP88" s="638"/>
      <c r="AQ88" s="638"/>
      <c r="AR88" s="638"/>
      <c r="AS88" s="638"/>
      <c r="AT88" s="638"/>
      <c r="AU88" s="638"/>
      <c r="AV88" s="638"/>
      <c r="AW88" s="638"/>
      <c r="AX88" s="638"/>
      <c r="AY88" s="629">
        <f t="shared" si="41"/>
        <v>46933333</v>
      </c>
      <c r="AZ88" s="638"/>
      <c r="BA88" s="638"/>
      <c r="BB88" s="638"/>
      <c r="BC88" s="638"/>
      <c r="BD88" s="638"/>
      <c r="BE88" s="638"/>
      <c r="BF88" s="638"/>
      <c r="BG88" s="638"/>
      <c r="BH88" s="638"/>
      <c r="BI88" s="638">
        <v>31213000</v>
      </c>
      <c r="BJ88" s="638"/>
      <c r="BK88" s="638"/>
      <c r="BL88" s="638"/>
      <c r="BM88" s="638"/>
      <c r="BN88" s="638"/>
      <c r="BO88" s="638"/>
      <c r="BP88" s="638"/>
      <c r="BQ88" s="638"/>
      <c r="BR88" s="638"/>
      <c r="BS88" s="638"/>
      <c r="BT88" s="638"/>
      <c r="BU88" s="638"/>
      <c r="BV88" s="638"/>
      <c r="BW88" s="629">
        <f t="shared" si="43"/>
        <v>31213000</v>
      </c>
      <c r="BX88" s="638"/>
      <c r="BY88" s="638"/>
      <c r="BZ88" s="638"/>
      <c r="CA88" s="638"/>
      <c r="CB88" s="638"/>
      <c r="CC88" s="638"/>
      <c r="CD88" s="638"/>
      <c r="CE88" s="638"/>
      <c r="CF88" s="638"/>
      <c r="CG88" s="638">
        <v>31213000</v>
      </c>
      <c r="CH88" s="638"/>
      <c r="CI88" s="638"/>
      <c r="CJ88" s="638"/>
      <c r="CK88" s="638"/>
      <c r="CL88" s="638"/>
      <c r="CM88" s="638"/>
      <c r="CN88" s="638"/>
      <c r="CO88" s="638"/>
      <c r="CP88" s="638"/>
      <c r="CQ88" s="638"/>
      <c r="CR88" s="638"/>
      <c r="CS88" s="638"/>
      <c r="CT88" s="638"/>
      <c r="CU88" s="629">
        <f t="shared" si="44"/>
        <v>31213000</v>
      </c>
      <c r="CV88" s="638"/>
      <c r="CW88" s="638"/>
      <c r="CX88" s="638"/>
      <c r="CY88" s="638"/>
      <c r="CZ88" s="638"/>
      <c r="DA88" s="638"/>
      <c r="DB88" s="779"/>
      <c r="DC88" s="779"/>
      <c r="DD88" s="779"/>
      <c r="DE88" s="779">
        <v>31213000</v>
      </c>
      <c r="DF88" s="779"/>
      <c r="DG88" s="779"/>
      <c r="DH88" s="779"/>
      <c r="DI88" s="779"/>
      <c r="DJ88" s="779"/>
      <c r="DK88" s="779"/>
      <c r="DL88" s="779"/>
      <c r="DM88" s="779"/>
      <c r="DN88" s="779"/>
      <c r="DO88" s="779"/>
      <c r="DP88" s="779"/>
      <c r="DQ88" s="779"/>
      <c r="DR88" s="779"/>
      <c r="DS88" s="780">
        <f t="shared" si="45"/>
        <v>31213000</v>
      </c>
      <c r="DT88" s="638">
        <f t="shared" si="42"/>
        <v>140572333</v>
      </c>
      <c r="DU88" s="575" t="s">
        <v>1166</v>
      </c>
    </row>
    <row r="89" spans="1:125" ht="94.5" x14ac:dyDescent="0.25">
      <c r="A89" s="771">
        <v>1</v>
      </c>
      <c r="B89" s="771" t="s">
        <v>25</v>
      </c>
      <c r="C89" s="771" t="s">
        <v>254</v>
      </c>
      <c r="D89" s="691" t="s">
        <v>299</v>
      </c>
      <c r="E89" s="691" t="s">
        <v>300</v>
      </c>
      <c r="F89" s="691" t="s">
        <v>301</v>
      </c>
      <c r="G89" s="691" t="s">
        <v>302</v>
      </c>
      <c r="H89" s="691" t="s">
        <v>303</v>
      </c>
      <c r="I89" s="691" t="s">
        <v>304</v>
      </c>
      <c r="J89" s="691" t="s">
        <v>261</v>
      </c>
      <c r="K89" s="691" t="s">
        <v>33</v>
      </c>
      <c r="L89" s="691">
        <v>30</v>
      </c>
      <c r="M89" s="691" t="s">
        <v>305</v>
      </c>
      <c r="N89" s="569" t="s">
        <v>322</v>
      </c>
      <c r="O89" s="691" t="s">
        <v>323</v>
      </c>
      <c r="P89" s="691">
        <v>300</v>
      </c>
      <c r="Q89" s="691" t="s">
        <v>324</v>
      </c>
      <c r="R89" s="691" t="s">
        <v>325</v>
      </c>
      <c r="S89" s="691" t="s">
        <v>37</v>
      </c>
      <c r="T89" s="691" t="s">
        <v>33</v>
      </c>
      <c r="U89" s="781">
        <v>400</v>
      </c>
      <c r="V89" s="781">
        <v>700</v>
      </c>
      <c r="W89" s="570">
        <v>100</v>
      </c>
      <c r="X89" s="691">
        <v>200</v>
      </c>
      <c r="Y89" s="691">
        <v>300</v>
      </c>
      <c r="Z89" s="691">
        <v>400</v>
      </c>
      <c r="AA89" s="798">
        <v>14760000</v>
      </c>
      <c r="AB89" s="638"/>
      <c r="AC89" s="638"/>
      <c r="AD89" s="638"/>
      <c r="AE89" s="638"/>
      <c r="AF89" s="638"/>
      <c r="AG89" s="638"/>
      <c r="AH89" s="638"/>
      <c r="AI89" s="638"/>
      <c r="AJ89" s="638"/>
      <c r="AK89" s="638"/>
      <c r="AL89" s="638"/>
      <c r="AM89" s="638"/>
      <c r="AN89" s="638"/>
      <c r="AO89" s="638"/>
      <c r="AP89" s="638"/>
      <c r="AQ89" s="638"/>
      <c r="AR89" s="638"/>
      <c r="AS89" s="638"/>
      <c r="AT89" s="638"/>
      <c r="AU89" s="638"/>
      <c r="AV89" s="638"/>
      <c r="AW89" s="638"/>
      <c r="AX89" s="638"/>
      <c r="AY89" s="629">
        <f t="shared" si="41"/>
        <v>14760000</v>
      </c>
      <c r="AZ89" s="638"/>
      <c r="BA89" s="638"/>
      <c r="BB89" s="638"/>
      <c r="BC89" s="638">
        <f t="shared" ref="BC89:BC97" si="46">+AD89*1.029</f>
        <v>0</v>
      </c>
      <c r="BD89" s="638"/>
      <c r="BE89" s="638"/>
      <c r="BF89" s="638"/>
      <c r="BG89" s="638"/>
      <c r="BH89" s="638"/>
      <c r="BI89" s="638">
        <v>21979440</v>
      </c>
      <c r="BJ89" s="638"/>
      <c r="BK89" s="638"/>
      <c r="BL89" s="638"/>
      <c r="BM89" s="638"/>
      <c r="BN89" s="638"/>
      <c r="BO89" s="638"/>
      <c r="BP89" s="638"/>
      <c r="BQ89" s="638"/>
      <c r="BR89" s="638"/>
      <c r="BS89" s="638"/>
      <c r="BT89" s="638"/>
      <c r="BU89" s="638"/>
      <c r="BV89" s="638"/>
      <c r="BW89" s="629">
        <f t="shared" si="43"/>
        <v>21979440</v>
      </c>
      <c r="BX89" s="638">
        <f>+AZ89*1.044</f>
        <v>0</v>
      </c>
      <c r="BY89" s="638"/>
      <c r="BZ89" s="638"/>
      <c r="CA89" s="638"/>
      <c r="CB89" s="638"/>
      <c r="CC89" s="638"/>
      <c r="CD89" s="638"/>
      <c r="CE89" s="638"/>
      <c r="CF89" s="638"/>
      <c r="CG89" s="638">
        <v>21979440</v>
      </c>
      <c r="CH89" s="638"/>
      <c r="CI89" s="638"/>
      <c r="CJ89" s="638"/>
      <c r="CK89" s="638"/>
      <c r="CL89" s="638"/>
      <c r="CM89" s="638"/>
      <c r="CN89" s="638"/>
      <c r="CO89" s="638"/>
      <c r="CP89" s="638"/>
      <c r="CQ89" s="638"/>
      <c r="CR89" s="638"/>
      <c r="CS89" s="638"/>
      <c r="CT89" s="638"/>
      <c r="CU89" s="629">
        <f t="shared" si="44"/>
        <v>21979440</v>
      </c>
      <c r="CV89" s="638"/>
      <c r="CW89" s="638"/>
      <c r="CX89" s="638"/>
      <c r="CY89" s="638"/>
      <c r="CZ89" s="638"/>
      <c r="DA89" s="638"/>
      <c r="DB89" s="779"/>
      <c r="DC89" s="779"/>
      <c r="DD89" s="779"/>
      <c r="DE89" s="779">
        <v>21979440</v>
      </c>
      <c r="DF89" s="779"/>
      <c r="DG89" s="779"/>
      <c r="DH89" s="779"/>
      <c r="DI89" s="779"/>
      <c r="DJ89" s="779"/>
      <c r="DK89" s="779"/>
      <c r="DL89" s="779"/>
      <c r="DM89" s="779"/>
      <c r="DN89" s="779"/>
      <c r="DO89" s="779"/>
      <c r="DP89" s="779"/>
      <c r="DQ89" s="779"/>
      <c r="DR89" s="779"/>
      <c r="DS89" s="780">
        <f t="shared" si="45"/>
        <v>21979440</v>
      </c>
      <c r="DT89" s="638">
        <f t="shared" si="42"/>
        <v>80698320</v>
      </c>
      <c r="DU89" s="575" t="s">
        <v>1166</v>
      </c>
    </row>
    <row r="90" spans="1:125" ht="94.5" x14ac:dyDescent="0.25">
      <c r="A90" s="771">
        <v>1</v>
      </c>
      <c r="B90" s="771" t="s">
        <v>25</v>
      </c>
      <c r="C90" s="771" t="s">
        <v>254</v>
      </c>
      <c r="D90" s="691" t="s">
        <v>299</v>
      </c>
      <c r="E90" s="691" t="s">
        <v>300</v>
      </c>
      <c r="F90" s="691" t="s">
        <v>301</v>
      </c>
      <c r="G90" s="691" t="s">
        <v>302</v>
      </c>
      <c r="H90" s="691" t="s">
        <v>303</v>
      </c>
      <c r="I90" s="691" t="s">
        <v>304</v>
      </c>
      <c r="J90" s="691" t="s">
        <v>261</v>
      </c>
      <c r="K90" s="691" t="s">
        <v>33</v>
      </c>
      <c r="L90" s="691">
        <v>30</v>
      </c>
      <c r="M90" s="691" t="s">
        <v>305</v>
      </c>
      <c r="N90" s="691" t="s">
        <v>326</v>
      </c>
      <c r="O90" s="691" t="s">
        <v>327</v>
      </c>
      <c r="P90" s="781">
        <v>0</v>
      </c>
      <c r="Q90" s="691">
        <v>2023</v>
      </c>
      <c r="R90" s="691" t="s">
        <v>328</v>
      </c>
      <c r="S90" s="691" t="s">
        <v>37</v>
      </c>
      <c r="T90" s="691" t="s">
        <v>33</v>
      </c>
      <c r="U90" s="781">
        <v>1</v>
      </c>
      <c r="V90" s="691">
        <v>1</v>
      </c>
      <c r="W90" s="570">
        <v>0.25</v>
      </c>
      <c r="X90" s="691">
        <v>0.5</v>
      </c>
      <c r="Y90" s="691">
        <v>0.75</v>
      </c>
      <c r="Z90" s="691">
        <v>1</v>
      </c>
      <c r="AA90" s="798">
        <v>0</v>
      </c>
      <c r="AB90" s="638"/>
      <c r="AC90" s="638"/>
      <c r="AD90" s="638"/>
      <c r="AE90" s="638"/>
      <c r="AF90" s="638"/>
      <c r="AG90" s="638"/>
      <c r="AH90" s="638"/>
      <c r="AI90" s="638"/>
      <c r="AJ90" s="638"/>
      <c r="AK90" s="638"/>
      <c r="AL90" s="638"/>
      <c r="AM90" s="638"/>
      <c r="AN90" s="638"/>
      <c r="AO90" s="638"/>
      <c r="AP90" s="638"/>
      <c r="AQ90" s="638"/>
      <c r="AR90" s="638"/>
      <c r="AS90" s="638"/>
      <c r="AT90" s="638"/>
      <c r="AU90" s="638"/>
      <c r="AV90" s="638"/>
      <c r="AW90" s="638"/>
      <c r="AX90" s="638"/>
      <c r="AY90" s="629">
        <f t="shared" si="41"/>
        <v>0</v>
      </c>
      <c r="AZ90" s="638">
        <f>+AA90*1.029</f>
        <v>0</v>
      </c>
      <c r="BA90" s="638"/>
      <c r="BB90" s="638"/>
      <c r="BC90" s="638">
        <f t="shared" si="46"/>
        <v>0</v>
      </c>
      <c r="BD90" s="638"/>
      <c r="BE90" s="638"/>
      <c r="BF90" s="638"/>
      <c r="BG90" s="638"/>
      <c r="BH90" s="638"/>
      <c r="BI90" s="638">
        <v>9706667</v>
      </c>
      <c r="BJ90" s="638"/>
      <c r="BK90" s="638"/>
      <c r="BL90" s="638"/>
      <c r="BM90" s="638"/>
      <c r="BN90" s="638"/>
      <c r="BO90" s="638"/>
      <c r="BP90" s="638"/>
      <c r="BQ90" s="638"/>
      <c r="BR90" s="638"/>
      <c r="BS90" s="638"/>
      <c r="BT90" s="638"/>
      <c r="BU90" s="638"/>
      <c r="BV90" s="638"/>
      <c r="BW90" s="629">
        <f t="shared" si="43"/>
        <v>9706667</v>
      </c>
      <c r="BX90" s="638">
        <f>+AZ90*1.044</f>
        <v>0</v>
      </c>
      <c r="BY90" s="638"/>
      <c r="BZ90" s="638"/>
      <c r="CA90" s="638"/>
      <c r="CB90" s="638"/>
      <c r="CC90" s="638"/>
      <c r="CD90" s="638"/>
      <c r="CE90" s="638"/>
      <c r="CF90" s="638"/>
      <c r="CG90" s="638"/>
      <c r="CH90" s="638"/>
      <c r="CI90" s="638"/>
      <c r="CJ90" s="638"/>
      <c r="CK90" s="638"/>
      <c r="CL90" s="638"/>
      <c r="CM90" s="638"/>
      <c r="CN90" s="638"/>
      <c r="CO90" s="638"/>
      <c r="CP90" s="638"/>
      <c r="CQ90" s="638"/>
      <c r="CR90" s="638"/>
      <c r="CS90" s="638"/>
      <c r="CT90" s="638"/>
      <c r="CU90" s="629">
        <f t="shared" si="44"/>
        <v>0</v>
      </c>
      <c r="CV90" s="638">
        <v>0</v>
      </c>
      <c r="CW90" s="638"/>
      <c r="CX90" s="638"/>
      <c r="CY90" s="638"/>
      <c r="CZ90" s="638"/>
      <c r="DA90" s="638"/>
      <c r="DB90" s="779"/>
      <c r="DC90" s="779"/>
      <c r="DD90" s="779"/>
      <c r="DE90" s="779"/>
      <c r="DF90" s="779"/>
      <c r="DG90" s="779"/>
      <c r="DH90" s="779"/>
      <c r="DI90" s="779"/>
      <c r="DJ90" s="779"/>
      <c r="DK90" s="779"/>
      <c r="DL90" s="779"/>
      <c r="DM90" s="779"/>
      <c r="DN90" s="779"/>
      <c r="DO90" s="779"/>
      <c r="DP90" s="779"/>
      <c r="DQ90" s="779"/>
      <c r="DR90" s="779"/>
      <c r="DS90" s="780">
        <f t="shared" si="45"/>
        <v>0</v>
      </c>
      <c r="DT90" s="638">
        <f t="shared" si="42"/>
        <v>9706667</v>
      </c>
      <c r="DU90" s="575" t="s">
        <v>1166</v>
      </c>
    </row>
    <row r="91" spans="1:125" ht="94.5" x14ac:dyDescent="0.25">
      <c r="A91" s="771">
        <v>1</v>
      </c>
      <c r="B91" s="771" t="s">
        <v>25</v>
      </c>
      <c r="C91" s="771" t="s">
        <v>254</v>
      </c>
      <c r="D91" s="691" t="s">
        <v>299</v>
      </c>
      <c r="E91" s="691" t="s">
        <v>300</v>
      </c>
      <c r="F91" s="691" t="s">
        <v>301</v>
      </c>
      <c r="G91" s="691" t="s">
        <v>302</v>
      </c>
      <c r="H91" s="691" t="s">
        <v>303</v>
      </c>
      <c r="I91" s="691" t="s">
        <v>304</v>
      </c>
      <c r="J91" s="691" t="s">
        <v>261</v>
      </c>
      <c r="K91" s="691" t="s">
        <v>33</v>
      </c>
      <c r="L91" s="691">
        <v>30</v>
      </c>
      <c r="M91" s="691" t="s">
        <v>305</v>
      </c>
      <c r="N91" s="691" t="s">
        <v>329</v>
      </c>
      <c r="O91" s="691" t="s">
        <v>330</v>
      </c>
      <c r="P91" s="691">
        <v>0</v>
      </c>
      <c r="Q91" s="691">
        <v>2023</v>
      </c>
      <c r="R91" s="691" t="s">
        <v>331</v>
      </c>
      <c r="S91" s="691" t="s">
        <v>37</v>
      </c>
      <c r="T91" s="691" t="s">
        <v>33</v>
      </c>
      <c r="U91" s="691">
        <v>1</v>
      </c>
      <c r="V91" s="691">
        <v>1</v>
      </c>
      <c r="W91" s="570">
        <v>0.25</v>
      </c>
      <c r="X91" s="691">
        <v>0.5</v>
      </c>
      <c r="Y91" s="691">
        <v>0.75</v>
      </c>
      <c r="Z91" s="691">
        <v>1</v>
      </c>
      <c r="AA91" s="798"/>
      <c r="AB91" s="638"/>
      <c r="AC91" s="638"/>
      <c r="AD91" s="638"/>
      <c r="AE91" s="638"/>
      <c r="AF91" s="638"/>
      <c r="AG91" s="638"/>
      <c r="AH91" s="638"/>
      <c r="AI91" s="638"/>
      <c r="AJ91" s="638">
        <v>59400000</v>
      </c>
      <c r="AK91" s="638"/>
      <c r="AL91" s="638"/>
      <c r="AM91" s="638"/>
      <c r="AN91" s="638"/>
      <c r="AO91" s="638"/>
      <c r="AP91" s="638"/>
      <c r="AQ91" s="638"/>
      <c r="AR91" s="638"/>
      <c r="AS91" s="638"/>
      <c r="AT91" s="638"/>
      <c r="AU91" s="638"/>
      <c r="AV91" s="638"/>
      <c r="AW91" s="638"/>
      <c r="AX91" s="638"/>
      <c r="AY91" s="629">
        <f t="shared" si="41"/>
        <v>59400000</v>
      </c>
      <c r="AZ91" s="638">
        <f>+AA91*1.029</f>
        <v>0</v>
      </c>
      <c r="BA91" s="638"/>
      <c r="BB91" s="638"/>
      <c r="BC91" s="638">
        <f t="shared" si="46"/>
        <v>0</v>
      </c>
      <c r="BD91" s="638"/>
      <c r="BE91" s="638"/>
      <c r="BF91" s="638"/>
      <c r="BG91" s="638"/>
      <c r="BH91" s="638"/>
      <c r="BI91" s="638">
        <v>20477100</v>
      </c>
      <c r="BJ91" s="638"/>
      <c r="BK91" s="638"/>
      <c r="BL91" s="638"/>
      <c r="BM91" s="638"/>
      <c r="BN91" s="638"/>
      <c r="BO91" s="638"/>
      <c r="BP91" s="638"/>
      <c r="BQ91" s="638"/>
      <c r="BR91" s="638"/>
      <c r="BS91" s="638"/>
      <c r="BT91" s="638"/>
      <c r="BU91" s="638"/>
      <c r="BV91" s="638"/>
      <c r="BW91" s="629">
        <f t="shared" si="43"/>
        <v>20477100</v>
      </c>
      <c r="BX91" s="638">
        <f>+AZ91*1.044</f>
        <v>0</v>
      </c>
      <c r="BY91" s="638"/>
      <c r="BZ91" s="638"/>
      <c r="CA91" s="638"/>
      <c r="CB91" s="638"/>
      <c r="CC91" s="638"/>
      <c r="CD91" s="638"/>
      <c r="CE91" s="638"/>
      <c r="CF91" s="638"/>
      <c r="CG91" s="638">
        <v>20477100</v>
      </c>
      <c r="CH91" s="638"/>
      <c r="CI91" s="638"/>
      <c r="CJ91" s="638"/>
      <c r="CK91" s="638"/>
      <c r="CL91" s="638"/>
      <c r="CM91" s="638"/>
      <c r="CN91" s="638"/>
      <c r="CO91" s="638"/>
      <c r="CP91" s="638"/>
      <c r="CQ91" s="638"/>
      <c r="CR91" s="638"/>
      <c r="CS91" s="638"/>
      <c r="CT91" s="638"/>
      <c r="CU91" s="629">
        <f t="shared" si="44"/>
        <v>20477100</v>
      </c>
      <c r="CV91" s="638"/>
      <c r="CW91" s="638"/>
      <c r="CX91" s="638"/>
      <c r="CY91" s="638"/>
      <c r="CZ91" s="638"/>
      <c r="DA91" s="638"/>
      <c r="DB91" s="779"/>
      <c r="DC91" s="779"/>
      <c r="DD91" s="779"/>
      <c r="DE91" s="779">
        <v>20477100</v>
      </c>
      <c r="DF91" s="779"/>
      <c r="DG91" s="779"/>
      <c r="DH91" s="779"/>
      <c r="DI91" s="779"/>
      <c r="DJ91" s="779"/>
      <c r="DK91" s="779"/>
      <c r="DL91" s="779"/>
      <c r="DM91" s="779"/>
      <c r="DN91" s="779"/>
      <c r="DO91" s="779"/>
      <c r="DP91" s="779"/>
      <c r="DQ91" s="779"/>
      <c r="DR91" s="779"/>
      <c r="DS91" s="780">
        <f t="shared" si="45"/>
        <v>20477100</v>
      </c>
      <c r="DT91" s="638">
        <f t="shared" si="42"/>
        <v>120831300</v>
      </c>
      <c r="DU91" s="575" t="s">
        <v>1166</v>
      </c>
    </row>
    <row r="92" spans="1:125" ht="94.5" x14ac:dyDescent="0.25">
      <c r="A92" s="771">
        <v>1</v>
      </c>
      <c r="B92" s="771" t="s">
        <v>25</v>
      </c>
      <c r="C92" s="771" t="s">
        <v>254</v>
      </c>
      <c r="D92" s="691" t="s">
        <v>299</v>
      </c>
      <c r="E92" s="691" t="s">
        <v>300</v>
      </c>
      <c r="F92" s="691" t="s">
        <v>301</v>
      </c>
      <c r="G92" s="691" t="s">
        <v>302</v>
      </c>
      <c r="H92" s="691" t="s">
        <v>303</v>
      </c>
      <c r="I92" s="691" t="s">
        <v>304</v>
      </c>
      <c r="J92" s="691" t="s">
        <v>261</v>
      </c>
      <c r="K92" s="691" t="s">
        <v>33</v>
      </c>
      <c r="L92" s="691">
        <v>30</v>
      </c>
      <c r="M92" s="691" t="s">
        <v>305</v>
      </c>
      <c r="N92" s="691" t="s">
        <v>332</v>
      </c>
      <c r="O92" s="691" t="s">
        <v>333</v>
      </c>
      <c r="P92" s="785">
        <v>1</v>
      </c>
      <c r="Q92" s="691">
        <v>2023</v>
      </c>
      <c r="R92" s="691" t="s">
        <v>334</v>
      </c>
      <c r="S92" s="691" t="s">
        <v>176</v>
      </c>
      <c r="T92" s="691" t="s">
        <v>38</v>
      </c>
      <c r="U92" s="785">
        <v>1</v>
      </c>
      <c r="V92" s="785">
        <v>1</v>
      </c>
      <c r="W92" s="786">
        <v>1</v>
      </c>
      <c r="X92" s="811">
        <v>1</v>
      </c>
      <c r="Y92" s="811">
        <v>1</v>
      </c>
      <c r="Z92" s="811">
        <v>1</v>
      </c>
      <c r="AA92" s="798"/>
      <c r="AB92" s="638"/>
      <c r="AC92" s="638"/>
      <c r="AD92" s="638"/>
      <c r="AE92" s="638"/>
      <c r="AF92" s="638"/>
      <c r="AG92" s="638"/>
      <c r="AH92" s="638"/>
      <c r="AI92" s="638"/>
      <c r="AJ92" s="638">
        <v>11000000</v>
      </c>
      <c r="AK92" s="638"/>
      <c r="AL92" s="638"/>
      <c r="AM92" s="638"/>
      <c r="AN92" s="638"/>
      <c r="AO92" s="638"/>
      <c r="AP92" s="638"/>
      <c r="AQ92" s="638"/>
      <c r="AR92" s="638"/>
      <c r="AS92" s="638"/>
      <c r="AT92" s="638"/>
      <c r="AU92" s="638"/>
      <c r="AV92" s="638"/>
      <c r="AW92" s="638"/>
      <c r="AX92" s="638"/>
      <c r="AY92" s="629">
        <f t="shared" si="41"/>
        <v>11000000</v>
      </c>
      <c r="AZ92" s="638">
        <f>+AA92*1.029</f>
        <v>0</v>
      </c>
      <c r="BA92" s="638"/>
      <c r="BB92" s="638"/>
      <c r="BC92" s="638">
        <f t="shared" si="46"/>
        <v>0</v>
      </c>
      <c r="BD92" s="638"/>
      <c r="BE92" s="638"/>
      <c r="BF92" s="638"/>
      <c r="BG92" s="638"/>
      <c r="BH92" s="638"/>
      <c r="BI92" s="638">
        <v>9261000</v>
      </c>
      <c r="BJ92" s="638"/>
      <c r="BK92" s="638"/>
      <c r="BL92" s="638"/>
      <c r="BM92" s="638"/>
      <c r="BN92" s="638"/>
      <c r="BO92" s="638"/>
      <c r="BP92" s="638"/>
      <c r="BQ92" s="638"/>
      <c r="BR92" s="638"/>
      <c r="BS92" s="638"/>
      <c r="BT92" s="638"/>
      <c r="BU92" s="638"/>
      <c r="BV92" s="638"/>
      <c r="BW92" s="629">
        <f t="shared" si="43"/>
        <v>9261000</v>
      </c>
      <c r="BX92" s="638"/>
      <c r="BY92" s="638"/>
      <c r="BZ92" s="638"/>
      <c r="CA92" s="638"/>
      <c r="CB92" s="638"/>
      <c r="CC92" s="638"/>
      <c r="CD92" s="638"/>
      <c r="CE92" s="638"/>
      <c r="CF92" s="638"/>
      <c r="CG92" s="638">
        <v>11319000</v>
      </c>
      <c r="CH92" s="638"/>
      <c r="CI92" s="638"/>
      <c r="CJ92" s="638"/>
      <c r="CK92" s="638"/>
      <c r="CL92" s="638"/>
      <c r="CM92" s="638"/>
      <c r="CN92" s="638"/>
      <c r="CO92" s="638"/>
      <c r="CP92" s="638"/>
      <c r="CQ92" s="638"/>
      <c r="CR92" s="638"/>
      <c r="CS92" s="638"/>
      <c r="CT92" s="638"/>
      <c r="CU92" s="629">
        <f t="shared" si="44"/>
        <v>11319000</v>
      </c>
      <c r="CV92" s="638"/>
      <c r="CW92" s="638"/>
      <c r="CX92" s="638"/>
      <c r="CY92" s="638"/>
      <c r="CZ92" s="638"/>
      <c r="DA92" s="638"/>
      <c r="DB92" s="779"/>
      <c r="DC92" s="779"/>
      <c r="DD92" s="779"/>
      <c r="DE92" s="779">
        <v>11319000</v>
      </c>
      <c r="DF92" s="779"/>
      <c r="DG92" s="779"/>
      <c r="DH92" s="779"/>
      <c r="DI92" s="779"/>
      <c r="DJ92" s="779"/>
      <c r="DK92" s="779"/>
      <c r="DL92" s="779"/>
      <c r="DM92" s="779"/>
      <c r="DN92" s="779"/>
      <c r="DO92" s="779"/>
      <c r="DP92" s="779"/>
      <c r="DQ92" s="779"/>
      <c r="DR92" s="779"/>
      <c r="DS92" s="780">
        <f t="shared" si="45"/>
        <v>11319000</v>
      </c>
      <c r="DT92" s="638">
        <f t="shared" si="42"/>
        <v>42899000</v>
      </c>
      <c r="DU92" s="575" t="s">
        <v>1166</v>
      </c>
    </row>
    <row r="93" spans="1:125" ht="108" x14ac:dyDescent="0.25">
      <c r="A93" s="771">
        <v>1</v>
      </c>
      <c r="B93" s="771" t="s">
        <v>25</v>
      </c>
      <c r="C93" s="771" t="s">
        <v>254</v>
      </c>
      <c r="D93" s="691" t="s">
        <v>299</v>
      </c>
      <c r="E93" s="691" t="s">
        <v>300</v>
      </c>
      <c r="F93" s="691" t="s">
        <v>335</v>
      </c>
      <c r="G93" s="691" t="s">
        <v>336</v>
      </c>
      <c r="H93" s="691" t="s">
        <v>337</v>
      </c>
      <c r="I93" s="691" t="s">
        <v>338</v>
      </c>
      <c r="J93" s="691" t="s">
        <v>88</v>
      </c>
      <c r="K93" s="691" t="s">
        <v>33</v>
      </c>
      <c r="L93" s="785">
        <v>1</v>
      </c>
      <c r="M93" s="785">
        <v>1</v>
      </c>
      <c r="N93" s="691" t="s">
        <v>339</v>
      </c>
      <c r="O93" s="691" t="s">
        <v>340</v>
      </c>
      <c r="P93" s="691" t="s">
        <v>341</v>
      </c>
      <c r="Q93" s="691">
        <v>2023</v>
      </c>
      <c r="R93" s="691" t="s">
        <v>342</v>
      </c>
      <c r="S93" s="691" t="s">
        <v>176</v>
      </c>
      <c r="T93" s="691" t="s">
        <v>38</v>
      </c>
      <c r="U93" s="785">
        <v>1</v>
      </c>
      <c r="V93" s="785">
        <v>1</v>
      </c>
      <c r="W93" s="786">
        <v>1</v>
      </c>
      <c r="X93" s="785">
        <v>1</v>
      </c>
      <c r="Y93" s="785">
        <v>1</v>
      </c>
      <c r="Z93" s="785">
        <v>1</v>
      </c>
      <c r="AA93" s="798">
        <v>41000000</v>
      </c>
      <c r="AB93" s="638"/>
      <c r="AC93" s="638"/>
      <c r="AD93" s="638"/>
      <c r="AE93" s="638"/>
      <c r="AF93" s="638"/>
      <c r="AG93" s="638"/>
      <c r="AH93" s="638"/>
      <c r="AI93" s="638"/>
      <c r="AJ93" s="638">
        <v>27600000</v>
      </c>
      <c r="AK93" s="638"/>
      <c r="AL93" s="638"/>
      <c r="AM93" s="638"/>
      <c r="AN93" s="638"/>
      <c r="AO93" s="638"/>
      <c r="AP93" s="638"/>
      <c r="AQ93" s="638"/>
      <c r="AR93" s="638"/>
      <c r="AS93" s="638"/>
      <c r="AT93" s="638"/>
      <c r="AU93" s="638"/>
      <c r="AV93" s="638"/>
      <c r="AW93" s="638"/>
      <c r="AX93" s="638"/>
      <c r="AY93" s="629">
        <f t="shared" si="41"/>
        <v>68600000</v>
      </c>
      <c r="AZ93" s="638"/>
      <c r="BA93" s="638"/>
      <c r="BB93" s="638"/>
      <c r="BC93" s="638">
        <f t="shared" si="46"/>
        <v>0</v>
      </c>
      <c r="BD93" s="638"/>
      <c r="BE93" s="638"/>
      <c r="BF93" s="638"/>
      <c r="BG93" s="638"/>
      <c r="BH93" s="638"/>
      <c r="BI93" s="638">
        <v>2058000</v>
      </c>
      <c r="BJ93" s="638"/>
      <c r="BK93" s="638"/>
      <c r="BL93" s="638"/>
      <c r="BM93" s="638"/>
      <c r="BN93" s="638"/>
      <c r="BO93" s="638"/>
      <c r="BP93" s="638"/>
      <c r="BQ93" s="638"/>
      <c r="BR93" s="638"/>
      <c r="BS93" s="638"/>
      <c r="BT93" s="638"/>
      <c r="BU93" s="638"/>
      <c r="BV93" s="638"/>
      <c r="BW93" s="629">
        <f t="shared" si="43"/>
        <v>2058000</v>
      </c>
      <c r="BX93" s="638"/>
      <c r="BY93" s="638"/>
      <c r="BZ93" s="638"/>
      <c r="CA93" s="638"/>
      <c r="CB93" s="638"/>
      <c r="CC93" s="638"/>
      <c r="CD93" s="638"/>
      <c r="CE93" s="638"/>
      <c r="CF93" s="638"/>
      <c r="CG93" s="638">
        <v>1500000</v>
      </c>
      <c r="CH93" s="638"/>
      <c r="CI93" s="638"/>
      <c r="CJ93" s="638"/>
      <c r="CK93" s="638"/>
      <c r="CL93" s="638"/>
      <c r="CM93" s="638"/>
      <c r="CN93" s="638"/>
      <c r="CO93" s="638"/>
      <c r="CP93" s="638"/>
      <c r="CQ93" s="638"/>
      <c r="CR93" s="638"/>
      <c r="CS93" s="638"/>
      <c r="CT93" s="638"/>
      <c r="CU93" s="629">
        <f t="shared" si="44"/>
        <v>1500000</v>
      </c>
      <c r="CV93" s="638"/>
      <c r="CW93" s="638"/>
      <c r="CX93" s="638"/>
      <c r="CY93" s="638"/>
      <c r="CZ93" s="638"/>
      <c r="DA93" s="638"/>
      <c r="DB93" s="779"/>
      <c r="DC93" s="779"/>
      <c r="DD93" s="779"/>
      <c r="DE93" s="779">
        <v>1500000</v>
      </c>
      <c r="DF93" s="779"/>
      <c r="DG93" s="779"/>
      <c r="DH93" s="779"/>
      <c r="DI93" s="779"/>
      <c r="DJ93" s="779"/>
      <c r="DK93" s="779"/>
      <c r="DL93" s="779"/>
      <c r="DM93" s="779"/>
      <c r="DN93" s="779"/>
      <c r="DO93" s="779"/>
      <c r="DP93" s="779"/>
      <c r="DQ93" s="779"/>
      <c r="DR93" s="779"/>
      <c r="DS93" s="780">
        <f t="shared" si="45"/>
        <v>1500000</v>
      </c>
      <c r="DT93" s="638">
        <f t="shared" si="42"/>
        <v>73658000</v>
      </c>
      <c r="DU93" s="575" t="s">
        <v>1166</v>
      </c>
    </row>
    <row r="94" spans="1:125" ht="108" x14ac:dyDescent="0.25">
      <c r="A94" s="771">
        <v>1</v>
      </c>
      <c r="B94" s="771" t="s">
        <v>25</v>
      </c>
      <c r="C94" s="771" t="s">
        <v>254</v>
      </c>
      <c r="D94" s="691" t="s">
        <v>299</v>
      </c>
      <c r="E94" s="691" t="s">
        <v>300</v>
      </c>
      <c r="F94" s="691" t="s">
        <v>335</v>
      </c>
      <c r="G94" s="691" t="s">
        <v>336</v>
      </c>
      <c r="H94" s="691" t="s">
        <v>337</v>
      </c>
      <c r="I94" s="691" t="s">
        <v>338</v>
      </c>
      <c r="J94" s="691" t="s">
        <v>88</v>
      </c>
      <c r="K94" s="691" t="s">
        <v>33</v>
      </c>
      <c r="L94" s="785">
        <v>1</v>
      </c>
      <c r="M94" s="785">
        <v>1</v>
      </c>
      <c r="N94" s="691" t="s">
        <v>343</v>
      </c>
      <c r="O94" s="691" t="s">
        <v>1230</v>
      </c>
      <c r="P94" s="691">
        <v>200</v>
      </c>
      <c r="Q94" s="691" t="s">
        <v>324</v>
      </c>
      <c r="R94" s="691" t="s">
        <v>344</v>
      </c>
      <c r="S94" s="691" t="s">
        <v>37</v>
      </c>
      <c r="T94" s="691" t="s">
        <v>33</v>
      </c>
      <c r="U94" s="691">
        <v>1200</v>
      </c>
      <c r="V94" s="691">
        <v>1400</v>
      </c>
      <c r="W94" s="570">
        <v>300</v>
      </c>
      <c r="X94" s="691">
        <v>700</v>
      </c>
      <c r="Y94" s="691">
        <v>1000</v>
      </c>
      <c r="Z94" s="691">
        <v>1200</v>
      </c>
      <c r="AA94" s="798">
        <v>50000000</v>
      </c>
      <c r="AB94" s="638"/>
      <c r="AC94" s="638"/>
      <c r="AD94" s="638"/>
      <c r="AE94" s="638"/>
      <c r="AF94" s="638"/>
      <c r="AG94" s="638"/>
      <c r="AH94" s="638"/>
      <c r="AI94" s="638"/>
      <c r="AJ94" s="638"/>
      <c r="AK94" s="638"/>
      <c r="AL94" s="638"/>
      <c r="AM94" s="638"/>
      <c r="AN94" s="638"/>
      <c r="AO94" s="638"/>
      <c r="AP94" s="638"/>
      <c r="AQ94" s="638"/>
      <c r="AR94" s="638"/>
      <c r="AS94" s="638"/>
      <c r="AT94" s="638"/>
      <c r="AU94" s="638"/>
      <c r="AV94" s="638"/>
      <c r="AW94" s="638"/>
      <c r="AX94" s="638"/>
      <c r="AY94" s="629">
        <f t="shared" si="41"/>
        <v>50000000</v>
      </c>
      <c r="AZ94" s="638">
        <v>36450000</v>
      </c>
      <c r="BA94" s="638"/>
      <c r="BB94" s="638"/>
      <c r="BC94" s="638">
        <f t="shared" si="46"/>
        <v>0</v>
      </c>
      <c r="BD94" s="638"/>
      <c r="BE94" s="638"/>
      <c r="BF94" s="638"/>
      <c r="BG94" s="638"/>
      <c r="BH94" s="638"/>
      <c r="BI94" s="638"/>
      <c r="BJ94" s="638"/>
      <c r="BK94" s="638"/>
      <c r="BL94" s="638"/>
      <c r="BM94" s="638"/>
      <c r="BN94" s="638"/>
      <c r="BO94" s="638"/>
      <c r="BP94" s="638"/>
      <c r="BQ94" s="638"/>
      <c r="BR94" s="638"/>
      <c r="BS94" s="638"/>
      <c r="BT94" s="638"/>
      <c r="BU94" s="638"/>
      <c r="BV94" s="638"/>
      <c r="BW94" s="629">
        <f t="shared" si="43"/>
        <v>36450000</v>
      </c>
      <c r="BX94" s="638">
        <v>41450000</v>
      </c>
      <c r="BY94" s="638"/>
      <c r="BZ94" s="638"/>
      <c r="CA94" s="638"/>
      <c r="CB94" s="638"/>
      <c r="CC94" s="638"/>
      <c r="CD94" s="638"/>
      <c r="CE94" s="638"/>
      <c r="CF94" s="638"/>
      <c r="CG94" s="638"/>
      <c r="CH94" s="638"/>
      <c r="CI94" s="638"/>
      <c r="CJ94" s="638"/>
      <c r="CK94" s="638"/>
      <c r="CL94" s="638"/>
      <c r="CM94" s="638"/>
      <c r="CN94" s="638"/>
      <c r="CO94" s="638"/>
      <c r="CP94" s="638"/>
      <c r="CQ94" s="638"/>
      <c r="CR94" s="638"/>
      <c r="CS94" s="638"/>
      <c r="CT94" s="638"/>
      <c r="CU94" s="629">
        <f t="shared" si="44"/>
        <v>41450000</v>
      </c>
      <c r="CV94" s="638">
        <v>41450000</v>
      </c>
      <c r="CW94" s="638"/>
      <c r="CX94" s="638"/>
      <c r="CY94" s="638"/>
      <c r="CZ94" s="638"/>
      <c r="DA94" s="638"/>
      <c r="DB94" s="779"/>
      <c r="DC94" s="779"/>
      <c r="DD94" s="779"/>
      <c r="DE94" s="779"/>
      <c r="DF94" s="779"/>
      <c r="DG94" s="779"/>
      <c r="DH94" s="779"/>
      <c r="DI94" s="779"/>
      <c r="DJ94" s="779"/>
      <c r="DK94" s="779"/>
      <c r="DL94" s="779"/>
      <c r="DM94" s="779"/>
      <c r="DN94" s="779"/>
      <c r="DO94" s="779"/>
      <c r="DP94" s="779"/>
      <c r="DQ94" s="779"/>
      <c r="DR94" s="779"/>
      <c r="DS94" s="780">
        <f t="shared" si="45"/>
        <v>41450000</v>
      </c>
      <c r="DT94" s="638">
        <f t="shared" si="42"/>
        <v>169350000</v>
      </c>
      <c r="DU94" s="575" t="s">
        <v>1166</v>
      </c>
    </row>
    <row r="95" spans="1:125" ht="108" x14ac:dyDescent="0.25">
      <c r="A95" s="771">
        <v>1</v>
      </c>
      <c r="B95" s="771" t="s">
        <v>25</v>
      </c>
      <c r="C95" s="771" t="s">
        <v>254</v>
      </c>
      <c r="D95" s="691" t="s">
        <v>299</v>
      </c>
      <c r="E95" s="691" t="s">
        <v>300</v>
      </c>
      <c r="F95" s="691" t="s">
        <v>335</v>
      </c>
      <c r="G95" s="691" t="s">
        <v>336</v>
      </c>
      <c r="H95" s="691" t="s">
        <v>337</v>
      </c>
      <c r="I95" s="691" t="s">
        <v>338</v>
      </c>
      <c r="J95" s="691" t="s">
        <v>88</v>
      </c>
      <c r="K95" s="691" t="s">
        <v>33</v>
      </c>
      <c r="L95" s="785">
        <v>1</v>
      </c>
      <c r="M95" s="785">
        <v>1</v>
      </c>
      <c r="N95" s="691" t="s">
        <v>345</v>
      </c>
      <c r="O95" s="691" t="s">
        <v>346</v>
      </c>
      <c r="P95" s="691">
        <v>0</v>
      </c>
      <c r="Q95" s="691">
        <v>2023</v>
      </c>
      <c r="R95" s="691" t="s">
        <v>347</v>
      </c>
      <c r="S95" s="691" t="s">
        <v>37</v>
      </c>
      <c r="T95" s="691" t="s">
        <v>124</v>
      </c>
      <c r="U95" s="691">
        <v>200</v>
      </c>
      <c r="V95" s="691">
        <v>200</v>
      </c>
      <c r="W95" s="570">
        <v>50</v>
      </c>
      <c r="X95" s="691">
        <v>50</v>
      </c>
      <c r="Y95" s="691">
        <v>50</v>
      </c>
      <c r="Z95" s="691">
        <v>50</v>
      </c>
      <c r="AA95" s="798"/>
      <c r="AB95" s="638"/>
      <c r="AC95" s="638"/>
      <c r="AD95" s="638"/>
      <c r="AE95" s="638"/>
      <c r="AF95" s="638"/>
      <c r="AG95" s="638"/>
      <c r="AH95" s="638"/>
      <c r="AI95" s="638"/>
      <c r="AJ95" s="638">
        <v>4400000</v>
      </c>
      <c r="AK95" s="638"/>
      <c r="AL95" s="638"/>
      <c r="AM95" s="638"/>
      <c r="AN95" s="638"/>
      <c r="AO95" s="638"/>
      <c r="AP95" s="638"/>
      <c r="AQ95" s="638"/>
      <c r="AR95" s="638"/>
      <c r="AS95" s="638"/>
      <c r="AT95" s="638"/>
      <c r="AU95" s="638"/>
      <c r="AV95" s="638"/>
      <c r="AW95" s="638"/>
      <c r="AX95" s="638"/>
      <c r="AY95" s="629">
        <f t="shared" si="41"/>
        <v>4400000</v>
      </c>
      <c r="AZ95" s="638">
        <f>+AA95*1.029</f>
        <v>0</v>
      </c>
      <c r="BA95" s="638"/>
      <c r="BB95" s="638"/>
      <c r="BC95" s="638">
        <f t="shared" si="46"/>
        <v>0</v>
      </c>
      <c r="BD95" s="638"/>
      <c r="BE95" s="638"/>
      <c r="BF95" s="638"/>
      <c r="BG95" s="638"/>
      <c r="BH95" s="638"/>
      <c r="BI95" s="638">
        <v>25537378</v>
      </c>
      <c r="BJ95" s="638"/>
      <c r="BK95" s="638"/>
      <c r="BL95" s="638"/>
      <c r="BM95" s="638"/>
      <c r="BN95" s="638"/>
      <c r="BO95" s="638"/>
      <c r="BP95" s="638"/>
      <c r="BQ95" s="638"/>
      <c r="BR95" s="638"/>
      <c r="BS95" s="638"/>
      <c r="BT95" s="638"/>
      <c r="BU95" s="638"/>
      <c r="BV95" s="638"/>
      <c r="BW95" s="629">
        <f t="shared" si="43"/>
        <v>25537378</v>
      </c>
      <c r="BX95" s="638">
        <f>+AZ95*1.044</f>
        <v>0</v>
      </c>
      <c r="BY95" s="638"/>
      <c r="BZ95" s="638"/>
      <c r="CA95" s="638"/>
      <c r="CB95" s="638"/>
      <c r="CC95" s="638"/>
      <c r="CD95" s="638"/>
      <c r="CE95" s="638"/>
      <c r="CF95" s="638"/>
      <c r="CG95" s="638">
        <v>25537378</v>
      </c>
      <c r="CH95" s="638"/>
      <c r="CI95" s="638"/>
      <c r="CJ95" s="638"/>
      <c r="CK95" s="638"/>
      <c r="CL95" s="638"/>
      <c r="CM95" s="638"/>
      <c r="CN95" s="638"/>
      <c r="CO95" s="638"/>
      <c r="CP95" s="638"/>
      <c r="CQ95" s="638"/>
      <c r="CR95" s="638"/>
      <c r="CS95" s="638"/>
      <c r="CT95" s="638"/>
      <c r="CU95" s="629">
        <f t="shared" si="44"/>
        <v>25537378</v>
      </c>
      <c r="CV95" s="638"/>
      <c r="CW95" s="638"/>
      <c r="CX95" s="638"/>
      <c r="CY95" s="638"/>
      <c r="CZ95" s="638"/>
      <c r="DA95" s="638"/>
      <c r="DB95" s="779"/>
      <c r="DC95" s="779"/>
      <c r="DD95" s="779"/>
      <c r="DE95" s="779">
        <v>25537378</v>
      </c>
      <c r="DF95" s="779"/>
      <c r="DG95" s="779"/>
      <c r="DH95" s="779"/>
      <c r="DI95" s="779"/>
      <c r="DJ95" s="779"/>
      <c r="DK95" s="779"/>
      <c r="DL95" s="779"/>
      <c r="DM95" s="779"/>
      <c r="DN95" s="779"/>
      <c r="DO95" s="779"/>
      <c r="DP95" s="779"/>
      <c r="DQ95" s="779"/>
      <c r="DR95" s="779"/>
      <c r="DS95" s="780">
        <f t="shared" si="45"/>
        <v>25537378</v>
      </c>
      <c r="DT95" s="638">
        <f t="shared" si="42"/>
        <v>81012134</v>
      </c>
      <c r="DU95" s="575" t="s">
        <v>1166</v>
      </c>
    </row>
    <row r="96" spans="1:125" ht="108" x14ac:dyDescent="0.25">
      <c r="A96" s="771">
        <v>1</v>
      </c>
      <c r="B96" s="771" t="s">
        <v>25</v>
      </c>
      <c r="C96" s="771" t="s">
        <v>254</v>
      </c>
      <c r="D96" s="691" t="s">
        <v>299</v>
      </c>
      <c r="E96" s="691" t="s">
        <v>300</v>
      </c>
      <c r="F96" s="691" t="s">
        <v>335</v>
      </c>
      <c r="G96" s="691" t="s">
        <v>336</v>
      </c>
      <c r="H96" s="691" t="s">
        <v>337</v>
      </c>
      <c r="I96" s="691" t="s">
        <v>338</v>
      </c>
      <c r="J96" s="691" t="s">
        <v>88</v>
      </c>
      <c r="K96" s="691" t="s">
        <v>33</v>
      </c>
      <c r="L96" s="785">
        <v>1</v>
      </c>
      <c r="M96" s="785">
        <v>1</v>
      </c>
      <c r="N96" s="691" t="s">
        <v>348</v>
      </c>
      <c r="O96" s="691" t="s">
        <v>349</v>
      </c>
      <c r="P96" s="691" t="s">
        <v>350</v>
      </c>
      <c r="Q96" s="691">
        <v>2023</v>
      </c>
      <c r="R96" s="691" t="s">
        <v>344</v>
      </c>
      <c r="S96" s="691" t="s">
        <v>37</v>
      </c>
      <c r="T96" s="691" t="s">
        <v>33</v>
      </c>
      <c r="U96" s="691">
        <v>1800</v>
      </c>
      <c r="V96" s="691">
        <v>1800</v>
      </c>
      <c r="W96" s="570">
        <v>450</v>
      </c>
      <c r="X96" s="691">
        <v>450</v>
      </c>
      <c r="Y96" s="691">
        <v>450</v>
      </c>
      <c r="Z96" s="691">
        <v>450</v>
      </c>
      <c r="AA96" s="798"/>
      <c r="AB96" s="638"/>
      <c r="AC96" s="638"/>
      <c r="AD96" s="638"/>
      <c r="AE96" s="638"/>
      <c r="AF96" s="638"/>
      <c r="AG96" s="638"/>
      <c r="AH96" s="638"/>
      <c r="AI96" s="638"/>
      <c r="AJ96" s="638">
        <v>10000000</v>
      </c>
      <c r="AK96" s="638"/>
      <c r="AL96" s="638"/>
      <c r="AM96" s="638"/>
      <c r="AN96" s="638"/>
      <c r="AO96" s="638"/>
      <c r="AP96" s="638"/>
      <c r="AQ96" s="638"/>
      <c r="AR96" s="638"/>
      <c r="AS96" s="638"/>
      <c r="AT96" s="638"/>
      <c r="AU96" s="638"/>
      <c r="AV96" s="638"/>
      <c r="AW96" s="638"/>
      <c r="AX96" s="638"/>
      <c r="AY96" s="629">
        <f t="shared" si="41"/>
        <v>10000000</v>
      </c>
      <c r="AZ96" s="638">
        <f>+AA96*1.029</f>
        <v>0</v>
      </c>
      <c r="BA96" s="638"/>
      <c r="BB96" s="638"/>
      <c r="BC96" s="638">
        <f t="shared" si="46"/>
        <v>0</v>
      </c>
      <c r="BD96" s="638"/>
      <c r="BE96" s="638"/>
      <c r="BF96" s="638"/>
      <c r="BG96" s="638"/>
      <c r="BH96" s="638"/>
      <c r="BI96" s="638">
        <v>20580000</v>
      </c>
      <c r="BJ96" s="638"/>
      <c r="BK96" s="638"/>
      <c r="BL96" s="638"/>
      <c r="BM96" s="638"/>
      <c r="BN96" s="638"/>
      <c r="BO96" s="638"/>
      <c r="BP96" s="638"/>
      <c r="BQ96" s="638"/>
      <c r="BR96" s="638"/>
      <c r="BS96" s="638"/>
      <c r="BT96" s="638"/>
      <c r="BU96" s="638"/>
      <c r="BV96" s="638"/>
      <c r="BW96" s="629">
        <f t="shared" si="43"/>
        <v>20580000</v>
      </c>
      <c r="BX96" s="638">
        <f>+AZ96*1.044</f>
        <v>0</v>
      </c>
      <c r="BY96" s="638"/>
      <c r="BZ96" s="638"/>
      <c r="CA96" s="638"/>
      <c r="CB96" s="638"/>
      <c r="CC96" s="638"/>
      <c r="CD96" s="638"/>
      <c r="CE96" s="638"/>
      <c r="CF96" s="638"/>
      <c r="CG96" s="638">
        <v>20580000</v>
      </c>
      <c r="CH96" s="638"/>
      <c r="CI96" s="638"/>
      <c r="CJ96" s="638"/>
      <c r="CK96" s="638"/>
      <c r="CL96" s="638"/>
      <c r="CM96" s="638"/>
      <c r="CN96" s="638"/>
      <c r="CO96" s="638"/>
      <c r="CP96" s="638"/>
      <c r="CQ96" s="638"/>
      <c r="CR96" s="638"/>
      <c r="CS96" s="638"/>
      <c r="CT96" s="638"/>
      <c r="CU96" s="629">
        <f t="shared" si="44"/>
        <v>20580000</v>
      </c>
      <c r="CV96" s="638"/>
      <c r="CW96" s="638"/>
      <c r="CX96" s="638"/>
      <c r="CY96" s="638"/>
      <c r="CZ96" s="638"/>
      <c r="DA96" s="638"/>
      <c r="DB96" s="779"/>
      <c r="DC96" s="779"/>
      <c r="DD96" s="779"/>
      <c r="DE96" s="779">
        <v>20580000</v>
      </c>
      <c r="DF96" s="779"/>
      <c r="DG96" s="779"/>
      <c r="DH96" s="779"/>
      <c r="DI96" s="779"/>
      <c r="DJ96" s="779"/>
      <c r="DK96" s="779"/>
      <c r="DL96" s="779"/>
      <c r="DM96" s="779"/>
      <c r="DN96" s="779"/>
      <c r="DO96" s="779"/>
      <c r="DP96" s="779"/>
      <c r="DQ96" s="779"/>
      <c r="DR96" s="779"/>
      <c r="DS96" s="780">
        <f t="shared" si="45"/>
        <v>20580000</v>
      </c>
      <c r="DT96" s="638">
        <f t="shared" si="42"/>
        <v>71740000</v>
      </c>
      <c r="DU96" s="575" t="s">
        <v>1166</v>
      </c>
    </row>
    <row r="97" spans="1:125" ht="108" x14ac:dyDescent="0.25">
      <c r="A97" s="771">
        <v>1</v>
      </c>
      <c r="B97" s="771" t="s">
        <v>25</v>
      </c>
      <c r="C97" s="771" t="s">
        <v>254</v>
      </c>
      <c r="D97" s="691" t="s">
        <v>299</v>
      </c>
      <c r="E97" s="691" t="s">
        <v>300</v>
      </c>
      <c r="F97" s="691" t="s">
        <v>335</v>
      </c>
      <c r="G97" s="691" t="s">
        <v>336</v>
      </c>
      <c r="H97" s="691" t="s">
        <v>337</v>
      </c>
      <c r="I97" s="691" t="s">
        <v>338</v>
      </c>
      <c r="J97" s="691" t="s">
        <v>88</v>
      </c>
      <c r="K97" s="691" t="s">
        <v>33</v>
      </c>
      <c r="L97" s="785">
        <v>1</v>
      </c>
      <c r="M97" s="785">
        <v>1</v>
      </c>
      <c r="N97" s="691" t="s">
        <v>351</v>
      </c>
      <c r="O97" s="691" t="s">
        <v>352</v>
      </c>
      <c r="P97" s="691">
        <v>0</v>
      </c>
      <c r="Q97" s="691">
        <v>2023</v>
      </c>
      <c r="R97" s="691" t="s">
        <v>353</v>
      </c>
      <c r="S97" s="691" t="s">
        <v>88</v>
      </c>
      <c r="T97" s="691" t="s">
        <v>33</v>
      </c>
      <c r="U97" s="785">
        <v>1</v>
      </c>
      <c r="V97" s="785">
        <v>1</v>
      </c>
      <c r="W97" s="786">
        <v>1</v>
      </c>
      <c r="X97" s="785">
        <v>1</v>
      </c>
      <c r="Y97" s="785">
        <v>1</v>
      </c>
      <c r="Z97" s="785">
        <v>1</v>
      </c>
      <c r="AA97" s="798"/>
      <c r="AB97" s="638"/>
      <c r="AC97" s="638"/>
      <c r="AD97" s="638"/>
      <c r="AE97" s="638"/>
      <c r="AF97" s="638"/>
      <c r="AG97" s="638"/>
      <c r="AH97" s="638"/>
      <c r="AI97" s="638"/>
      <c r="AJ97" s="638">
        <v>17600000</v>
      </c>
      <c r="AK97" s="638"/>
      <c r="AL97" s="638"/>
      <c r="AM97" s="638"/>
      <c r="AN97" s="638"/>
      <c r="AO97" s="638"/>
      <c r="AP97" s="638"/>
      <c r="AQ97" s="638"/>
      <c r="AR97" s="638"/>
      <c r="AS97" s="638"/>
      <c r="AT97" s="638"/>
      <c r="AU97" s="638"/>
      <c r="AV97" s="638"/>
      <c r="AW97" s="638"/>
      <c r="AX97" s="638"/>
      <c r="AY97" s="629">
        <f t="shared" si="41"/>
        <v>17600000</v>
      </c>
      <c r="AZ97" s="638">
        <f>+AA97*1.029</f>
        <v>0</v>
      </c>
      <c r="BA97" s="638"/>
      <c r="BB97" s="638"/>
      <c r="BC97" s="638">
        <f t="shared" si="46"/>
        <v>0</v>
      </c>
      <c r="BD97" s="638"/>
      <c r="BE97" s="638"/>
      <c r="BF97" s="638"/>
      <c r="BG97" s="638"/>
      <c r="BH97" s="638"/>
      <c r="BI97" s="638">
        <v>18420129</v>
      </c>
      <c r="BJ97" s="638"/>
      <c r="BK97" s="638"/>
      <c r="BL97" s="638"/>
      <c r="BM97" s="638"/>
      <c r="BN97" s="638"/>
      <c r="BO97" s="638"/>
      <c r="BP97" s="638"/>
      <c r="BQ97" s="638"/>
      <c r="BR97" s="638"/>
      <c r="BS97" s="638"/>
      <c r="BT97" s="638"/>
      <c r="BU97" s="638"/>
      <c r="BV97" s="638"/>
      <c r="BW97" s="629">
        <f t="shared" si="43"/>
        <v>18420129</v>
      </c>
      <c r="BX97" s="638">
        <f>+AZ97*1.044</f>
        <v>0</v>
      </c>
      <c r="BY97" s="638"/>
      <c r="BZ97" s="638"/>
      <c r="CA97" s="638"/>
      <c r="CB97" s="638"/>
      <c r="CC97" s="638"/>
      <c r="CD97" s="638"/>
      <c r="CE97" s="638"/>
      <c r="CF97" s="638"/>
      <c r="CG97" s="638">
        <v>18420129</v>
      </c>
      <c r="CH97" s="638"/>
      <c r="CI97" s="638"/>
      <c r="CJ97" s="638"/>
      <c r="CK97" s="638"/>
      <c r="CL97" s="638"/>
      <c r="CM97" s="638"/>
      <c r="CN97" s="638"/>
      <c r="CO97" s="638"/>
      <c r="CP97" s="638"/>
      <c r="CQ97" s="638"/>
      <c r="CR97" s="638"/>
      <c r="CS97" s="638"/>
      <c r="CT97" s="638"/>
      <c r="CU97" s="629">
        <f t="shared" si="44"/>
        <v>18420129</v>
      </c>
      <c r="CV97" s="638"/>
      <c r="CW97" s="638"/>
      <c r="CX97" s="638"/>
      <c r="CY97" s="638"/>
      <c r="CZ97" s="638"/>
      <c r="DA97" s="638"/>
      <c r="DB97" s="779"/>
      <c r="DC97" s="779"/>
      <c r="DD97" s="779"/>
      <c r="DE97" s="812">
        <v>18420129</v>
      </c>
      <c r="DF97" s="779"/>
      <c r="DG97" s="779"/>
      <c r="DH97" s="779"/>
      <c r="DI97" s="779"/>
      <c r="DJ97" s="779"/>
      <c r="DK97" s="779"/>
      <c r="DL97" s="779"/>
      <c r="DM97" s="779"/>
      <c r="DN97" s="779"/>
      <c r="DO97" s="779"/>
      <c r="DP97" s="779"/>
      <c r="DQ97" s="779"/>
      <c r="DR97" s="779"/>
      <c r="DS97" s="780">
        <f t="shared" si="45"/>
        <v>18420129</v>
      </c>
      <c r="DT97" s="638">
        <f t="shared" si="42"/>
        <v>72860387</v>
      </c>
      <c r="DU97" s="575" t="s">
        <v>1166</v>
      </c>
    </row>
    <row r="98" spans="1:125" ht="94.5" x14ac:dyDescent="0.25">
      <c r="A98" s="771">
        <v>1</v>
      </c>
      <c r="B98" s="771" t="s">
        <v>25</v>
      </c>
      <c r="C98" s="771" t="s">
        <v>254</v>
      </c>
      <c r="D98" s="691" t="s">
        <v>299</v>
      </c>
      <c r="E98" s="691" t="s">
        <v>300</v>
      </c>
      <c r="F98" s="691" t="s">
        <v>301</v>
      </c>
      <c r="G98" s="691" t="s">
        <v>302</v>
      </c>
      <c r="H98" s="691" t="s">
        <v>303</v>
      </c>
      <c r="I98" s="691" t="s">
        <v>304</v>
      </c>
      <c r="J98" s="691" t="s">
        <v>261</v>
      </c>
      <c r="K98" s="691" t="s">
        <v>33</v>
      </c>
      <c r="L98" s="691">
        <v>30</v>
      </c>
      <c r="M98" s="691" t="s">
        <v>305</v>
      </c>
      <c r="N98" s="691" t="s">
        <v>354</v>
      </c>
      <c r="O98" s="691" t="s">
        <v>355</v>
      </c>
      <c r="P98" s="691">
        <v>0</v>
      </c>
      <c r="Q98" s="691">
        <v>2023</v>
      </c>
      <c r="R98" s="691" t="s">
        <v>356</v>
      </c>
      <c r="S98" s="691" t="s">
        <v>37</v>
      </c>
      <c r="T98" s="691" t="s">
        <v>33</v>
      </c>
      <c r="U98" s="691">
        <v>12</v>
      </c>
      <c r="V98" s="691">
        <v>12</v>
      </c>
      <c r="W98" s="570">
        <v>0</v>
      </c>
      <c r="X98" s="691">
        <v>4</v>
      </c>
      <c r="Y98" s="691">
        <v>4</v>
      </c>
      <c r="Z98" s="691">
        <v>4</v>
      </c>
      <c r="AA98" s="798">
        <v>0</v>
      </c>
      <c r="AB98" s="638"/>
      <c r="AC98" s="638"/>
      <c r="AD98" s="638"/>
      <c r="AE98" s="638"/>
      <c r="AF98" s="638"/>
      <c r="AG98" s="638"/>
      <c r="AH98" s="638"/>
      <c r="AI98" s="638"/>
      <c r="AJ98" s="638"/>
      <c r="AK98" s="638"/>
      <c r="AL98" s="638"/>
      <c r="AM98" s="638"/>
      <c r="AN98" s="638"/>
      <c r="AO98" s="638"/>
      <c r="AP98" s="638"/>
      <c r="AQ98" s="638"/>
      <c r="AR98" s="638"/>
      <c r="AS98" s="638"/>
      <c r="AT98" s="638"/>
      <c r="AU98" s="638"/>
      <c r="AV98" s="638"/>
      <c r="AW98" s="638"/>
      <c r="AX98" s="638"/>
      <c r="AY98" s="629">
        <f t="shared" si="41"/>
        <v>0</v>
      </c>
      <c r="AZ98" s="638">
        <v>1500000</v>
      </c>
      <c r="BA98" s="638"/>
      <c r="BB98" s="638"/>
      <c r="BC98" s="638"/>
      <c r="BD98" s="638"/>
      <c r="BE98" s="638"/>
      <c r="BF98" s="638"/>
      <c r="BG98" s="638"/>
      <c r="BH98" s="638"/>
      <c r="BI98" s="638"/>
      <c r="BJ98" s="638"/>
      <c r="BK98" s="638"/>
      <c r="BL98" s="638"/>
      <c r="BM98" s="638"/>
      <c r="BN98" s="638"/>
      <c r="BO98" s="638"/>
      <c r="BP98" s="638"/>
      <c r="BQ98" s="638"/>
      <c r="BR98" s="638"/>
      <c r="BS98" s="638"/>
      <c r="BT98" s="638"/>
      <c r="BU98" s="638"/>
      <c r="BV98" s="638"/>
      <c r="BW98" s="629">
        <f t="shared" si="43"/>
        <v>1500000</v>
      </c>
      <c r="BX98" s="638">
        <v>1500000</v>
      </c>
      <c r="BY98" s="638"/>
      <c r="BZ98" s="638"/>
      <c r="CA98" s="638"/>
      <c r="CB98" s="638"/>
      <c r="CC98" s="638"/>
      <c r="CD98" s="638"/>
      <c r="CE98" s="638"/>
      <c r="CF98" s="638"/>
      <c r="CG98" s="638"/>
      <c r="CH98" s="638"/>
      <c r="CI98" s="638"/>
      <c r="CJ98" s="638"/>
      <c r="CK98" s="638"/>
      <c r="CL98" s="638"/>
      <c r="CM98" s="638"/>
      <c r="CN98" s="638"/>
      <c r="CO98" s="638"/>
      <c r="CP98" s="638"/>
      <c r="CQ98" s="638"/>
      <c r="CR98" s="638"/>
      <c r="CS98" s="638"/>
      <c r="CT98" s="638"/>
      <c r="CU98" s="629">
        <f t="shared" si="44"/>
        <v>1500000</v>
      </c>
      <c r="CV98" s="638">
        <v>1500000</v>
      </c>
      <c r="CW98" s="638"/>
      <c r="CX98" s="638"/>
      <c r="CY98" s="638"/>
      <c r="CZ98" s="638"/>
      <c r="DA98" s="638"/>
      <c r="DB98" s="779"/>
      <c r="DC98" s="779"/>
      <c r="DD98" s="779"/>
      <c r="DE98" s="779"/>
      <c r="DF98" s="779"/>
      <c r="DG98" s="779"/>
      <c r="DH98" s="779"/>
      <c r="DI98" s="779"/>
      <c r="DJ98" s="779"/>
      <c r="DK98" s="779"/>
      <c r="DL98" s="779"/>
      <c r="DM98" s="779"/>
      <c r="DN98" s="779"/>
      <c r="DO98" s="779"/>
      <c r="DP98" s="779"/>
      <c r="DQ98" s="779"/>
      <c r="DR98" s="779"/>
      <c r="DS98" s="780">
        <f t="shared" si="45"/>
        <v>1500000</v>
      </c>
      <c r="DT98" s="638">
        <f t="shared" si="42"/>
        <v>4500000</v>
      </c>
      <c r="DU98" s="575" t="s">
        <v>1166</v>
      </c>
    </row>
    <row r="99" spans="1:125" ht="94.5" x14ac:dyDescent="0.25">
      <c r="A99" s="771">
        <v>1</v>
      </c>
      <c r="B99" s="771" t="s">
        <v>25</v>
      </c>
      <c r="C99" s="771" t="s">
        <v>254</v>
      </c>
      <c r="D99" s="691" t="s">
        <v>299</v>
      </c>
      <c r="E99" s="691" t="s">
        <v>300</v>
      </c>
      <c r="F99" s="691" t="s">
        <v>301</v>
      </c>
      <c r="G99" s="691" t="s">
        <v>302</v>
      </c>
      <c r="H99" s="691" t="s">
        <v>303</v>
      </c>
      <c r="I99" s="691" t="s">
        <v>304</v>
      </c>
      <c r="J99" s="691" t="s">
        <v>261</v>
      </c>
      <c r="K99" s="691" t="s">
        <v>33</v>
      </c>
      <c r="L99" s="691">
        <v>30</v>
      </c>
      <c r="M99" s="691" t="s">
        <v>305</v>
      </c>
      <c r="N99" s="691" t="s">
        <v>357</v>
      </c>
      <c r="O99" s="691" t="s">
        <v>358</v>
      </c>
      <c r="P99" s="691">
        <v>1</v>
      </c>
      <c r="Q99" s="691">
        <v>2023</v>
      </c>
      <c r="R99" s="691" t="s">
        <v>295</v>
      </c>
      <c r="S99" s="691" t="s">
        <v>37</v>
      </c>
      <c r="T99" s="691" t="s">
        <v>38</v>
      </c>
      <c r="U99" s="691">
        <v>1</v>
      </c>
      <c r="V99" s="691">
        <v>1</v>
      </c>
      <c r="W99" s="570">
        <v>1</v>
      </c>
      <c r="X99" s="691">
        <v>1</v>
      </c>
      <c r="Y99" s="691">
        <v>1</v>
      </c>
      <c r="Z99" s="691">
        <v>1</v>
      </c>
      <c r="AA99" s="798">
        <v>0</v>
      </c>
      <c r="AB99" s="638"/>
      <c r="AC99" s="638"/>
      <c r="AD99" s="638"/>
      <c r="AE99" s="638"/>
      <c r="AF99" s="638"/>
      <c r="AG99" s="638"/>
      <c r="AH99" s="638"/>
      <c r="AI99" s="638"/>
      <c r="AJ99" s="638"/>
      <c r="AK99" s="638"/>
      <c r="AL99" s="638"/>
      <c r="AM99" s="638"/>
      <c r="AN99" s="638"/>
      <c r="AO99" s="638"/>
      <c r="AP99" s="638"/>
      <c r="AQ99" s="638"/>
      <c r="AR99" s="638"/>
      <c r="AS99" s="638"/>
      <c r="AT99" s="638"/>
      <c r="AU99" s="638"/>
      <c r="AV99" s="638"/>
      <c r="AW99" s="638"/>
      <c r="AX99" s="638"/>
      <c r="AY99" s="629">
        <f t="shared" si="41"/>
        <v>0</v>
      </c>
      <c r="AZ99" s="638">
        <v>3564000</v>
      </c>
      <c r="BA99" s="638"/>
      <c r="BB99" s="638"/>
      <c r="BC99" s="638"/>
      <c r="BD99" s="638"/>
      <c r="BE99" s="638"/>
      <c r="BF99" s="638"/>
      <c r="BG99" s="638"/>
      <c r="BH99" s="638"/>
      <c r="BI99" s="638"/>
      <c r="BJ99" s="638"/>
      <c r="BK99" s="638"/>
      <c r="BL99" s="638"/>
      <c r="BM99" s="638"/>
      <c r="BN99" s="638"/>
      <c r="BO99" s="638"/>
      <c r="BP99" s="638"/>
      <c r="BQ99" s="638"/>
      <c r="BR99" s="638"/>
      <c r="BS99" s="638"/>
      <c r="BT99" s="638"/>
      <c r="BU99" s="638"/>
      <c r="BV99" s="638"/>
      <c r="BW99" s="629">
        <f t="shared" si="43"/>
        <v>3564000</v>
      </c>
      <c r="BX99" s="638">
        <v>0</v>
      </c>
      <c r="BY99" s="638"/>
      <c r="BZ99" s="638"/>
      <c r="CA99" s="638"/>
      <c r="CB99" s="638"/>
      <c r="CC99" s="638"/>
      <c r="CD99" s="638"/>
      <c r="CE99" s="638"/>
      <c r="CF99" s="638"/>
      <c r="CG99" s="638"/>
      <c r="CH99" s="638"/>
      <c r="CI99" s="638"/>
      <c r="CJ99" s="638"/>
      <c r="CK99" s="638"/>
      <c r="CL99" s="638"/>
      <c r="CM99" s="638"/>
      <c r="CN99" s="638"/>
      <c r="CO99" s="638"/>
      <c r="CP99" s="638"/>
      <c r="CQ99" s="638"/>
      <c r="CR99" s="638"/>
      <c r="CS99" s="638"/>
      <c r="CT99" s="638"/>
      <c r="CU99" s="629">
        <f t="shared" si="44"/>
        <v>0</v>
      </c>
      <c r="CV99" s="638">
        <f>SUM(CA99:CU99)</f>
        <v>0</v>
      </c>
      <c r="CW99" s="638"/>
      <c r="CX99" s="638"/>
      <c r="CY99" s="638"/>
      <c r="CZ99" s="638"/>
      <c r="DA99" s="638"/>
      <c r="DB99" s="779"/>
      <c r="DC99" s="779"/>
      <c r="DD99" s="779"/>
      <c r="DE99" s="779"/>
      <c r="DF99" s="779"/>
      <c r="DG99" s="779"/>
      <c r="DH99" s="779"/>
      <c r="DI99" s="779"/>
      <c r="DJ99" s="779"/>
      <c r="DK99" s="779"/>
      <c r="DL99" s="779"/>
      <c r="DM99" s="779"/>
      <c r="DN99" s="779"/>
      <c r="DO99" s="779"/>
      <c r="DP99" s="779"/>
      <c r="DQ99" s="779"/>
      <c r="DR99" s="779"/>
      <c r="DS99" s="780">
        <f t="shared" si="45"/>
        <v>0</v>
      </c>
      <c r="DT99" s="638">
        <f t="shared" si="42"/>
        <v>3564000</v>
      </c>
      <c r="DU99" s="575" t="s">
        <v>1166</v>
      </c>
    </row>
    <row r="100" spans="1:125" ht="94.5" x14ac:dyDescent="0.25">
      <c r="A100" s="771">
        <v>1</v>
      </c>
      <c r="B100" s="771" t="s">
        <v>25</v>
      </c>
      <c r="C100" s="771" t="s">
        <v>254</v>
      </c>
      <c r="D100" s="691" t="s">
        <v>299</v>
      </c>
      <c r="E100" s="691" t="s">
        <v>300</v>
      </c>
      <c r="F100" s="691" t="s">
        <v>301</v>
      </c>
      <c r="G100" s="691" t="s">
        <v>302</v>
      </c>
      <c r="H100" s="691" t="s">
        <v>303</v>
      </c>
      <c r="I100" s="691" t="s">
        <v>304</v>
      </c>
      <c r="J100" s="691" t="s">
        <v>261</v>
      </c>
      <c r="K100" s="691" t="s">
        <v>33</v>
      </c>
      <c r="L100" s="691">
        <v>30</v>
      </c>
      <c r="M100" s="691" t="s">
        <v>305</v>
      </c>
      <c r="N100" s="691" t="s">
        <v>359</v>
      </c>
      <c r="O100" s="691" t="s">
        <v>1328</v>
      </c>
      <c r="P100" s="691">
        <v>0</v>
      </c>
      <c r="Q100" s="691">
        <v>2023</v>
      </c>
      <c r="R100" s="691" t="s">
        <v>361</v>
      </c>
      <c r="S100" s="691" t="s">
        <v>37</v>
      </c>
      <c r="T100" s="691" t="s">
        <v>33</v>
      </c>
      <c r="U100" s="691">
        <v>1</v>
      </c>
      <c r="V100" s="691">
        <v>1</v>
      </c>
      <c r="W100" s="570">
        <v>0.2</v>
      </c>
      <c r="X100" s="691">
        <v>0.4</v>
      </c>
      <c r="Y100" s="691">
        <v>0.6</v>
      </c>
      <c r="Z100" s="691">
        <v>1</v>
      </c>
      <c r="AA100" s="798">
        <v>0</v>
      </c>
      <c r="AB100" s="638"/>
      <c r="AC100" s="638"/>
      <c r="AD100" s="638"/>
      <c r="AE100" s="638"/>
      <c r="AF100" s="638"/>
      <c r="AG100" s="638"/>
      <c r="AH100" s="638"/>
      <c r="AI100" s="638"/>
      <c r="AJ100" s="638"/>
      <c r="AK100" s="638"/>
      <c r="AL100" s="638"/>
      <c r="AM100" s="638"/>
      <c r="AN100" s="638"/>
      <c r="AO100" s="638"/>
      <c r="AP100" s="638"/>
      <c r="AQ100" s="638"/>
      <c r="AR100" s="638"/>
      <c r="AS100" s="638"/>
      <c r="AT100" s="638"/>
      <c r="AU100" s="638"/>
      <c r="AV100" s="638"/>
      <c r="AW100" s="638"/>
      <c r="AX100" s="638"/>
      <c r="AY100" s="629">
        <f t="shared" si="41"/>
        <v>0</v>
      </c>
      <c r="AZ100" s="638">
        <v>0</v>
      </c>
      <c r="BA100" s="638"/>
      <c r="BB100" s="638"/>
      <c r="BC100" s="638"/>
      <c r="BD100" s="638"/>
      <c r="BE100" s="638"/>
      <c r="BF100" s="638"/>
      <c r="BG100" s="638"/>
      <c r="BH100" s="638"/>
      <c r="BI100" s="638"/>
      <c r="BJ100" s="638"/>
      <c r="BK100" s="638"/>
      <c r="BL100" s="638"/>
      <c r="BM100" s="638"/>
      <c r="BN100" s="638"/>
      <c r="BO100" s="638"/>
      <c r="BP100" s="638"/>
      <c r="BQ100" s="638"/>
      <c r="BR100" s="638"/>
      <c r="BS100" s="638"/>
      <c r="BT100" s="638"/>
      <c r="BU100" s="638"/>
      <c r="BV100" s="638"/>
      <c r="BW100" s="629">
        <f t="shared" si="43"/>
        <v>0</v>
      </c>
      <c r="BX100" s="638">
        <v>0</v>
      </c>
      <c r="BY100" s="638"/>
      <c r="BZ100" s="638"/>
      <c r="CA100" s="638"/>
      <c r="CB100" s="638"/>
      <c r="CC100" s="638"/>
      <c r="CD100" s="638"/>
      <c r="CE100" s="638"/>
      <c r="CF100" s="638"/>
      <c r="CG100" s="638"/>
      <c r="CH100" s="638"/>
      <c r="CI100" s="638"/>
      <c r="CJ100" s="638"/>
      <c r="CK100" s="638"/>
      <c r="CL100" s="638"/>
      <c r="CM100" s="638"/>
      <c r="CN100" s="638"/>
      <c r="CO100" s="638"/>
      <c r="CP100" s="638"/>
      <c r="CQ100" s="638"/>
      <c r="CR100" s="638"/>
      <c r="CS100" s="638"/>
      <c r="CT100" s="638"/>
      <c r="CU100" s="629">
        <f t="shared" si="44"/>
        <v>0</v>
      </c>
      <c r="CV100" s="638">
        <v>1500000</v>
      </c>
      <c r="CW100" s="638"/>
      <c r="CX100" s="638"/>
      <c r="CY100" s="638"/>
      <c r="CZ100" s="638"/>
      <c r="DA100" s="638"/>
      <c r="DB100" s="779"/>
      <c r="DC100" s="779"/>
      <c r="DD100" s="779"/>
      <c r="DE100" s="779"/>
      <c r="DF100" s="779"/>
      <c r="DG100" s="779"/>
      <c r="DH100" s="779"/>
      <c r="DI100" s="779"/>
      <c r="DJ100" s="779"/>
      <c r="DK100" s="779"/>
      <c r="DL100" s="779"/>
      <c r="DM100" s="779"/>
      <c r="DN100" s="779"/>
      <c r="DO100" s="779"/>
      <c r="DP100" s="779"/>
      <c r="DQ100" s="779"/>
      <c r="DR100" s="779"/>
      <c r="DS100" s="780">
        <f t="shared" si="45"/>
        <v>1500000</v>
      </c>
      <c r="DT100" s="638">
        <f t="shared" si="42"/>
        <v>1500000</v>
      </c>
      <c r="DU100" s="575" t="s">
        <v>1166</v>
      </c>
    </row>
    <row r="101" spans="1:125" ht="40.5" x14ac:dyDescent="0.25">
      <c r="A101" s="771">
        <v>1</v>
      </c>
      <c r="B101" s="771" t="s">
        <v>25</v>
      </c>
      <c r="C101" s="771" t="s">
        <v>254</v>
      </c>
      <c r="D101" s="691" t="s">
        <v>362</v>
      </c>
      <c r="E101" s="691" t="s">
        <v>363</v>
      </c>
      <c r="F101" s="691" t="s">
        <v>364</v>
      </c>
      <c r="G101" s="691" t="s">
        <v>365</v>
      </c>
      <c r="H101" s="691">
        <v>600</v>
      </c>
      <c r="I101" s="691" t="s">
        <v>366</v>
      </c>
      <c r="J101" s="691" t="s">
        <v>105</v>
      </c>
      <c r="K101" s="691" t="s">
        <v>38</v>
      </c>
      <c r="L101" s="691">
        <v>600</v>
      </c>
      <c r="M101" s="691">
        <v>600</v>
      </c>
      <c r="N101" s="691" t="s">
        <v>367</v>
      </c>
      <c r="O101" s="691" t="s">
        <v>368</v>
      </c>
      <c r="P101" s="691">
        <v>100</v>
      </c>
      <c r="Q101" s="691">
        <v>2023</v>
      </c>
      <c r="R101" s="691" t="s">
        <v>369</v>
      </c>
      <c r="S101" s="691" t="s">
        <v>37</v>
      </c>
      <c r="T101" s="691" t="s">
        <v>33</v>
      </c>
      <c r="U101" s="691">
        <v>120</v>
      </c>
      <c r="V101" s="691">
        <v>120</v>
      </c>
      <c r="W101" s="570">
        <v>60</v>
      </c>
      <c r="X101" s="691">
        <v>80</v>
      </c>
      <c r="Y101" s="691">
        <v>100</v>
      </c>
      <c r="Z101" s="691">
        <v>120</v>
      </c>
      <c r="AA101" s="798"/>
      <c r="AB101" s="638"/>
      <c r="AC101" s="638"/>
      <c r="AD101" s="638"/>
      <c r="AE101" s="638"/>
      <c r="AF101" s="638"/>
      <c r="AG101" s="638"/>
      <c r="AH101" s="638"/>
      <c r="AI101" s="638"/>
      <c r="AJ101" s="638">
        <v>17980000</v>
      </c>
      <c r="AK101" s="638"/>
      <c r="AL101" s="638"/>
      <c r="AM101" s="638"/>
      <c r="AN101" s="638"/>
      <c r="AO101" s="638"/>
      <c r="AP101" s="638"/>
      <c r="AQ101" s="638"/>
      <c r="AR101" s="638"/>
      <c r="AS101" s="638"/>
      <c r="AT101" s="638"/>
      <c r="AU101" s="638"/>
      <c r="AV101" s="638"/>
      <c r="AW101" s="638"/>
      <c r="AX101" s="638"/>
      <c r="AY101" s="629">
        <f t="shared" si="41"/>
        <v>17980000</v>
      </c>
      <c r="AZ101" s="638">
        <f>+AA101*1.029</f>
        <v>0</v>
      </c>
      <c r="BA101" s="638"/>
      <c r="BB101" s="638"/>
      <c r="BC101" s="638">
        <f>+AD101*1.029</f>
        <v>0</v>
      </c>
      <c r="BD101" s="638"/>
      <c r="BE101" s="638"/>
      <c r="BF101" s="638"/>
      <c r="BG101" s="638"/>
      <c r="BH101" s="638"/>
      <c r="BI101" s="638">
        <v>20580000</v>
      </c>
      <c r="BJ101" s="638"/>
      <c r="BK101" s="638"/>
      <c r="BL101" s="638"/>
      <c r="BM101" s="638"/>
      <c r="BN101" s="638"/>
      <c r="BO101" s="638"/>
      <c r="BP101" s="638"/>
      <c r="BQ101" s="638"/>
      <c r="BR101" s="638"/>
      <c r="BS101" s="638"/>
      <c r="BT101" s="638"/>
      <c r="BU101" s="638"/>
      <c r="BV101" s="638"/>
      <c r="BW101" s="629">
        <f t="shared" si="43"/>
        <v>20580000</v>
      </c>
      <c r="BX101" s="638">
        <f>+AZ101*1.044</f>
        <v>0</v>
      </c>
      <c r="BY101" s="638"/>
      <c r="BZ101" s="638"/>
      <c r="CA101" s="638"/>
      <c r="CB101" s="638"/>
      <c r="CC101" s="638"/>
      <c r="CD101" s="638"/>
      <c r="CE101" s="638"/>
      <c r="CF101" s="638"/>
      <c r="CG101" s="638">
        <v>10290000</v>
      </c>
      <c r="CH101" s="638"/>
      <c r="CI101" s="638"/>
      <c r="CJ101" s="638"/>
      <c r="CK101" s="638"/>
      <c r="CL101" s="638"/>
      <c r="CM101" s="638"/>
      <c r="CN101" s="638"/>
      <c r="CO101" s="638"/>
      <c r="CP101" s="638"/>
      <c r="CQ101" s="638"/>
      <c r="CR101" s="638"/>
      <c r="CS101" s="638"/>
      <c r="CT101" s="638"/>
      <c r="CU101" s="629">
        <f t="shared" si="44"/>
        <v>10290000</v>
      </c>
      <c r="CV101" s="638"/>
      <c r="CW101" s="638"/>
      <c r="CX101" s="638"/>
      <c r="CY101" s="638"/>
      <c r="CZ101" s="638"/>
      <c r="DA101" s="638"/>
      <c r="DB101" s="779"/>
      <c r="DC101" s="779"/>
      <c r="DD101" s="779"/>
      <c r="DE101" s="779">
        <v>10290000</v>
      </c>
      <c r="DF101" s="779"/>
      <c r="DG101" s="779"/>
      <c r="DH101" s="779"/>
      <c r="DI101" s="779"/>
      <c r="DJ101" s="779"/>
      <c r="DK101" s="779"/>
      <c r="DL101" s="779"/>
      <c r="DM101" s="779"/>
      <c r="DN101" s="779"/>
      <c r="DO101" s="779"/>
      <c r="DP101" s="779"/>
      <c r="DQ101" s="779"/>
      <c r="DR101" s="779"/>
      <c r="DS101" s="780">
        <f t="shared" si="45"/>
        <v>10290000</v>
      </c>
      <c r="DT101" s="638">
        <f t="shared" si="42"/>
        <v>59140000</v>
      </c>
      <c r="DU101" s="575" t="s">
        <v>1166</v>
      </c>
    </row>
    <row r="102" spans="1:125" ht="40.5" x14ac:dyDescent="0.25">
      <c r="A102" s="771">
        <v>1</v>
      </c>
      <c r="B102" s="771" t="s">
        <v>25</v>
      </c>
      <c r="C102" s="771" t="s">
        <v>254</v>
      </c>
      <c r="D102" s="691" t="s">
        <v>362</v>
      </c>
      <c r="E102" s="570" t="s">
        <v>363</v>
      </c>
      <c r="F102" s="570" t="s">
        <v>364</v>
      </c>
      <c r="G102" s="570" t="s">
        <v>365</v>
      </c>
      <c r="H102" s="570">
        <v>600</v>
      </c>
      <c r="I102" s="570" t="s">
        <v>366</v>
      </c>
      <c r="J102" s="570" t="s">
        <v>105</v>
      </c>
      <c r="K102" s="570" t="s">
        <v>38</v>
      </c>
      <c r="L102" s="570">
        <v>600</v>
      </c>
      <c r="M102" s="570">
        <v>600</v>
      </c>
      <c r="N102" s="570" t="s">
        <v>370</v>
      </c>
      <c r="O102" s="570" t="s">
        <v>371</v>
      </c>
      <c r="P102" s="795">
        <v>8</v>
      </c>
      <c r="Q102" s="570">
        <v>2023</v>
      </c>
      <c r="R102" s="570" t="s">
        <v>372</v>
      </c>
      <c r="S102" s="570" t="s">
        <v>37</v>
      </c>
      <c r="T102" s="570" t="s">
        <v>373</v>
      </c>
      <c r="U102" s="795">
        <v>8</v>
      </c>
      <c r="V102" s="795">
        <v>8</v>
      </c>
      <c r="W102" s="795">
        <v>2</v>
      </c>
      <c r="X102" s="781">
        <v>2</v>
      </c>
      <c r="Y102" s="781">
        <v>2</v>
      </c>
      <c r="Z102" s="781">
        <v>2</v>
      </c>
      <c r="AA102" s="798"/>
      <c r="AB102" s="638"/>
      <c r="AC102" s="638"/>
      <c r="AD102" s="638"/>
      <c r="AE102" s="638"/>
      <c r="AF102" s="638"/>
      <c r="AG102" s="638"/>
      <c r="AH102" s="638"/>
      <c r="AI102" s="638"/>
      <c r="AJ102" s="638">
        <v>13980000</v>
      </c>
      <c r="AK102" s="638"/>
      <c r="AL102" s="638"/>
      <c r="AM102" s="638"/>
      <c r="AN102" s="638"/>
      <c r="AO102" s="638"/>
      <c r="AP102" s="638"/>
      <c r="AQ102" s="638"/>
      <c r="AR102" s="638"/>
      <c r="AS102" s="638"/>
      <c r="AT102" s="638"/>
      <c r="AU102" s="638"/>
      <c r="AV102" s="638"/>
      <c r="AW102" s="638"/>
      <c r="AX102" s="638"/>
      <c r="AY102" s="629">
        <f t="shared" si="41"/>
        <v>13980000</v>
      </c>
      <c r="AZ102" s="638">
        <f>+AA102*1.029</f>
        <v>0</v>
      </c>
      <c r="BA102" s="638"/>
      <c r="BB102" s="638"/>
      <c r="BC102" s="638">
        <f>+AD102*1.029</f>
        <v>0</v>
      </c>
      <c r="BD102" s="638"/>
      <c r="BE102" s="638"/>
      <c r="BF102" s="638"/>
      <c r="BG102" s="638"/>
      <c r="BH102" s="638"/>
      <c r="BI102" s="638">
        <v>22493940</v>
      </c>
      <c r="BJ102" s="638"/>
      <c r="BK102" s="638"/>
      <c r="BL102" s="638"/>
      <c r="BM102" s="638"/>
      <c r="BN102" s="638"/>
      <c r="BO102" s="638"/>
      <c r="BP102" s="638"/>
      <c r="BQ102" s="638"/>
      <c r="BR102" s="638"/>
      <c r="BS102" s="638"/>
      <c r="BT102" s="638"/>
      <c r="BU102" s="638"/>
      <c r="BV102" s="638"/>
      <c r="BW102" s="629">
        <f t="shared" si="43"/>
        <v>22493940</v>
      </c>
      <c r="BX102" s="638">
        <f>+AZ102*1.044</f>
        <v>0</v>
      </c>
      <c r="BY102" s="638"/>
      <c r="BZ102" s="638"/>
      <c r="CA102" s="638"/>
      <c r="CB102" s="638"/>
      <c r="CC102" s="638"/>
      <c r="CD102" s="638"/>
      <c r="CE102" s="638"/>
      <c r="CF102" s="638"/>
      <c r="CG102" s="638">
        <v>22493940</v>
      </c>
      <c r="CH102" s="638"/>
      <c r="CI102" s="638"/>
      <c r="CJ102" s="638"/>
      <c r="CK102" s="638"/>
      <c r="CL102" s="638"/>
      <c r="CM102" s="638"/>
      <c r="CN102" s="638"/>
      <c r="CO102" s="638"/>
      <c r="CP102" s="638"/>
      <c r="CQ102" s="638"/>
      <c r="CR102" s="638"/>
      <c r="CS102" s="638"/>
      <c r="CT102" s="638"/>
      <c r="CU102" s="629">
        <f t="shared" si="44"/>
        <v>22493940</v>
      </c>
      <c r="CV102" s="638"/>
      <c r="CW102" s="638"/>
      <c r="CX102" s="638"/>
      <c r="CY102" s="638"/>
      <c r="CZ102" s="638"/>
      <c r="DA102" s="638"/>
      <c r="DB102" s="779"/>
      <c r="DC102" s="779"/>
      <c r="DD102" s="779"/>
      <c r="DE102" s="779">
        <v>22493940</v>
      </c>
      <c r="DF102" s="779"/>
      <c r="DG102" s="779"/>
      <c r="DH102" s="779"/>
      <c r="DI102" s="779"/>
      <c r="DJ102" s="779"/>
      <c r="DK102" s="779"/>
      <c r="DL102" s="779"/>
      <c r="DM102" s="779"/>
      <c r="DN102" s="779"/>
      <c r="DO102" s="779"/>
      <c r="DP102" s="779"/>
      <c r="DQ102" s="779"/>
      <c r="DR102" s="779"/>
      <c r="DS102" s="780">
        <f t="shared" si="45"/>
        <v>22493940</v>
      </c>
      <c r="DT102" s="638">
        <f t="shared" si="42"/>
        <v>81461820</v>
      </c>
      <c r="DU102" s="575" t="s">
        <v>1166</v>
      </c>
    </row>
    <row r="103" spans="1:125" ht="40.5" x14ac:dyDescent="0.25">
      <c r="A103" s="771">
        <v>1</v>
      </c>
      <c r="B103" s="771" t="s">
        <v>25</v>
      </c>
      <c r="C103" s="771" t="s">
        <v>254</v>
      </c>
      <c r="D103" s="771" t="s">
        <v>362</v>
      </c>
      <c r="E103" s="570" t="s">
        <v>363</v>
      </c>
      <c r="F103" s="570" t="s">
        <v>364</v>
      </c>
      <c r="G103" s="570" t="s">
        <v>365</v>
      </c>
      <c r="H103" s="570">
        <v>600</v>
      </c>
      <c r="I103" s="570" t="s">
        <v>366</v>
      </c>
      <c r="J103" s="570" t="s">
        <v>105</v>
      </c>
      <c r="K103" s="570" t="s">
        <v>38</v>
      </c>
      <c r="L103" s="570">
        <v>600</v>
      </c>
      <c r="M103" s="570">
        <v>600</v>
      </c>
      <c r="N103" s="570" t="s">
        <v>374</v>
      </c>
      <c r="O103" s="813" t="s">
        <v>375</v>
      </c>
      <c r="P103" s="570">
        <v>3300</v>
      </c>
      <c r="Q103" s="570">
        <v>2023</v>
      </c>
      <c r="R103" s="570" t="s">
        <v>376</v>
      </c>
      <c r="S103" s="570" t="s">
        <v>37</v>
      </c>
      <c r="T103" s="570" t="s">
        <v>139</v>
      </c>
      <c r="U103" s="570">
        <v>3500</v>
      </c>
      <c r="V103" s="570">
        <v>3500</v>
      </c>
      <c r="W103" s="570">
        <v>3300</v>
      </c>
      <c r="X103" s="691">
        <v>3350</v>
      </c>
      <c r="Y103" s="691">
        <v>3400</v>
      </c>
      <c r="Z103" s="691">
        <v>3500</v>
      </c>
      <c r="AA103" s="798">
        <v>20000000</v>
      </c>
      <c r="AB103" s="638"/>
      <c r="AC103" s="638"/>
      <c r="AD103" s="638"/>
      <c r="AE103" s="638"/>
      <c r="AF103" s="638"/>
      <c r="AG103" s="638"/>
      <c r="AH103" s="638"/>
      <c r="AI103" s="638"/>
      <c r="AJ103" s="638">
        <v>40000000</v>
      </c>
      <c r="AK103" s="638"/>
      <c r="AL103" s="638"/>
      <c r="AM103" s="638"/>
      <c r="AN103" s="638"/>
      <c r="AO103" s="638"/>
      <c r="AP103" s="638"/>
      <c r="AQ103" s="638"/>
      <c r="AR103" s="638"/>
      <c r="AS103" s="638"/>
      <c r="AT103" s="638"/>
      <c r="AU103" s="638"/>
      <c r="AV103" s="638"/>
      <c r="AW103" s="638"/>
      <c r="AX103" s="638"/>
      <c r="AY103" s="629">
        <f t="shared" si="41"/>
        <v>60000000</v>
      </c>
      <c r="AZ103" s="638">
        <v>30870000</v>
      </c>
      <c r="BA103" s="638"/>
      <c r="BB103" s="638"/>
      <c r="BC103" s="638">
        <f>+AD103*1.029</f>
        <v>0</v>
      </c>
      <c r="BD103" s="638"/>
      <c r="BE103" s="638"/>
      <c r="BF103" s="638"/>
      <c r="BG103" s="638"/>
      <c r="BH103" s="638"/>
      <c r="BI103" s="638">
        <v>30870000</v>
      </c>
      <c r="BJ103" s="638"/>
      <c r="BK103" s="638"/>
      <c r="BL103" s="638"/>
      <c r="BM103" s="638"/>
      <c r="BN103" s="638"/>
      <c r="BO103" s="638"/>
      <c r="BP103" s="638"/>
      <c r="BQ103" s="638"/>
      <c r="BR103" s="638"/>
      <c r="BS103" s="638"/>
      <c r="BT103" s="638"/>
      <c r="BU103" s="638"/>
      <c r="BV103" s="638"/>
      <c r="BW103" s="629">
        <f t="shared" si="43"/>
        <v>61740000</v>
      </c>
      <c r="BX103" s="638">
        <v>30870000</v>
      </c>
      <c r="BY103" s="638"/>
      <c r="BZ103" s="638"/>
      <c r="CA103" s="638"/>
      <c r="CB103" s="638"/>
      <c r="CC103" s="638"/>
      <c r="CD103" s="638"/>
      <c r="CE103" s="638"/>
      <c r="CF103" s="638"/>
      <c r="CG103" s="638">
        <v>30870000</v>
      </c>
      <c r="CH103" s="638"/>
      <c r="CI103" s="638"/>
      <c r="CJ103" s="638"/>
      <c r="CK103" s="638"/>
      <c r="CL103" s="638"/>
      <c r="CM103" s="638"/>
      <c r="CN103" s="638"/>
      <c r="CO103" s="638"/>
      <c r="CP103" s="638"/>
      <c r="CQ103" s="638"/>
      <c r="CR103" s="638"/>
      <c r="CS103" s="638"/>
      <c r="CT103" s="638"/>
      <c r="CU103" s="629">
        <f t="shared" si="44"/>
        <v>61740000</v>
      </c>
      <c r="CV103" s="638">
        <v>30870000</v>
      </c>
      <c r="CW103" s="638"/>
      <c r="CX103" s="638"/>
      <c r="CY103" s="638"/>
      <c r="CZ103" s="638"/>
      <c r="DA103" s="638"/>
      <c r="DB103" s="779"/>
      <c r="DC103" s="779"/>
      <c r="DD103" s="779"/>
      <c r="DE103" s="779">
        <v>30870000</v>
      </c>
      <c r="DF103" s="779"/>
      <c r="DG103" s="779"/>
      <c r="DH103" s="779"/>
      <c r="DI103" s="779"/>
      <c r="DJ103" s="779"/>
      <c r="DK103" s="779"/>
      <c r="DL103" s="779"/>
      <c r="DM103" s="779"/>
      <c r="DN103" s="779"/>
      <c r="DO103" s="779"/>
      <c r="DP103" s="779"/>
      <c r="DQ103" s="779"/>
      <c r="DR103" s="779"/>
      <c r="DS103" s="780">
        <f t="shared" si="45"/>
        <v>61740000</v>
      </c>
      <c r="DT103" s="638">
        <f t="shared" si="42"/>
        <v>245220000</v>
      </c>
      <c r="DU103" s="575" t="s">
        <v>1166</v>
      </c>
    </row>
    <row r="104" spans="1:125" ht="40.5" x14ac:dyDescent="0.25">
      <c r="A104" s="771">
        <v>1</v>
      </c>
      <c r="B104" s="771" t="s">
        <v>25</v>
      </c>
      <c r="C104" s="771" t="s">
        <v>254</v>
      </c>
      <c r="D104" s="771" t="s">
        <v>362</v>
      </c>
      <c r="E104" s="570" t="s">
        <v>363</v>
      </c>
      <c r="F104" s="570" t="s">
        <v>364</v>
      </c>
      <c r="G104" s="570" t="s">
        <v>365</v>
      </c>
      <c r="H104" s="570">
        <v>600</v>
      </c>
      <c r="I104" s="570" t="s">
        <v>366</v>
      </c>
      <c r="J104" s="570" t="s">
        <v>105</v>
      </c>
      <c r="K104" s="570" t="s">
        <v>38</v>
      </c>
      <c r="L104" s="570">
        <v>600</v>
      </c>
      <c r="M104" s="570">
        <v>600</v>
      </c>
      <c r="N104" s="570" t="s">
        <v>377</v>
      </c>
      <c r="O104" s="813" t="s">
        <v>378</v>
      </c>
      <c r="P104" s="570">
        <v>195</v>
      </c>
      <c r="Q104" s="570">
        <v>2023</v>
      </c>
      <c r="R104" s="570" t="s">
        <v>379</v>
      </c>
      <c r="S104" s="570" t="s">
        <v>37</v>
      </c>
      <c r="T104" s="570" t="s">
        <v>139</v>
      </c>
      <c r="U104" s="570">
        <v>305</v>
      </c>
      <c r="V104" s="570">
        <v>500</v>
      </c>
      <c r="W104" s="570">
        <v>195</v>
      </c>
      <c r="X104" s="691">
        <v>240</v>
      </c>
      <c r="Y104" s="691">
        <v>280</v>
      </c>
      <c r="Z104" s="691">
        <v>305</v>
      </c>
      <c r="AA104" s="798"/>
      <c r="AB104" s="638"/>
      <c r="AC104" s="638"/>
      <c r="AD104" s="638"/>
      <c r="AE104" s="638"/>
      <c r="AF104" s="638"/>
      <c r="AG104" s="638"/>
      <c r="AH104" s="638"/>
      <c r="AI104" s="638"/>
      <c r="AJ104" s="638">
        <v>37040000</v>
      </c>
      <c r="AK104" s="638"/>
      <c r="AL104" s="638"/>
      <c r="AM104" s="638"/>
      <c r="AN104" s="638"/>
      <c r="AO104" s="638"/>
      <c r="AP104" s="638"/>
      <c r="AQ104" s="638"/>
      <c r="AR104" s="638"/>
      <c r="AS104" s="638"/>
      <c r="AT104" s="638"/>
      <c r="AU104" s="638"/>
      <c r="AV104" s="638"/>
      <c r="AW104" s="638"/>
      <c r="AX104" s="638"/>
      <c r="AY104" s="629">
        <f t="shared" ref="AY104:AY121" si="47">SUM(AA104:AW104)</f>
        <v>37040000</v>
      </c>
      <c r="AZ104" s="638"/>
      <c r="BA104" s="638"/>
      <c r="BB104" s="638"/>
      <c r="BC104" s="638">
        <f>+AD104*1.029</f>
        <v>0</v>
      </c>
      <c r="BD104" s="638"/>
      <c r="BE104" s="638"/>
      <c r="BF104" s="638"/>
      <c r="BG104" s="638"/>
      <c r="BH104" s="638"/>
      <c r="BI104" s="638">
        <v>27824160</v>
      </c>
      <c r="BJ104" s="638"/>
      <c r="BK104" s="638"/>
      <c r="BL104" s="638"/>
      <c r="BM104" s="638"/>
      <c r="BN104" s="638"/>
      <c r="BO104" s="638"/>
      <c r="BP104" s="638"/>
      <c r="BQ104" s="638"/>
      <c r="BR104" s="638"/>
      <c r="BS104" s="638"/>
      <c r="BT104" s="638"/>
      <c r="BU104" s="638"/>
      <c r="BV104" s="638"/>
      <c r="BW104" s="629">
        <f t="shared" si="43"/>
        <v>27824160</v>
      </c>
      <c r="BX104" s="638"/>
      <c r="BY104" s="638"/>
      <c r="BZ104" s="638"/>
      <c r="CA104" s="638"/>
      <c r="CB104" s="638"/>
      <c r="CC104" s="638"/>
      <c r="CD104" s="638"/>
      <c r="CE104" s="638"/>
      <c r="CF104" s="638"/>
      <c r="CG104" s="638">
        <v>27824160</v>
      </c>
      <c r="CH104" s="638"/>
      <c r="CI104" s="638"/>
      <c r="CJ104" s="638"/>
      <c r="CK104" s="638"/>
      <c r="CL104" s="638"/>
      <c r="CM104" s="638"/>
      <c r="CN104" s="638"/>
      <c r="CO104" s="638"/>
      <c r="CP104" s="638"/>
      <c r="CQ104" s="638"/>
      <c r="CR104" s="638"/>
      <c r="CS104" s="638"/>
      <c r="CT104" s="638"/>
      <c r="CU104" s="629">
        <f t="shared" si="44"/>
        <v>27824160</v>
      </c>
      <c r="CV104" s="638"/>
      <c r="CW104" s="638"/>
      <c r="CX104" s="638"/>
      <c r="CY104" s="638"/>
      <c r="CZ104" s="638"/>
      <c r="DA104" s="638"/>
      <c r="DB104" s="779"/>
      <c r="DC104" s="779"/>
      <c r="DD104" s="779"/>
      <c r="DE104" s="779">
        <v>27824160</v>
      </c>
      <c r="DF104" s="779"/>
      <c r="DG104" s="779"/>
      <c r="DH104" s="779"/>
      <c r="DI104" s="779"/>
      <c r="DJ104" s="779"/>
      <c r="DK104" s="779"/>
      <c r="DL104" s="779"/>
      <c r="DM104" s="779"/>
      <c r="DN104" s="779"/>
      <c r="DO104" s="779"/>
      <c r="DP104" s="779"/>
      <c r="DQ104" s="779"/>
      <c r="DR104" s="779"/>
      <c r="DS104" s="780">
        <f t="shared" si="45"/>
        <v>27824160</v>
      </c>
      <c r="DT104" s="638">
        <f t="shared" ref="DT104:DT121" si="48">+AY104+BW104+CU104+DS104</f>
        <v>120512480</v>
      </c>
      <c r="DU104" s="575" t="s">
        <v>1166</v>
      </c>
    </row>
    <row r="105" spans="1:125" ht="40.5" x14ac:dyDescent="0.25">
      <c r="A105" s="771">
        <v>1</v>
      </c>
      <c r="B105" s="771" t="s">
        <v>25</v>
      </c>
      <c r="C105" s="771" t="s">
        <v>254</v>
      </c>
      <c r="D105" s="771" t="s">
        <v>362</v>
      </c>
      <c r="E105" s="570" t="s">
        <v>363</v>
      </c>
      <c r="F105" s="570" t="s">
        <v>364</v>
      </c>
      <c r="G105" s="570" t="s">
        <v>365</v>
      </c>
      <c r="H105" s="570">
        <v>600</v>
      </c>
      <c r="I105" s="570" t="s">
        <v>366</v>
      </c>
      <c r="J105" s="570" t="s">
        <v>105</v>
      </c>
      <c r="K105" s="570" t="s">
        <v>38</v>
      </c>
      <c r="L105" s="570">
        <v>600</v>
      </c>
      <c r="M105" s="570">
        <v>600</v>
      </c>
      <c r="N105" s="570" t="s">
        <v>380</v>
      </c>
      <c r="O105" s="813" t="s">
        <v>381</v>
      </c>
      <c r="P105" s="570">
        <v>100</v>
      </c>
      <c r="Q105" s="570">
        <v>2023</v>
      </c>
      <c r="R105" s="570" t="s">
        <v>382</v>
      </c>
      <c r="S105" s="570" t="s">
        <v>37</v>
      </c>
      <c r="T105" s="570" t="s">
        <v>139</v>
      </c>
      <c r="U105" s="570">
        <v>400</v>
      </c>
      <c r="V105" s="570">
        <v>500</v>
      </c>
      <c r="W105" s="570">
        <v>100</v>
      </c>
      <c r="X105" s="691">
        <v>200</v>
      </c>
      <c r="Y105" s="691">
        <v>300</v>
      </c>
      <c r="Z105" s="691">
        <v>400</v>
      </c>
      <c r="AA105" s="798"/>
      <c r="AB105" s="638"/>
      <c r="AC105" s="638"/>
      <c r="AD105" s="638"/>
      <c r="AE105" s="638"/>
      <c r="AF105" s="638"/>
      <c r="AG105" s="638"/>
      <c r="AH105" s="638"/>
      <c r="AI105" s="638"/>
      <c r="AJ105" s="638">
        <v>14080000</v>
      </c>
      <c r="AK105" s="638"/>
      <c r="AL105" s="638"/>
      <c r="AM105" s="638"/>
      <c r="AN105" s="638"/>
      <c r="AO105" s="638"/>
      <c r="AP105" s="638"/>
      <c r="AQ105" s="638"/>
      <c r="AR105" s="638"/>
      <c r="AS105" s="638"/>
      <c r="AT105" s="638"/>
      <c r="AU105" s="638"/>
      <c r="AV105" s="638"/>
      <c r="AW105" s="638"/>
      <c r="AX105" s="638"/>
      <c r="AY105" s="629">
        <f t="shared" si="47"/>
        <v>14080000</v>
      </c>
      <c r="AZ105" s="638"/>
      <c r="BA105" s="638"/>
      <c r="BB105" s="638"/>
      <c r="BC105" s="638"/>
      <c r="BD105" s="638"/>
      <c r="BE105" s="638"/>
      <c r="BF105" s="638"/>
      <c r="BG105" s="638"/>
      <c r="BH105" s="638"/>
      <c r="BI105" s="638">
        <v>24675420</v>
      </c>
      <c r="BJ105" s="638"/>
      <c r="BK105" s="638"/>
      <c r="BL105" s="638"/>
      <c r="BM105" s="638"/>
      <c r="BN105" s="638"/>
      <c r="BO105" s="638"/>
      <c r="BP105" s="638"/>
      <c r="BQ105" s="638"/>
      <c r="BR105" s="638"/>
      <c r="BS105" s="638"/>
      <c r="BT105" s="638"/>
      <c r="BU105" s="638"/>
      <c r="BV105" s="638"/>
      <c r="BW105" s="629">
        <f t="shared" si="43"/>
        <v>24675420</v>
      </c>
      <c r="BX105" s="638"/>
      <c r="BY105" s="638"/>
      <c r="BZ105" s="638"/>
      <c r="CA105" s="638"/>
      <c r="CB105" s="638"/>
      <c r="CC105" s="638"/>
      <c r="CD105" s="638"/>
      <c r="CE105" s="638"/>
      <c r="CF105" s="638"/>
      <c r="CG105" s="638">
        <v>24675420</v>
      </c>
      <c r="CH105" s="638"/>
      <c r="CI105" s="638"/>
      <c r="CJ105" s="638"/>
      <c r="CK105" s="638"/>
      <c r="CL105" s="638"/>
      <c r="CM105" s="638"/>
      <c r="CN105" s="638"/>
      <c r="CO105" s="638"/>
      <c r="CP105" s="638"/>
      <c r="CQ105" s="638"/>
      <c r="CR105" s="638"/>
      <c r="CS105" s="638"/>
      <c r="CT105" s="638"/>
      <c r="CU105" s="629">
        <f t="shared" si="44"/>
        <v>24675420</v>
      </c>
      <c r="CV105" s="638"/>
      <c r="CW105" s="638"/>
      <c r="CX105" s="638"/>
      <c r="CY105" s="638"/>
      <c r="CZ105" s="638"/>
      <c r="DA105" s="638"/>
      <c r="DB105" s="779"/>
      <c r="DC105" s="779"/>
      <c r="DD105" s="779"/>
      <c r="DE105" s="779">
        <v>24675420</v>
      </c>
      <c r="DF105" s="779"/>
      <c r="DG105" s="779"/>
      <c r="DH105" s="779"/>
      <c r="DI105" s="779"/>
      <c r="DJ105" s="779"/>
      <c r="DK105" s="779"/>
      <c r="DL105" s="779"/>
      <c r="DM105" s="779"/>
      <c r="DN105" s="779"/>
      <c r="DO105" s="779"/>
      <c r="DP105" s="779"/>
      <c r="DQ105" s="779"/>
      <c r="DR105" s="779"/>
      <c r="DS105" s="780">
        <f t="shared" si="45"/>
        <v>24675420</v>
      </c>
      <c r="DT105" s="638">
        <f t="shared" si="48"/>
        <v>88106260</v>
      </c>
      <c r="DU105" s="575" t="s">
        <v>1166</v>
      </c>
    </row>
    <row r="106" spans="1:125" ht="40.5" x14ac:dyDescent="0.25">
      <c r="A106" s="771">
        <v>1</v>
      </c>
      <c r="B106" s="771" t="s">
        <v>25</v>
      </c>
      <c r="C106" s="771" t="s">
        <v>254</v>
      </c>
      <c r="D106" s="771" t="s">
        <v>362</v>
      </c>
      <c r="E106" s="570" t="s">
        <v>363</v>
      </c>
      <c r="F106" s="570" t="s">
        <v>383</v>
      </c>
      <c r="G106" s="570" t="s">
        <v>384</v>
      </c>
      <c r="H106" s="570">
        <v>1</v>
      </c>
      <c r="I106" s="570" t="s">
        <v>385</v>
      </c>
      <c r="J106" s="570" t="s">
        <v>105</v>
      </c>
      <c r="K106" s="570" t="s">
        <v>33</v>
      </c>
      <c r="L106" s="570">
        <v>2</v>
      </c>
      <c r="M106" s="795">
        <v>2</v>
      </c>
      <c r="N106" s="570" t="s">
        <v>386</v>
      </c>
      <c r="O106" s="570" t="s">
        <v>387</v>
      </c>
      <c r="P106" s="570">
        <v>1</v>
      </c>
      <c r="Q106" s="570">
        <v>2023</v>
      </c>
      <c r="R106" s="570" t="s">
        <v>388</v>
      </c>
      <c r="S106" s="570" t="s">
        <v>37</v>
      </c>
      <c r="T106" s="570" t="s">
        <v>38</v>
      </c>
      <c r="U106" s="570">
        <v>1</v>
      </c>
      <c r="V106" s="570">
        <v>1</v>
      </c>
      <c r="W106" s="570">
        <v>0.25</v>
      </c>
      <c r="X106" s="576">
        <v>0.5</v>
      </c>
      <c r="Y106" s="576">
        <v>0.8</v>
      </c>
      <c r="Z106" s="577">
        <v>1</v>
      </c>
      <c r="AA106" s="798">
        <v>0</v>
      </c>
      <c r="AB106" s="638"/>
      <c r="AC106" s="638"/>
      <c r="AD106" s="638"/>
      <c r="AE106" s="638"/>
      <c r="AF106" s="638"/>
      <c r="AG106" s="638"/>
      <c r="AH106" s="638"/>
      <c r="AI106" s="638"/>
      <c r="AJ106" s="638"/>
      <c r="AK106" s="638"/>
      <c r="AL106" s="638"/>
      <c r="AM106" s="638"/>
      <c r="AN106" s="638"/>
      <c r="AO106" s="638"/>
      <c r="AP106" s="638"/>
      <c r="AQ106" s="638"/>
      <c r="AR106" s="638"/>
      <c r="AS106" s="638"/>
      <c r="AT106" s="638"/>
      <c r="AU106" s="638"/>
      <c r="AV106" s="638"/>
      <c r="AW106" s="638"/>
      <c r="AX106" s="638"/>
      <c r="AY106" s="629">
        <f t="shared" si="47"/>
        <v>0</v>
      </c>
      <c r="AZ106" s="638">
        <v>0</v>
      </c>
      <c r="BA106" s="638"/>
      <c r="BB106" s="638"/>
      <c r="BC106" s="638">
        <f>+AD106*1.029</f>
        <v>0</v>
      </c>
      <c r="BD106" s="638"/>
      <c r="BE106" s="638"/>
      <c r="BF106" s="638"/>
      <c r="BG106" s="638"/>
      <c r="BH106" s="638"/>
      <c r="BI106" s="638"/>
      <c r="BJ106" s="638"/>
      <c r="BK106" s="638"/>
      <c r="BL106" s="638"/>
      <c r="BM106" s="638"/>
      <c r="BN106" s="638"/>
      <c r="BO106" s="638"/>
      <c r="BP106" s="638"/>
      <c r="BQ106" s="638"/>
      <c r="BR106" s="638"/>
      <c r="BS106" s="638"/>
      <c r="BT106" s="638"/>
      <c r="BU106" s="638"/>
      <c r="BV106" s="638"/>
      <c r="BW106" s="629">
        <f t="shared" si="43"/>
        <v>0</v>
      </c>
      <c r="BX106" s="638">
        <f>+AZ106*1.044</f>
        <v>0</v>
      </c>
      <c r="BY106" s="638"/>
      <c r="BZ106" s="638"/>
      <c r="CA106" s="638"/>
      <c r="CB106" s="638"/>
      <c r="CC106" s="638"/>
      <c r="CD106" s="638"/>
      <c r="CE106" s="638"/>
      <c r="CF106" s="638"/>
      <c r="CG106" s="638">
        <v>20580000</v>
      </c>
      <c r="CH106" s="638"/>
      <c r="CI106" s="638"/>
      <c r="CJ106" s="638"/>
      <c r="CK106" s="638"/>
      <c r="CL106" s="638"/>
      <c r="CM106" s="638"/>
      <c r="CN106" s="638"/>
      <c r="CO106" s="638"/>
      <c r="CP106" s="638"/>
      <c r="CQ106" s="638"/>
      <c r="CR106" s="638"/>
      <c r="CS106" s="638"/>
      <c r="CT106" s="638"/>
      <c r="CU106" s="629">
        <f t="shared" si="44"/>
        <v>20580000</v>
      </c>
      <c r="CV106" s="638"/>
      <c r="CW106" s="638"/>
      <c r="CX106" s="638"/>
      <c r="CY106" s="638"/>
      <c r="CZ106" s="638"/>
      <c r="DA106" s="638"/>
      <c r="DB106" s="779"/>
      <c r="DC106" s="779"/>
      <c r="DD106" s="779"/>
      <c r="DE106" s="779"/>
      <c r="DF106" s="779"/>
      <c r="DG106" s="779"/>
      <c r="DH106" s="779"/>
      <c r="DI106" s="779"/>
      <c r="DJ106" s="779"/>
      <c r="DK106" s="779"/>
      <c r="DL106" s="779"/>
      <c r="DM106" s="779"/>
      <c r="DN106" s="779"/>
      <c r="DO106" s="779"/>
      <c r="DP106" s="779"/>
      <c r="DQ106" s="779"/>
      <c r="DR106" s="779"/>
      <c r="DS106" s="780">
        <f t="shared" si="45"/>
        <v>0</v>
      </c>
      <c r="DT106" s="638">
        <f t="shared" si="48"/>
        <v>20580000</v>
      </c>
      <c r="DU106" s="575" t="s">
        <v>1166</v>
      </c>
    </row>
    <row r="107" spans="1:125" ht="40.5" x14ac:dyDescent="0.25">
      <c r="A107" s="771">
        <v>1</v>
      </c>
      <c r="B107" s="771" t="s">
        <v>25</v>
      </c>
      <c r="C107" s="771" t="s">
        <v>254</v>
      </c>
      <c r="D107" s="771" t="s">
        <v>362</v>
      </c>
      <c r="E107" s="570" t="s">
        <v>363</v>
      </c>
      <c r="F107" s="570" t="s">
        <v>383</v>
      </c>
      <c r="G107" s="570" t="s">
        <v>384</v>
      </c>
      <c r="H107" s="570">
        <v>1</v>
      </c>
      <c r="I107" s="570" t="s">
        <v>385</v>
      </c>
      <c r="J107" s="570" t="s">
        <v>105</v>
      </c>
      <c r="K107" s="570" t="s">
        <v>33</v>
      </c>
      <c r="L107" s="570">
        <v>2</v>
      </c>
      <c r="M107" s="795">
        <v>2</v>
      </c>
      <c r="N107" s="570" t="s">
        <v>389</v>
      </c>
      <c r="O107" s="570" t="s">
        <v>390</v>
      </c>
      <c r="P107" s="570">
        <v>10000</v>
      </c>
      <c r="Q107" s="570">
        <v>2023</v>
      </c>
      <c r="R107" s="570" t="s">
        <v>391</v>
      </c>
      <c r="S107" s="570" t="s">
        <v>37</v>
      </c>
      <c r="T107" s="570" t="s">
        <v>33</v>
      </c>
      <c r="U107" s="795">
        <v>20000</v>
      </c>
      <c r="V107" s="795">
        <v>20000</v>
      </c>
      <c r="W107" s="570">
        <v>0</v>
      </c>
      <c r="X107" s="570">
        <v>70000</v>
      </c>
      <c r="Y107" s="570">
        <v>70000</v>
      </c>
      <c r="Z107" s="578">
        <v>6000</v>
      </c>
      <c r="AA107" s="798"/>
      <c r="AB107" s="638"/>
      <c r="AC107" s="638"/>
      <c r="AD107" s="638"/>
      <c r="AE107" s="638"/>
      <c r="AF107" s="638"/>
      <c r="AG107" s="638"/>
      <c r="AH107" s="638"/>
      <c r="AI107" s="638"/>
      <c r="AJ107" s="638">
        <v>70367751</v>
      </c>
      <c r="AK107" s="638"/>
      <c r="AL107" s="638"/>
      <c r="AM107" s="638"/>
      <c r="AN107" s="638"/>
      <c r="AO107" s="638"/>
      <c r="AP107" s="638"/>
      <c r="AQ107" s="638"/>
      <c r="AR107" s="638"/>
      <c r="AS107" s="638"/>
      <c r="AT107" s="638"/>
      <c r="AU107" s="638"/>
      <c r="AV107" s="638"/>
      <c r="AW107" s="638"/>
      <c r="AX107" s="638"/>
      <c r="AY107" s="629">
        <f t="shared" si="47"/>
        <v>70367751</v>
      </c>
      <c r="AZ107" s="638">
        <f>+AA107*1.029</f>
        <v>0</v>
      </c>
      <c r="BA107" s="638"/>
      <c r="BB107" s="638"/>
      <c r="BC107" s="638">
        <f>+AD107*1.029</f>
        <v>0</v>
      </c>
      <c r="BD107" s="638"/>
      <c r="BE107" s="638"/>
      <c r="BF107" s="638"/>
      <c r="BG107" s="638"/>
      <c r="BH107" s="638"/>
      <c r="BI107" s="638">
        <v>72408416</v>
      </c>
      <c r="BJ107" s="638"/>
      <c r="BK107" s="638"/>
      <c r="BL107" s="638"/>
      <c r="BM107" s="638"/>
      <c r="BN107" s="638"/>
      <c r="BO107" s="638"/>
      <c r="BP107" s="638"/>
      <c r="BQ107" s="638"/>
      <c r="BR107" s="638"/>
      <c r="BS107" s="638"/>
      <c r="BT107" s="638"/>
      <c r="BU107" s="638"/>
      <c r="BV107" s="638"/>
      <c r="BW107" s="629">
        <f t="shared" si="43"/>
        <v>72408416</v>
      </c>
      <c r="BX107" s="638">
        <f>+AZ107*1.044</f>
        <v>0</v>
      </c>
      <c r="BY107" s="638"/>
      <c r="BZ107" s="638"/>
      <c r="CA107" s="638"/>
      <c r="CB107" s="638"/>
      <c r="CC107" s="638"/>
      <c r="CD107" s="638"/>
      <c r="CE107" s="638"/>
      <c r="CF107" s="638"/>
      <c r="CG107" s="638">
        <v>51828416</v>
      </c>
      <c r="CH107" s="638"/>
      <c r="CI107" s="638"/>
      <c r="CJ107" s="638"/>
      <c r="CK107" s="638"/>
      <c r="CL107" s="638"/>
      <c r="CM107" s="638"/>
      <c r="CN107" s="638"/>
      <c r="CO107" s="638"/>
      <c r="CP107" s="638"/>
      <c r="CQ107" s="638"/>
      <c r="CR107" s="638"/>
      <c r="CS107" s="638"/>
      <c r="CT107" s="638"/>
      <c r="CU107" s="629">
        <f t="shared" si="44"/>
        <v>51828416</v>
      </c>
      <c r="CV107" s="638"/>
      <c r="CW107" s="638"/>
      <c r="CX107" s="638"/>
      <c r="CY107" s="638"/>
      <c r="CZ107" s="638"/>
      <c r="DA107" s="638"/>
      <c r="DB107" s="779"/>
      <c r="DC107" s="779"/>
      <c r="DD107" s="779"/>
      <c r="DE107" s="779">
        <v>51828416</v>
      </c>
      <c r="DF107" s="779"/>
      <c r="DG107" s="779"/>
      <c r="DH107" s="779"/>
      <c r="DI107" s="779"/>
      <c r="DJ107" s="779"/>
      <c r="DK107" s="779"/>
      <c r="DL107" s="779"/>
      <c r="DM107" s="779"/>
      <c r="DN107" s="779"/>
      <c r="DO107" s="779"/>
      <c r="DP107" s="779"/>
      <c r="DQ107" s="779"/>
      <c r="DR107" s="779"/>
      <c r="DS107" s="780">
        <f t="shared" si="45"/>
        <v>51828416</v>
      </c>
      <c r="DT107" s="638">
        <f t="shared" si="48"/>
        <v>246432999</v>
      </c>
      <c r="DU107" s="575" t="s">
        <v>1166</v>
      </c>
    </row>
    <row r="108" spans="1:125" ht="67.5" x14ac:dyDescent="0.25">
      <c r="A108" s="771">
        <v>1</v>
      </c>
      <c r="B108" s="771" t="s">
        <v>25</v>
      </c>
      <c r="C108" s="771" t="s">
        <v>254</v>
      </c>
      <c r="D108" s="771" t="s">
        <v>362</v>
      </c>
      <c r="E108" s="570" t="s">
        <v>363</v>
      </c>
      <c r="F108" s="570" t="s">
        <v>364</v>
      </c>
      <c r="G108" s="570" t="s">
        <v>365</v>
      </c>
      <c r="H108" s="570">
        <v>1</v>
      </c>
      <c r="I108" s="570" t="s">
        <v>385</v>
      </c>
      <c r="J108" s="570" t="s">
        <v>105</v>
      </c>
      <c r="K108" s="570" t="s">
        <v>33</v>
      </c>
      <c r="L108" s="570">
        <v>2</v>
      </c>
      <c r="M108" s="795">
        <v>2</v>
      </c>
      <c r="N108" s="570" t="s">
        <v>392</v>
      </c>
      <c r="O108" s="699" t="s">
        <v>393</v>
      </c>
      <c r="P108" s="570">
        <v>20</v>
      </c>
      <c r="Q108" s="814">
        <v>2023</v>
      </c>
      <c r="R108" s="570" t="s">
        <v>394</v>
      </c>
      <c r="S108" s="570" t="s">
        <v>37</v>
      </c>
      <c r="T108" s="570" t="s">
        <v>33</v>
      </c>
      <c r="U108" s="570">
        <v>60</v>
      </c>
      <c r="V108" s="570">
        <v>80</v>
      </c>
      <c r="W108" s="570">
        <v>15</v>
      </c>
      <c r="X108" s="691">
        <v>15</v>
      </c>
      <c r="Y108" s="691">
        <v>15</v>
      </c>
      <c r="Z108" s="691">
        <v>15</v>
      </c>
      <c r="AA108" s="798">
        <v>49000000</v>
      </c>
      <c r="AB108" s="638"/>
      <c r="AC108" s="638"/>
      <c r="AD108" s="638"/>
      <c r="AE108" s="638"/>
      <c r="AF108" s="638"/>
      <c r="AG108" s="638"/>
      <c r="AH108" s="638"/>
      <c r="AI108" s="638"/>
      <c r="AJ108" s="638"/>
      <c r="AK108" s="638"/>
      <c r="AL108" s="638"/>
      <c r="AM108" s="638"/>
      <c r="AN108" s="638"/>
      <c r="AO108" s="638"/>
      <c r="AP108" s="638"/>
      <c r="AQ108" s="638"/>
      <c r="AR108" s="638"/>
      <c r="AS108" s="638"/>
      <c r="AT108" s="638"/>
      <c r="AU108" s="638"/>
      <c r="AV108" s="638"/>
      <c r="AW108" s="638"/>
      <c r="AX108" s="638"/>
      <c r="AY108" s="629">
        <f t="shared" si="47"/>
        <v>49000000</v>
      </c>
      <c r="AZ108" s="638">
        <v>25928000</v>
      </c>
      <c r="BA108" s="638"/>
      <c r="BB108" s="638"/>
      <c r="BC108" s="638">
        <f>+AD108*1.029</f>
        <v>0</v>
      </c>
      <c r="BD108" s="638"/>
      <c r="BE108" s="638"/>
      <c r="BF108" s="638"/>
      <c r="BG108" s="638"/>
      <c r="BH108" s="638"/>
      <c r="BI108" s="638"/>
      <c r="BJ108" s="638"/>
      <c r="BK108" s="638"/>
      <c r="BL108" s="638"/>
      <c r="BM108" s="638"/>
      <c r="BN108" s="638"/>
      <c r="BO108" s="638"/>
      <c r="BP108" s="638"/>
      <c r="BQ108" s="638"/>
      <c r="BR108" s="638"/>
      <c r="BS108" s="638"/>
      <c r="BT108" s="638"/>
      <c r="BU108" s="638"/>
      <c r="BV108" s="638"/>
      <c r="BW108" s="629">
        <f t="shared" si="43"/>
        <v>25928000</v>
      </c>
      <c r="BX108" s="638">
        <v>25928000</v>
      </c>
      <c r="BY108" s="638"/>
      <c r="BZ108" s="638"/>
      <c r="CA108" s="638"/>
      <c r="CB108" s="638"/>
      <c r="CC108" s="638"/>
      <c r="CD108" s="638"/>
      <c r="CE108" s="638"/>
      <c r="CF108" s="638"/>
      <c r="CG108" s="638"/>
      <c r="CH108" s="638"/>
      <c r="CI108" s="638"/>
      <c r="CJ108" s="638"/>
      <c r="CK108" s="638"/>
      <c r="CL108" s="638"/>
      <c r="CM108" s="638"/>
      <c r="CN108" s="638"/>
      <c r="CO108" s="638"/>
      <c r="CP108" s="638"/>
      <c r="CQ108" s="638"/>
      <c r="CR108" s="638"/>
      <c r="CS108" s="638"/>
      <c r="CT108" s="638"/>
      <c r="CU108" s="629">
        <f t="shared" si="44"/>
        <v>25928000</v>
      </c>
      <c r="CV108" s="638">
        <v>25928000</v>
      </c>
      <c r="CW108" s="638"/>
      <c r="CX108" s="638"/>
      <c r="CY108" s="638"/>
      <c r="CZ108" s="638"/>
      <c r="DA108" s="638"/>
      <c r="DB108" s="779"/>
      <c r="DC108" s="779"/>
      <c r="DD108" s="779"/>
      <c r="DE108" s="779"/>
      <c r="DF108" s="779"/>
      <c r="DG108" s="779"/>
      <c r="DH108" s="779"/>
      <c r="DI108" s="779"/>
      <c r="DJ108" s="779"/>
      <c r="DK108" s="779"/>
      <c r="DL108" s="779"/>
      <c r="DM108" s="779"/>
      <c r="DN108" s="779"/>
      <c r="DO108" s="779"/>
      <c r="DP108" s="779"/>
      <c r="DQ108" s="779"/>
      <c r="DR108" s="779"/>
      <c r="DS108" s="780">
        <f t="shared" si="45"/>
        <v>25928000</v>
      </c>
      <c r="DT108" s="638">
        <f t="shared" si="48"/>
        <v>126784000</v>
      </c>
      <c r="DU108" s="575" t="s">
        <v>1166</v>
      </c>
    </row>
    <row r="109" spans="1:125" ht="40.5" x14ac:dyDescent="0.25">
      <c r="A109" s="771">
        <v>1</v>
      </c>
      <c r="B109" s="771" t="s">
        <v>25</v>
      </c>
      <c r="C109" s="771" t="s">
        <v>254</v>
      </c>
      <c r="D109" s="771" t="s">
        <v>362</v>
      </c>
      <c r="E109" s="570" t="s">
        <v>363</v>
      </c>
      <c r="F109" s="570" t="s">
        <v>383</v>
      </c>
      <c r="G109" s="570" t="s">
        <v>384</v>
      </c>
      <c r="H109" s="570">
        <v>1</v>
      </c>
      <c r="I109" s="570" t="s">
        <v>385</v>
      </c>
      <c r="J109" s="570" t="s">
        <v>105</v>
      </c>
      <c r="K109" s="570" t="s">
        <v>33</v>
      </c>
      <c r="L109" s="570">
        <v>2</v>
      </c>
      <c r="M109" s="795">
        <v>2</v>
      </c>
      <c r="N109" s="570" t="s">
        <v>395</v>
      </c>
      <c r="O109" s="699" t="s">
        <v>396</v>
      </c>
      <c r="P109" s="570">
        <v>0</v>
      </c>
      <c r="Q109" s="570">
        <v>2023</v>
      </c>
      <c r="R109" s="570" t="s">
        <v>397</v>
      </c>
      <c r="S109" s="570" t="s">
        <v>37</v>
      </c>
      <c r="T109" s="570" t="s">
        <v>33</v>
      </c>
      <c r="U109" s="570">
        <v>6000</v>
      </c>
      <c r="V109" s="570">
        <v>6000</v>
      </c>
      <c r="W109" s="570">
        <v>0</v>
      </c>
      <c r="X109" s="570">
        <v>2000</v>
      </c>
      <c r="Y109" s="570">
        <v>2000</v>
      </c>
      <c r="Z109" s="578">
        <v>2000</v>
      </c>
      <c r="AA109" s="775">
        <v>0</v>
      </c>
      <c r="AB109" s="630"/>
      <c r="AC109" s="630"/>
      <c r="AD109" s="638"/>
      <c r="AE109" s="638"/>
      <c r="AF109" s="638"/>
      <c r="AG109" s="638"/>
      <c r="AH109" s="638"/>
      <c r="AI109" s="638"/>
      <c r="AJ109" s="638"/>
      <c r="AK109" s="638"/>
      <c r="AL109" s="638"/>
      <c r="AM109" s="638"/>
      <c r="AN109" s="638"/>
      <c r="AO109" s="638"/>
      <c r="AP109" s="638"/>
      <c r="AQ109" s="638"/>
      <c r="AR109" s="638"/>
      <c r="AS109" s="638"/>
      <c r="AT109" s="638"/>
      <c r="AU109" s="638"/>
      <c r="AV109" s="638"/>
      <c r="AW109" s="638"/>
      <c r="AX109" s="638"/>
      <c r="AY109" s="629">
        <f t="shared" si="47"/>
        <v>0</v>
      </c>
      <c r="AZ109" s="638">
        <v>15000000</v>
      </c>
      <c r="BA109" s="638"/>
      <c r="BB109" s="638"/>
      <c r="BC109" s="638"/>
      <c r="BD109" s="638"/>
      <c r="BE109" s="638"/>
      <c r="BF109" s="638"/>
      <c r="BG109" s="638"/>
      <c r="BH109" s="638"/>
      <c r="BI109" s="638"/>
      <c r="BJ109" s="638"/>
      <c r="BK109" s="638"/>
      <c r="BL109" s="638"/>
      <c r="BM109" s="638"/>
      <c r="BN109" s="638"/>
      <c r="BO109" s="638"/>
      <c r="BP109" s="638"/>
      <c r="BQ109" s="638"/>
      <c r="BR109" s="638"/>
      <c r="BS109" s="638"/>
      <c r="BT109" s="638"/>
      <c r="BU109" s="638"/>
      <c r="BV109" s="638"/>
      <c r="BW109" s="629">
        <f t="shared" si="43"/>
        <v>15000000</v>
      </c>
      <c r="BX109" s="638">
        <v>15000000</v>
      </c>
      <c r="BY109" s="638"/>
      <c r="BZ109" s="638"/>
      <c r="CA109" s="638"/>
      <c r="CB109" s="638"/>
      <c r="CC109" s="638"/>
      <c r="CD109" s="638"/>
      <c r="CE109" s="638"/>
      <c r="CF109" s="638"/>
      <c r="CG109" s="638"/>
      <c r="CH109" s="638"/>
      <c r="CI109" s="638"/>
      <c r="CJ109" s="638"/>
      <c r="CK109" s="638"/>
      <c r="CL109" s="638"/>
      <c r="CM109" s="638"/>
      <c r="CN109" s="638"/>
      <c r="CO109" s="638"/>
      <c r="CP109" s="638"/>
      <c r="CQ109" s="638"/>
      <c r="CR109" s="638"/>
      <c r="CS109" s="638"/>
      <c r="CT109" s="638"/>
      <c r="CU109" s="629">
        <f t="shared" si="44"/>
        <v>15000000</v>
      </c>
      <c r="CV109" s="638">
        <v>15000000</v>
      </c>
      <c r="CW109" s="638"/>
      <c r="CX109" s="638"/>
      <c r="CY109" s="638"/>
      <c r="CZ109" s="638"/>
      <c r="DA109" s="638"/>
      <c r="DB109" s="779"/>
      <c r="DC109" s="779"/>
      <c r="DD109" s="779"/>
      <c r="DE109" s="779"/>
      <c r="DF109" s="779"/>
      <c r="DG109" s="779"/>
      <c r="DH109" s="779"/>
      <c r="DI109" s="779"/>
      <c r="DJ109" s="779"/>
      <c r="DK109" s="779"/>
      <c r="DL109" s="779"/>
      <c r="DM109" s="779"/>
      <c r="DN109" s="779"/>
      <c r="DO109" s="779"/>
      <c r="DP109" s="779"/>
      <c r="DQ109" s="779"/>
      <c r="DR109" s="779"/>
      <c r="DS109" s="780">
        <f t="shared" si="45"/>
        <v>15000000</v>
      </c>
      <c r="DT109" s="638">
        <f t="shared" si="48"/>
        <v>45000000</v>
      </c>
      <c r="DU109" s="575" t="s">
        <v>1166</v>
      </c>
    </row>
    <row r="110" spans="1:125" ht="67.5" x14ac:dyDescent="0.25">
      <c r="A110" s="771">
        <v>1</v>
      </c>
      <c r="B110" s="771" t="s">
        <v>25</v>
      </c>
      <c r="C110" s="771" t="s">
        <v>398</v>
      </c>
      <c r="D110" s="771" t="s">
        <v>399</v>
      </c>
      <c r="E110" s="570" t="s">
        <v>400</v>
      </c>
      <c r="F110" s="570" t="s">
        <v>401</v>
      </c>
      <c r="G110" s="570" t="s">
        <v>402</v>
      </c>
      <c r="H110" s="786">
        <v>0.8</v>
      </c>
      <c r="I110" s="570" t="s">
        <v>403</v>
      </c>
      <c r="J110" s="570" t="s">
        <v>88</v>
      </c>
      <c r="K110" s="570" t="s">
        <v>33</v>
      </c>
      <c r="L110" s="786">
        <v>0.2</v>
      </c>
      <c r="M110" s="815">
        <v>1</v>
      </c>
      <c r="N110" s="570" t="s">
        <v>404</v>
      </c>
      <c r="O110" s="570" t="s">
        <v>405</v>
      </c>
      <c r="P110" s="795">
        <v>30</v>
      </c>
      <c r="Q110" s="570">
        <v>2023</v>
      </c>
      <c r="R110" s="570" t="s">
        <v>406</v>
      </c>
      <c r="S110" s="570" t="s">
        <v>37</v>
      </c>
      <c r="T110" s="570" t="s">
        <v>33</v>
      </c>
      <c r="U110" s="795">
        <v>10</v>
      </c>
      <c r="V110" s="795">
        <v>40</v>
      </c>
      <c r="W110" s="795">
        <v>3</v>
      </c>
      <c r="X110" s="781">
        <v>6</v>
      </c>
      <c r="Y110" s="781">
        <v>8</v>
      </c>
      <c r="Z110" s="781">
        <v>10</v>
      </c>
      <c r="AA110" s="798"/>
      <c r="AB110" s="638"/>
      <c r="AC110" s="638"/>
      <c r="AD110" s="638"/>
      <c r="AE110" s="638"/>
      <c r="AF110" s="638"/>
      <c r="AG110" s="638"/>
      <c r="AH110" s="638"/>
      <c r="AI110" s="638"/>
      <c r="AJ110" s="638">
        <v>53080000</v>
      </c>
      <c r="AK110" s="638"/>
      <c r="AL110" s="638"/>
      <c r="AM110" s="638"/>
      <c r="AN110" s="638"/>
      <c r="AO110" s="638"/>
      <c r="AP110" s="638"/>
      <c r="AQ110" s="638"/>
      <c r="AR110" s="638"/>
      <c r="AS110" s="638"/>
      <c r="AT110" s="638"/>
      <c r="AU110" s="638"/>
      <c r="AV110" s="638"/>
      <c r="AW110" s="638"/>
      <c r="AX110" s="638"/>
      <c r="AY110" s="629">
        <f t="shared" si="47"/>
        <v>53080000</v>
      </c>
      <c r="AZ110" s="638"/>
      <c r="BA110" s="638"/>
      <c r="BB110" s="638"/>
      <c r="BC110" s="638">
        <f>+AD110*1.029</f>
        <v>0</v>
      </c>
      <c r="BD110" s="638"/>
      <c r="BE110" s="638"/>
      <c r="BF110" s="638"/>
      <c r="BG110" s="638"/>
      <c r="BH110" s="638"/>
      <c r="BI110" s="638">
        <v>30129120</v>
      </c>
      <c r="BJ110" s="638"/>
      <c r="BK110" s="638"/>
      <c r="BL110" s="638"/>
      <c r="BM110" s="638"/>
      <c r="BN110" s="638"/>
      <c r="BO110" s="638"/>
      <c r="BP110" s="638"/>
      <c r="BQ110" s="638"/>
      <c r="BR110" s="638"/>
      <c r="BS110" s="638"/>
      <c r="BT110" s="638"/>
      <c r="BU110" s="638"/>
      <c r="BV110" s="638"/>
      <c r="BW110" s="629">
        <f t="shared" si="43"/>
        <v>30129120</v>
      </c>
      <c r="BX110" s="638">
        <v>0</v>
      </c>
      <c r="BY110" s="638"/>
      <c r="BZ110" s="638"/>
      <c r="CA110" s="638"/>
      <c r="CB110" s="638"/>
      <c r="CC110" s="638"/>
      <c r="CD110" s="638"/>
      <c r="CE110" s="638"/>
      <c r="CF110" s="638"/>
      <c r="CG110" s="638">
        <v>30129120</v>
      </c>
      <c r="CH110" s="638"/>
      <c r="CI110" s="638"/>
      <c r="CJ110" s="638"/>
      <c r="CK110" s="638"/>
      <c r="CL110" s="638"/>
      <c r="CM110" s="638"/>
      <c r="CN110" s="638"/>
      <c r="CO110" s="638"/>
      <c r="CP110" s="638"/>
      <c r="CQ110" s="638"/>
      <c r="CR110" s="638"/>
      <c r="CS110" s="638"/>
      <c r="CT110" s="638"/>
      <c r="CU110" s="629">
        <f t="shared" si="44"/>
        <v>30129120</v>
      </c>
      <c r="CV110" s="638"/>
      <c r="CW110" s="638"/>
      <c r="CX110" s="638"/>
      <c r="CY110" s="638"/>
      <c r="CZ110" s="638"/>
      <c r="DA110" s="638"/>
      <c r="DB110" s="779"/>
      <c r="DC110" s="779"/>
      <c r="DD110" s="779"/>
      <c r="DE110" s="779">
        <v>30129120</v>
      </c>
      <c r="DF110" s="779"/>
      <c r="DG110" s="779"/>
      <c r="DH110" s="779"/>
      <c r="DI110" s="779"/>
      <c r="DJ110" s="779"/>
      <c r="DK110" s="779"/>
      <c r="DL110" s="779"/>
      <c r="DM110" s="779"/>
      <c r="DN110" s="779"/>
      <c r="DO110" s="779"/>
      <c r="DP110" s="779"/>
      <c r="DQ110" s="779"/>
      <c r="DR110" s="779"/>
      <c r="DS110" s="780">
        <f t="shared" si="45"/>
        <v>30129120</v>
      </c>
      <c r="DT110" s="638">
        <f t="shared" si="48"/>
        <v>143467360</v>
      </c>
      <c r="DU110" s="575" t="s">
        <v>1166</v>
      </c>
    </row>
    <row r="111" spans="1:125" ht="81" x14ac:dyDescent="0.25">
      <c r="A111" s="771">
        <v>1</v>
      </c>
      <c r="B111" s="771" t="s">
        <v>25</v>
      </c>
      <c r="C111" s="771" t="s">
        <v>398</v>
      </c>
      <c r="D111" s="771" t="s">
        <v>399</v>
      </c>
      <c r="E111" s="570" t="s">
        <v>400</v>
      </c>
      <c r="F111" s="570" t="s">
        <v>401</v>
      </c>
      <c r="G111" s="570" t="s">
        <v>402</v>
      </c>
      <c r="H111" s="786">
        <v>0.8</v>
      </c>
      <c r="I111" s="570" t="s">
        <v>403</v>
      </c>
      <c r="J111" s="570" t="s">
        <v>88</v>
      </c>
      <c r="K111" s="570" t="s">
        <v>33</v>
      </c>
      <c r="L111" s="786">
        <v>0.2</v>
      </c>
      <c r="M111" s="815">
        <v>1</v>
      </c>
      <c r="N111" s="570" t="s">
        <v>407</v>
      </c>
      <c r="O111" s="570" t="s">
        <v>408</v>
      </c>
      <c r="P111" s="570">
        <v>10</v>
      </c>
      <c r="Q111" s="570">
        <v>2023</v>
      </c>
      <c r="R111" s="570" t="s">
        <v>406</v>
      </c>
      <c r="S111" s="570" t="s">
        <v>37</v>
      </c>
      <c r="T111" s="570" t="s">
        <v>33</v>
      </c>
      <c r="U111" s="795">
        <v>44</v>
      </c>
      <c r="V111" s="795">
        <v>54</v>
      </c>
      <c r="W111" s="570">
        <v>10</v>
      </c>
      <c r="X111" s="570">
        <v>25</v>
      </c>
      <c r="Y111" s="570">
        <v>40</v>
      </c>
      <c r="Z111" s="579">
        <v>44</v>
      </c>
      <c r="AA111" s="798"/>
      <c r="AB111" s="638"/>
      <c r="AC111" s="638"/>
      <c r="AD111" s="638"/>
      <c r="AE111" s="638"/>
      <c r="AF111" s="638"/>
      <c r="AG111" s="638"/>
      <c r="AH111" s="638"/>
      <c r="AI111" s="638"/>
      <c r="AJ111" s="638">
        <v>23733333</v>
      </c>
      <c r="AK111" s="638"/>
      <c r="AL111" s="638"/>
      <c r="AM111" s="638"/>
      <c r="AN111" s="638"/>
      <c r="AO111" s="638"/>
      <c r="AP111" s="638"/>
      <c r="AQ111" s="638"/>
      <c r="AR111" s="638"/>
      <c r="AS111" s="638"/>
      <c r="AT111" s="638"/>
      <c r="AU111" s="638"/>
      <c r="AV111" s="638"/>
      <c r="AW111" s="638"/>
      <c r="AX111" s="638"/>
      <c r="AY111" s="629">
        <f t="shared" si="47"/>
        <v>23733333</v>
      </c>
      <c r="AZ111" s="638"/>
      <c r="BA111" s="638"/>
      <c r="BB111" s="638"/>
      <c r="BC111" s="638">
        <f>+AD111*1.029</f>
        <v>0</v>
      </c>
      <c r="BD111" s="638"/>
      <c r="BE111" s="638"/>
      <c r="BF111" s="638"/>
      <c r="BG111" s="638"/>
      <c r="BH111" s="638"/>
      <c r="BI111" s="638">
        <v>34608700</v>
      </c>
      <c r="BJ111" s="638"/>
      <c r="BK111" s="638"/>
      <c r="BL111" s="638"/>
      <c r="BM111" s="638"/>
      <c r="BN111" s="638"/>
      <c r="BO111" s="638"/>
      <c r="BP111" s="638"/>
      <c r="BQ111" s="638"/>
      <c r="BR111" s="638"/>
      <c r="BS111" s="638"/>
      <c r="BT111" s="638"/>
      <c r="BU111" s="638"/>
      <c r="BV111" s="638"/>
      <c r="BW111" s="629">
        <f t="shared" si="43"/>
        <v>34608700</v>
      </c>
      <c r="BX111" s="638"/>
      <c r="BY111" s="638"/>
      <c r="BZ111" s="638"/>
      <c r="CA111" s="638"/>
      <c r="CB111" s="638"/>
      <c r="CC111" s="638"/>
      <c r="CD111" s="638"/>
      <c r="CE111" s="638"/>
      <c r="CF111" s="638"/>
      <c r="CG111" s="638">
        <v>34608700</v>
      </c>
      <c r="CH111" s="638"/>
      <c r="CI111" s="638"/>
      <c r="CJ111" s="638"/>
      <c r="CK111" s="638"/>
      <c r="CL111" s="638"/>
      <c r="CM111" s="638"/>
      <c r="CN111" s="638"/>
      <c r="CO111" s="638"/>
      <c r="CP111" s="638"/>
      <c r="CQ111" s="638"/>
      <c r="CR111" s="638"/>
      <c r="CS111" s="638"/>
      <c r="CT111" s="638"/>
      <c r="CU111" s="629">
        <f t="shared" si="44"/>
        <v>34608700</v>
      </c>
      <c r="CV111" s="638"/>
      <c r="CW111" s="638"/>
      <c r="CX111" s="638"/>
      <c r="CY111" s="638"/>
      <c r="CZ111" s="638"/>
      <c r="DA111" s="638"/>
      <c r="DB111" s="779"/>
      <c r="DC111" s="779"/>
      <c r="DD111" s="779"/>
      <c r="DE111" s="779">
        <v>34608700</v>
      </c>
      <c r="DF111" s="779"/>
      <c r="DG111" s="779"/>
      <c r="DH111" s="779"/>
      <c r="DI111" s="779"/>
      <c r="DJ111" s="779"/>
      <c r="DK111" s="779"/>
      <c r="DL111" s="779"/>
      <c r="DM111" s="779"/>
      <c r="DN111" s="779"/>
      <c r="DO111" s="779"/>
      <c r="DP111" s="779"/>
      <c r="DQ111" s="779"/>
      <c r="DR111" s="779"/>
      <c r="DS111" s="780">
        <f t="shared" si="45"/>
        <v>34608700</v>
      </c>
      <c r="DT111" s="638">
        <f t="shared" si="48"/>
        <v>127559433</v>
      </c>
      <c r="DU111" s="575" t="s">
        <v>1166</v>
      </c>
    </row>
    <row r="112" spans="1:125" ht="40.5" x14ac:dyDescent="0.25">
      <c r="A112" s="771">
        <v>1</v>
      </c>
      <c r="B112" s="771" t="s">
        <v>25</v>
      </c>
      <c r="C112" s="771" t="s">
        <v>398</v>
      </c>
      <c r="D112" s="771" t="s">
        <v>399</v>
      </c>
      <c r="E112" s="570" t="s">
        <v>400</v>
      </c>
      <c r="F112" s="570" t="s">
        <v>401</v>
      </c>
      <c r="G112" s="570" t="s">
        <v>402</v>
      </c>
      <c r="H112" s="786">
        <v>0.8</v>
      </c>
      <c r="I112" s="570" t="s">
        <v>403</v>
      </c>
      <c r="J112" s="570" t="s">
        <v>88</v>
      </c>
      <c r="K112" s="570" t="s">
        <v>33</v>
      </c>
      <c r="L112" s="786">
        <v>0.2</v>
      </c>
      <c r="M112" s="815">
        <v>1</v>
      </c>
      <c r="N112" s="570" t="s">
        <v>409</v>
      </c>
      <c r="O112" s="570" t="s">
        <v>410</v>
      </c>
      <c r="P112" s="570">
        <v>0</v>
      </c>
      <c r="Q112" s="570">
        <v>2023</v>
      </c>
      <c r="R112" s="570" t="s">
        <v>411</v>
      </c>
      <c r="S112" s="570" t="s">
        <v>176</v>
      </c>
      <c r="T112" s="570" t="s">
        <v>139</v>
      </c>
      <c r="U112" s="786">
        <v>1</v>
      </c>
      <c r="V112" s="786">
        <v>1</v>
      </c>
      <c r="W112" s="786">
        <v>1</v>
      </c>
      <c r="X112" s="785">
        <v>1</v>
      </c>
      <c r="Y112" s="785">
        <v>1</v>
      </c>
      <c r="Z112" s="785">
        <v>1</v>
      </c>
      <c r="AA112" s="798">
        <v>1018610</v>
      </c>
      <c r="AB112" s="638"/>
      <c r="AC112" s="638"/>
      <c r="AD112" s="638"/>
      <c r="AE112" s="638"/>
      <c r="AF112" s="638"/>
      <c r="AG112" s="638"/>
      <c r="AH112" s="638"/>
      <c r="AI112" s="638"/>
      <c r="AJ112" s="638"/>
      <c r="AK112" s="638"/>
      <c r="AL112" s="638"/>
      <c r="AM112" s="638"/>
      <c r="AN112" s="638"/>
      <c r="AO112" s="638"/>
      <c r="AP112" s="638"/>
      <c r="AQ112" s="638"/>
      <c r="AR112" s="638"/>
      <c r="AS112" s="638"/>
      <c r="AT112" s="638"/>
      <c r="AU112" s="638"/>
      <c r="AV112" s="638"/>
      <c r="AW112" s="638"/>
      <c r="AX112" s="638"/>
      <c r="AY112" s="629">
        <f t="shared" si="47"/>
        <v>1018610</v>
      </c>
      <c r="AZ112" s="638">
        <v>1048150</v>
      </c>
      <c r="BA112" s="638"/>
      <c r="BB112" s="638"/>
      <c r="BC112" s="638">
        <f>+AD112*1.029</f>
        <v>0</v>
      </c>
      <c r="BD112" s="638"/>
      <c r="BE112" s="638"/>
      <c r="BF112" s="638"/>
      <c r="BG112" s="638"/>
      <c r="BH112" s="638"/>
      <c r="BI112" s="638"/>
      <c r="BJ112" s="638"/>
      <c r="BK112" s="638"/>
      <c r="BL112" s="638"/>
      <c r="BM112" s="638"/>
      <c r="BN112" s="638"/>
      <c r="BO112" s="638"/>
      <c r="BP112" s="638"/>
      <c r="BQ112" s="638"/>
      <c r="BR112" s="638"/>
      <c r="BS112" s="638"/>
      <c r="BT112" s="638"/>
      <c r="BU112" s="638"/>
      <c r="BV112" s="638"/>
      <c r="BW112" s="629">
        <f t="shared" si="43"/>
        <v>1048150</v>
      </c>
      <c r="BX112" s="638">
        <v>1048150</v>
      </c>
      <c r="BY112" s="638"/>
      <c r="BZ112" s="638"/>
      <c r="CA112" s="638"/>
      <c r="CB112" s="638"/>
      <c r="CC112" s="638"/>
      <c r="CD112" s="638"/>
      <c r="CE112" s="638"/>
      <c r="CF112" s="638"/>
      <c r="CG112" s="638"/>
      <c r="CH112" s="638"/>
      <c r="CI112" s="638"/>
      <c r="CJ112" s="638"/>
      <c r="CK112" s="638"/>
      <c r="CL112" s="638"/>
      <c r="CM112" s="638"/>
      <c r="CN112" s="638"/>
      <c r="CO112" s="638"/>
      <c r="CP112" s="638"/>
      <c r="CQ112" s="638"/>
      <c r="CR112" s="638"/>
      <c r="CS112" s="638"/>
      <c r="CT112" s="638"/>
      <c r="CU112" s="629">
        <f t="shared" si="44"/>
        <v>1048150</v>
      </c>
      <c r="CV112" s="638">
        <v>1048150</v>
      </c>
      <c r="CW112" s="638"/>
      <c r="CX112" s="638"/>
      <c r="CY112" s="638"/>
      <c r="CZ112" s="638"/>
      <c r="DA112" s="638"/>
      <c r="DB112" s="779"/>
      <c r="DC112" s="779"/>
      <c r="DD112" s="779"/>
      <c r="DE112" s="779"/>
      <c r="DF112" s="779"/>
      <c r="DG112" s="779"/>
      <c r="DH112" s="779"/>
      <c r="DI112" s="779"/>
      <c r="DJ112" s="779"/>
      <c r="DK112" s="779"/>
      <c r="DL112" s="779"/>
      <c r="DM112" s="779"/>
      <c r="DN112" s="779"/>
      <c r="DO112" s="779"/>
      <c r="DP112" s="779"/>
      <c r="DQ112" s="779"/>
      <c r="DR112" s="779"/>
      <c r="DS112" s="780">
        <f t="shared" si="45"/>
        <v>1048150</v>
      </c>
      <c r="DT112" s="638">
        <f t="shared" si="48"/>
        <v>4163060</v>
      </c>
      <c r="DU112" s="575" t="s">
        <v>1166</v>
      </c>
    </row>
    <row r="113" spans="1:137" ht="54" x14ac:dyDescent="0.25">
      <c r="A113" s="771">
        <v>1</v>
      </c>
      <c r="B113" s="771" t="s">
        <v>25</v>
      </c>
      <c r="C113" s="771" t="s">
        <v>398</v>
      </c>
      <c r="D113" s="771" t="s">
        <v>399</v>
      </c>
      <c r="E113" s="570" t="s">
        <v>400</v>
      </c>
      <c r="F113" s="570" t="s">
        <v>412</v>
      </c>
      <c r="G113" s="570" t="s">
        <v>413</v>
      </c>
      <c r="H113" s="816">
        <v>6.1699999999999998E-2</v>
      </c>
      <c r="I113" s="570" t="s">
        <v>414</v>
      </c>
      <c r="J113" s="570" t="s">
        <v>88</v>
      </c>
      <c r="K113" s="570" t="s">
        <v>33</v>
      </c>
      <c r="L113" s="786">
        <v>0.4</v>
      </c>
      <c r="M113" s="816">
        <v>0.4617</v>
      </c>
      <c r="N113" s="570" t="s">
        <v>415</v>
      </c>
      <c r="O113" s="699" t="s">
        <v>416</v>
      </c>
      <c r="P113" s="795">
        <v>30</v>
      </c>
      <c r="Q113" s="570">
        <v>2023</v>
      </c>
      <c r="R113" s="570" t="s">
        <v>417</v>
      </c>
      <c r="S113" s="570" t="s">
        <v>37</v>
      </c>
      <c r="T113" s="570" t="s">
        <v>33</v>
      </c>
      <c r="U113" s="795">
        <v>120</v>
      </c>
      <c r="V113" s="795">
        <v>150</v>
      </c>
      <c r="W113" s="795">
        <v>20</v>
      </c>
      <c r="X113" s="781">
        <v>70</v>
      </c>
      <c r="Y113" s="781">
        <v>90</v>
      </c>
      <c r="Z113" s="781">
        <v>120</v>
      </c>
      <c r="AA113" s="798"/>
      <c r="AB113" s="638"/>
      <c r="AC113" s="638"/>
      <c r="AD113" s="638"/>
      <c r="AE113" s="638"/>
      <c r="AF113" s="638"/>
      <c r="AG113" s="638"/>
      <c r="AH113" s="638"/>
      <c r="AI113" s="638"/>
      <c r="AJ113" s="638">
        <v>44000000</v>
      </c>
      <c r="AK113" s="638"/>
      <c r="AL113" s="638"/>
      <c r="AM113" s="638"/>
      <c r="AN113" s="638"/>
      <c r="AO113" s="638"/>
      <c r="AP113" s="638"/>
      <c r="AQ113" s="638"/>
      <c r="AR113" s="638"/>
      <c r="AS113" s="638"/>
      <c r="AT113" s="638"/>
      <c r="AU113" s="638"/>
      <c r="AV113" s="638"/>
      <c r="AW113" s="638"/>
      <c r="AX113" s="638"/>
      <c r="AY113" s="629">
        <f t="shared" si="47"/>
        <v>44000000</v>
      </c>
      <c r="AZ113" s="638"/>
      <c r="BA113" s="638"/>
      <c r="BB113" s="638"/>
      <c r="BC113" s="638">
        <f>+AD113*1.029</f>
        <v>0</v>
      </c>
      <c r="BD113" s="638"/>
      <c r="BE113" s="638"/>
      <c r="BF113" s="638"/>
      <c r="BG113" s="638"/>
      <c r="BH113" s="638"/>
      <c r="BI113" s="638">
        <v>36220800</v>
      </c>
      <c r="BJ113" s="638"/>
      <c r="BK113" s="638"/>
      <c r="BL113" s="638"/>
      <c r="BM113" s="638"/>
      <c r="BN113" s="638"/>
      <c r="BO113" s="638"/>
      <c r="BP113" s="638"/>
      <c r="BQ113" s="638"/>
      <c r="BR113" s="638"/>
      <c r="BS113" s="638"/>
      <c r="BT113" s="638"/>
      <c r="BU113" s="638"/>
      <c r="BV113" s="638"/>
      <c r="BW113" s="629">
        <f t="shared" si="43"/>
        <v>36220800</v>
      </c>
      <c r="BX113" s="638"/>
      <c r="BY113" s="638"/>
      <c r="BZ113" s="638"/>
      <c r="CA113" s="638"/>
      <c r="CB113" s="638"/>
      <c r="CC113" s="638"/>
      <c r="CD113" s="638"/>
      <c r="CE113" s="638"/>
      <c r="CF113" s="638"/>
      <c r="CG113" s="638">
        <v>36220800</v>
      </c>
      <c r="CH113" s="638"/>
      <c r="CI113" s="638"/>
      <c r="CJ113" s="638"/>
      <c r="CK113" s="638"/>
      <c r="CL113" s="638"/>
      <c r="CM113" s="638"/>
      <c r="CN113" s="638"/>
      <c r="CO113" s="638"/>
      <c r="CP113" s="638"/>
      <c r="CQ113" s="638"/>
      <c r="CR113" s="638"/>
      <c r="CS113" s="638"/>
      <c r="CT113" s="638"/>
      <c r="CU113" s="629">
        <f t="shared" si="44"/>
        <v>36220800</v>
      </c>
      <c r="CV113" s="638"/>
      <c r="CW113" s="638"/>
      <c r="CX113" s="638"/>
      <c r="CY113" s="638"/>
      <c r="CZ113" s="638"/>
      <c r="DA113" s="638"/>
      <c r="DB113" s="779"/>
      <c r="DC113" s="779"/>
      <c r="DD113" s="779"/>
      <c r="DE113" s="779">
        <v>36220800</v>
      </c>
      <c r="DF113" s="779"/>
      <c r="DG113" s="779"/>
      <c r="DH113" s="779"/>
      <c r="DI113" s="779"/>
      <c r="DJ113" s="779"/>
      <c r="DK113" s="779"/>
      <c r="DL113" s="779"/>
      <c r="DM113" s="779"/>
      <c r="DN113" s="779"/>
      <c r="DO113" s="779"/>
      <c r="DP113" s="779"/>
      <c r="DQ113" s="779"/>
      <c r="DR113" s="779"/>
      <c r="DS113" s="780">
        <f t="shared" si="45"/>
        <v>36220800</v>
      </c>
      <c r="DT113" s="638">
        <f t="shared" si="48"/>
        <v>152662400</v>
      </c>
      <c r="DU113" s="575" t="s">
        <v>1166</v>
      </c>
    </row>
    <row r="114" spans="1:137" ht="40.5" x14ac:dyDescent="0.25">
      <c r="A114" s="771">
        <v>1</v>
      </c>
      <c r="B114" s="771" t="s">
        <v>25</v>
      </c>
      <c r="C114" s="771" t="s">
        <v>398</v>
      </c>
      <c r="D114" s="771" t="s">
        <v>399</v>
      </c>
      <c r="E114" s="570" t="s">
        <v>400</v>
      </c>
      <c r="F114" s="570" t="s">
        <v>412</v>
      </c>
      <c r="G114" s="570" t="s">
        <v>413</v>
      </c>
      <c r="H114" s="816">
        <v>6.1699999999999998E-2</v>
      </c>
      <c r="I114" s="570" t="s">
        <v>414</v>
      </c>
      <c r="J114" s="570" t="s">
        <v>88</v>
      </c>
      <c r="K114" s="570" t="s">
        <v>33</v>
      </c>
      <c r="L114" s="786">
        <v>0.4</v>
      </c>
      <c r="M114" s="816">
        <v>0.4617</v>
      </c>
      <c r="N114" s="570" t="s">
        <v>418</v>
      </c>
      <c r="O114" s="699" t="s">
        <v>419</v>
      </c>
      <c r="P114" s="570">
        <v>0</v>
      </c>
      <c r="Q114" s="570">
        <v>2023</v>
      </c>
      <c r="R114" s="570" t="s">
        <v>420</v>
      </c>
      <c r="S114" s="570" t="s">
        <v>37</v>
      </c>
      <c r="T114" s="570" t="s">
        <v>33</v>
      </c>
      <c r="U114" s="570">
        <v>4</v>
      </c>
      <c r="V114" s="795">
        <v>4</v>
      </c>
      <c r="W114" s="570">
        <v>1</v>
      </c>
      <c r="X114" s="570">
        <v>2</v>
      </c>
      <c r="Y114" s="570">
        <v>3</v>
      </c>
      <c r="Z114" s="579">
        <v>4</v>
      </c>
      <c r="AA114" s="798">
        <v>0</v>
      </c>
      <c r="AB114" s="638"/>
      <c r="AC114" s="638"/>
      <c r="AD114" s="638"/>
      <c r="AE114" s="638"/>
      <c r="AF114" s="638"/>
      <c r="AG114" s="638"/>
      <c r="AH114" s="638"/>
      <c r="AI114" s="638"/>
      <c r="AJ114" s="638"/>
      <c r="AK114" s="638"/>
      <c r="AL114" s="638"/>
      <c r="AM114" s="638"/>
      <c r="AN114" s="638"/>
      <c r="AO114" s="638"/>
      <c r="AP114" s="638"/>
      <c r="AQ114" s="638"/>
      <c r="AR114" s="638"/>
      <c r="AS114" s="638"/>
      <c r="AT114" s="638"/>
      <c r="AU114" s="638"/>
      <c r="AV114" s="638"/>
      <c r="AW114" s="638"/>
      <c r="AX114" s="638"/>
      <c r="AY114" s="629">
        <f t="shared" si="47"/>
        <v>0</v>
      </c>
      <c r="AZ114" s="638">
        <v>50000000</v>
      </c>
      <c r="BA114" s="638"/>
      <c r="BB114" s="638"/>
      <c r="BC114" s="638"/>
      <c r="BD114" s="638"/>
      <c r="BE114" s="638"/>
      <c r="BF114" s="638"/>
      <c r="BG114" s="638"/>
      <c r="BH114" s="638"/>
      <c r="BI114" s="638"/>
      <c r="BJ114" s="638"/>
      <c r="BK114" s="638"/>
      <c r="BL114" s="638"/>
      <c r="BM114" s="638"/>
      <c r="BN114" s="638"/>
      <c r="BO114" s="638"/>
      <c r="BP114" s="638"/>
      <c r="BQ114" s="638"/>
      <c r="BR114" s="638"/>
      <c r="BS114" s="638"/>
      <c r="BT114" s="638"/>
      <c r="BU114" s="638"/>
      <c r="BV114" s="638"/>
      <c r="BW114" s="629">
        <f t="shared" si="43"/>
        <v>50000000</v>
      </c>
      <c r="BX114" s="638">
        <v>50000000</v>
      </c>
      <c r="BY114" s="638"/>
      <c r="BZ114" s="638"/>
      <c r="CA114" s="638"/>
      <c r="CB114" s="638"/>
      <c r="CC114" s="638"/>
      <c r="CD114" s="638"/>
      <c r="CE114" s="638"/>
      <c r="CF114" s="638"/>
      <c r="CG114" s="638"/>
      <c r="CH114" s="638"/>
      <c r="CI114" s="638"/>
      <c r="CJ114" s="638"/>
      <c r="CK114" s="638"/>
      <c r="CL114" s="638"/>
      <c r="CM114" s="638"/>
      <c r="CN114" s="638"/>
      <c r="CO114" s="638"/>
      <c r="CP114" s="638"/>
      <c r="CQ114" s="638"/>
      <c r="CR114" s="638"/>
      <c r="CS114" s="638"/>
      <c r="CT114" s="638"/>
      <c r="CU114" s="629">
        <f t="shared" si="44"/>
        <v>50000000</v>
      </c>
      <c r="CV114" s="638">
        <v>50000000</v>
      </c>
      <c r="CW114" s="638"/>
      <c r="CX114" s="638"/>
      <c r="CY114" s="638"/>
      <c r="CZ114" s="638"/>
      <c r="DA114" s="638"/>
      <c r="DB114" s="779"/>
      <c r="DC114" s="779"/>
      <c r="DD114" s="779"/>
      <c r="DE114" s="779"/>
      <c r="DF114" s="779"/>
      <c r="DG114" s="779"/>
      <c r="DH114" s="779"/>
      <c r="DI114" s="779"/>
      <c r="DJ114" s="779"/>
      <c r="DK114" s="779"/>
      <c r="DL114" s="779"/>
      <c r="DM114" s="779"/>
      <c r="DN114" s="779"/>
      <c r="DO114" s="779"/>
      <c r="DP114" s="779"/>
      <c r="DQ114" s="779"/>
      <c r="DR114" s="779"/>
      <c r="DS114" s="780">
        <f t="shared" si="45"/>
        <v>50000000</v>
      </c>
      <c r="DT114" s="638">
        <f t="shared" si="48"/>
        <v>150000000</v>
      </c>
      <c r="DU114" s="575" t="s">
        <v>1166</v>
      </c>
    </row>
    <row r="115" spans="1:137" ht="67.5" x14ac:dyDescent="0.25">
      <c r="A115" s="771">
        <v>1</v>
      </c>
      <c r="B115" s="771" t="s">
        <v>25</v>
      </c>
      <c r="C115" s="771" t="s">
        <v>398</v>
      </c>
      <c r="D115" s="691" t="s">
        <v>399</v>
      </c>
      <c r="E115" s="570" t="s">
        <v>400</v>
      </c>
      <c r="F115" s="570" t="s">
        <v>412</v>
      </c>
      <c r="G115" s="570" t="s">
        <v>413</v>
      </c>
      <c r="H115" s="816">
        <v>6.1699999999999998E-2</v>
      </c>
      <c r="I115" s="570" t="s">
        <v>414</v>
      </c>
      <c r="J115" s="570" t="s">
        <v>88</v>
      </c>
      <c r="K115" s="570" t="s">
        <v>33</v>
      </c>
      <c r="L115" s="786">
        <v>0.4</v>
      </c>
      <c r="M115" s="816">
        <v>0.4617</v>
      </c>
      <c r="N115" s="570" t="s">
        <v>421</v>
      </c>
      <c r="O115" s="570" t="s">
        <v>422</v>
      </c>
      <c r="P115" s="570">
        <v>30</v>
      </c>
      <c r="Q115" s="570">
        <v>2023</v>
      </c>
      <c r="R115" s="570" t="s">
        <v>423</v>
      </c>
      <c r="S115" s="570" t="s">
        <v>37</v>
      </c>
      <c r="T115" s="570" t="s">
        <v>33</v>
      </c>
      <c r="U115" s="795">
        <v>10</v>
      </c>
      <c r="V115" s="795">
        <v>40</v>
      </c>
      <c r="W115" s="570">
        <v>8</v>
      </c>
      <c r="X115" s="570">
        <v>12</v>
      </c>
      <c r="Y115" s="570">
        <v>10</v>
      </c>
      <c r="Z115" s="579">
        <v>10</v>
      </c>
      <c r="AA115" s="798"/>
      <c r="AB115" s="638"/>
      <c r="AC115" s="638"/>
      <c r="AD115" s="638"/>
      <c r="AE115" s="638"/>
      <c r="AF115" s="638"/>
      <c r="AG115" s="638"/>
      <c r="AH115" s="638"/>
      <c r="AI115" s="638"/>
      <c r="AJ115" s="638">
        <v>16760000</v>
      </c>
      <c r="AK115" s="638"/>
      <c r="AL115" s="638"/>
      <c r="AM115" s="638"/>
      <c r="AN115" s="638"/>
      <c r="AO115" s="638"/>
      <c r="AP115" s="638"/>
      <c r="AQ115" s="638"/>
      <c r="AR115" s="638"/>
      <c r="AS115" s="638"/>
      <c r="AT115" s="638"/>
      <c r="AU115" s="638"/>
      <c r="AV115" s="638"/>
      <c r="AW115" s="638"/>
      <c r="AX115" s="638"/>
      <c r="AY115" s="629">
        <f t="shared" si="47"/>
        <v>16760000</v>
      </c>
      <c r="AZ115" s="638">
        <f>+AA115*1.029</f>
        <v>0</v>
      </c>
      <c r="BA115" s="638"/>
      <c r="BB115" s="638"/>
      <c r="BC115" s="638">
        <f>+AD115*1.029</f>
        <v>0</v>
      </c>
      <c r="BD115" s="638"/>
      <c r="BE115" s="638"/>
      <c r="BF115" s="638"/>
      <c r="BG115" s="638"/>
      <c r="BH115" s="638"/>
      <c r="BI115" s="638">
        <v>26301240</v>
      </c>
      <c r="BJ115" s="638"/>
      <c r="BK115" s="638"/>
      <c r="BL115" s="638"/>
      <c r="BM115" s="638"/>
      <c r="BN115" s="638"/>
      <c r="BO115" s="638"/>
      <c r="BP115" s="638"/>
      <c r="BQ115" s="638"/>
      <c r="BR115" s="638"/>
      <c r="BS115" s="638"/>
      <c r="BT115" s="638"/>
      <c r="BU115" s="638"/>
      <c r="BV115" s="638"/>
      <c r="BW115" s="629">
        <f t="shared" si="43"/>
        <v>26301240</v>
      </c>
      <c r="BX115" s="638">
        <f>+AZ115*1.044</f>
        <v>0</v>
      </c>
      <c r="BY115" s="638"/>
      <c r="BZ115" s="638"/>
      <c r="CA115" s="638"/>
      <c r="CB115" s="638"/>
      <c r="CC115" s="638"/>
      <c r="CD115" s="638"/>
      <c r="CE115" s="638"/>
      <c r="CF115" s="638"/>
      <c r="CG115" s="638">
        <v>26301240</v>
      </c>
      <c r="CH115" s="638"/>
      <c r="CI115" s="638"/>
      <c r="CJ115" s="638"/>
      <c r="CK115" s="638"/>
      <c r="CL115" s="638"/>
      <c r="CM115" s="638"/>
      <c r="CN115" s="638"/>
      <c r="CO115" s="638"/>
      <c r="CP115" s="638"/>
      <c r="CQ115" s="638"/>
      <c r="CR115" s="638"/>
      <c r="CS115" s="638"/>
      <c r="CT115" s="638"/>
      <c r="CU115" s="629">
        <f t="shared" si="44"/>
        <v>26301240</v>
      </c>
      <c r="CV115" s="638"/>
      <c r="CW115" s="638"/>
      <c r="CX115" s="638"/>
      <c r="CY115" s="638"/>
      <c r="CZ115" s="638"/>
      <c r="DA115" s="638"/>
      <c r="DB115" s="779"/>
      <c r="DC115" s="779"/>
      <c r="DD115" s="779"/>
      <c r="DE115" s="779">
        <v>26301240</v>
      </c>
      <c r="DF115" s="779"/>
      <c r="DG115" s="779"/>
      <c r="DH115" s="779"/>
      <c r="DI115" s="779"/>
      <c r="DJ115" s="779"/>
      <c r="DK115" s="779"/>
      <c r="DL115" s="779"/>
      <c r="DM115" s="779"/>
      <c r="DN115" s="779"/>
      <c r="DO115" s="779"/>
      <c r="DP115" s="779"/>
      <c r="DQ115" s="779"/>
      <c r="DR115" s="779"/>
      <c r="DS115" s="780">
        <f t="shared" si="45"/>
        <v>26301240</v>
      </c>
      <c r="DT115" s="638">
        <f t="shared" si="48"/>
        <v>95663720</v>
      </c>
      <c r="DU115" s="575" t="s">
        <v>1166</v>
      </c>
    </row>
    <row r="116" spans="1:137" ht="40.5" x14ac:dyDescent="0.25">
      <c r="A116" s="771">
        <v>1</v>
      </c>
      <c r="B116" s="771" t="s">
        <v>25</v>
      </c>
      <c r="C116" s="771" t="s">
        <v>398</v>
      </c>
      <c r="D116" s="691" t="s">
        <v>399</v>
      </c>
      <c r="E116" s="691" t="s">
        <v>400</v>
      </c>
      <c r="F116" s="691" t="s">
        <v>424</v>
      </c>
      <c r="G116" s="691" t="s">
        <v>425</v>
      </c>
      <c r="H116" s="785">
        <v>0.1</v>
      </c>
      <c r="I116" s="691" t="s">
        <v>426</v>
      </c>
      <c r="J116" s="691" t="s">
        <v>88</v>
      </c>
      <c r="K116" s="691" t="s">
        <v>33</v>
      </c>
      <c r="L116" s="785">
        <v>0.4</v>
      </c>
      <c r="M116" s="785">
        <v>0.5</v>
      </c>
      <c r="N116" s="691" t="s">
        <v>427</v>
      </c>
      <c r="O116" s="691" t="s">
        <v>428</v>
      </c>
      <c r="P116" s="781">
        <v>10</v>
      </c>
      <c r="Q116" s="691">
        <v>2023</v>
      </c>
      <c r="R116" s="691" t="s">
        <v>417</v>
      </c>
      <c r="S116" s="691" t="s">
        <v>37</v>
      </c>
      <c r="T116" s="691" t="s">
        <v>33</v>
      </c>
      <c r="U116" s="781">
        <v>30</v>
      </c>
      <c r="V116" s="781">
        <v>40</v>
      </c>
      <c r="W116" s="570">
        <v>5</v>
      </c>
      <c r="X116" s="570">
        <v>10</v>
      </c>
      <c r="Y116" s="570">
        <v>10</v>
      </c>
      <c r="Z116" s="579">
        <v>5</v>
      </c>
      <c r="AA116" s="798"/>
      <c r="AB116" s="638"/>
      <c r="AC116" s="638"/>
      <c r="AD116" s="638"/>
      <c r="AE116" s="638"/>
      <c r="AF116" s="638"/>
      <c r="AG116" s="638"/>
      <c r="AH116" s="638"/>
      <c r="AI116" s="638"/>
      <c r="AJ116" s="638">
        <v>4000000</v>
      </c>
      <c r="AK116" s="638"/>
      <c r="AL116" s="638"/>
      <c r="AM116" s="638"/>
      <c r="AN116" s="638"/>
      <c r="AO116" s="638"/>
      <c r="AP116" s="638"/>
      <c r="AQ116" s="638"/>
      <c r="AR116" s="638"/>
      <c r="AS116" s="638"/>
      <c r="AT116" s="638"/>
      <c r="AU116" s="638"/>
      <c r="AV116" s="638"/>
      <c r="AW116" s="638"/>
      <c r="AX116" s="638"/>
      <c r="AY116" s="629">
        <f t="shared" si="47"/>
        <v>4000000</v>
      </c>
      <c r="AZ116" s="638">
        <f>+AA116*1.029</f>
        <v>0</v>
      </c>
      <c r="BA116" s="638"/>
      <c r="BB116" s="638"/>
      <c r="BC116" s="638">
        <f>+AD116*1.029</f>
        <v>0</v>
      </c>
      <c r="BD116" s="638"/>
      <c r="BE116" s="638"/>
      <c r="BF116" s="638"/>
      <c r="BG116" s="638"/>
      <c r="BH116" s="638"/>
      <c r="BI116" s="638">
        <v>8232000</v>
      </c>
      <c r="BJ116" s="638"/>
      <c r="BK116" s="638"/>
      <c r="BL116" s="638"/>
      <c r="BM116" s="638"/>
      <c r="BN116" s="638"/>
      <c r="BO116" s="638"/>
      <c r="BP116" s="638"/>
      <c r="BQ116" s="638"/>
      <c r="BR116" s="638"/>
      <c r="BS116" s="638"/>
      <c r="BT116" s="638"/>
      <c r="BU116" s="638"/>
      <c r="BV116" s="638"/>
      <c r="BW116" s="629">
        <f t="shared" si="43"/>
        <v>8232000</v>
      </c>
      <c r="BX116" s="638">
        <f>+AZ116*1.044</f>
        <v>0</v>
      </c>
      <c r="BY116" s="638"/>
      <c r="BZ116" s="638"/>
      <c r="CA116" s="638"/>
      <c r="CB116" s="638"/>
      <c r="CC116" s="638"/>
      <c r="CD116" s="638"/>
      <c r="CE116" s="638"/>
      <c r="CF116" s="638"/>
      <c r="CG116" s="638">
        <v>8232000</v>
      </c>
      <c r="CH116" s="638"/>
      <c r="CI116" s="638"/>
      <c r="CJ116" s="638"/>
      <c r="CK116" s="638"/>
      <c r="CL116" s="638"/>
      <c r="CM116" s="638"/>
      <c r="CN116" s="638"/>
      <c r="CO116" s="638"/>
      <c r="CP116" s="638"/>
      <c r="CQ116" s="638"/>
      <c r="CR116" s="638"/>
      <c r="CS116" s="638"/>
      <c r="CT116" s="638"/>
      <c r="CU116" s="629">
        <f t="shared" si="44"/>
        <v>8232000</v>
      </c>
      <c r="CV116" s="638"/>
      <c r="CW116" s="638"/>
      <c r="CX116" s="638"/>
      <c r="CY116" s="638"/>
      <c r="CZ116" s="638"/>
      <c r="DA116" s="638"/>
      <c r="DB116" s="779"/>
      <c r="DC116" s="779"/>
      <c r="DD116" s="779"/>
      <c r="DE116" s="779">
        <v>8232000</v>
      </c>
      <c r="DF116" s="779"/>
      <c r="DG116" s="779"/>
      <c r="DH116" s="779"/>
      <c r="DI116" s="779"/>
      <c r="DJ116" s="779"/>
      <c r="DK116" s="779"/>
      <c r="DL116" s="779"/>
      <c r="DM116" s="779"/>
      <c r="DN116" s="779"/>
      <c r="DO116" s="779"/>
      <c r="DP116" s="779"/>
      <c r="DQ116" s="779"/>
      <c r="DR116" s="779"/>
      <c r="DS116" s="780">
        <f t="shared" si="45"/>
        <v>8232000</v>
      </c>
      <c r="DT116" s="638">
        <f t="shared" si="48"/>
        <v>28696000</v>
      </c>
      <c r="DU116" s="575" t="s">
        <v>1166</v>
      </c>
    </row>
    <row r="117" spans="1:137" ht="54" x14ac:dyDescent="0.25">
      <c r="A117" s="771">
        <v>1</v>
      </c>
      <c r="B117" s="771" t="s">
        <v>25</v>
      </c>
      <c r="C117" s="771" t="s">
        <v>398</v>
      </c>
      <c r="D117" s="691" t="s">
        <v>399</v>
      </c>
      <c r="E117" s="691" t="s">
        <v>400</v>
      </c>
      <c r="F117" s="691" t="s">
        <v>424</v>
      </c>
      <c r="G117" s="691" t="s">
        <v>425</v>
      </c>
      <c r="H117" s="785">
        <v>0.1</v>
      </c>
      <c r="I117" s="691" t="s">
        <v>426</v>
      </c>
      <c r="J117" s="691" t="s">
        <v>88</v>
      </c>
      <c r="K117" s="691" t="s">
        <v>33</v>
      </c>
      <c r="L117" s="785">
        <v>0.4</v>
      </c>
      <c r="M117" s="785">
        <v>0.5</v>
      </c>
      <c r="N117" s="691" t="s">
        <v>429</v>
      </c>
      <c r="O117" s="698" t="s">
        <v>430</v>
      </c>
      <c r="P117" s="691">
        <v>0</v>
      </c>
      <c r="Q117" s="691">
        <v>2023</v>
      </c>
      <c r="R117" s="691" t="s">
        <v>431</v>
      </c>
      <c r="S117" s="691" t="s">
        <v>37</v>
      </c>
      <c r="T117" s="691" t="s">
        <v>33</v>
      </c>
      <c r="U117" s="781">
        <v>20</v>
      </c>
      <c r="V117" s="781">
        <v>20</v>
      </c>
      <c r="W117" s="570">
        <v>5</v>
      </c>
      <c r="X117" s="570">
        <v>5</v>
      </c>
      <c r="Y117" s="570">
        <v>5</v>
      </c>
      <c r="Z117" s="579">
        <v>5</v>
      </c>
      <c r="AA117" s="798"/>
      <c r="AB117" s="638"/>
      <c r="AC117" s="638"/>
      <c r="AD117" s="638"/>
      <c r="AE117" s="638"/>
      <c r="AF117" s="638"/>
      <c r="AG117" s="638"/>
      <c r="AH117" s="638"/>
      <c r="AI117" s="638"/>
      <c r="AJ117" s="638">
        <v>4000000</v>
      </c>
      <c r="AK117" s="638"/>
      <c r="AL117" s="638"/>
      <c r="AM117" s="638"/>
      <c r="AN117" s="638"/>
      <c r="AO117" s="638"/>
      <c r="AP117" s="638"/>
      <c r="AQ117" s="638"/>
      <c r="AR117" s="638"/>
      <c r="AS117" s="638"/>
      <c r="AT117" s="638"/>
      <c r="AU117" s="638"/>
      <c r="AV117" s="638"/>
      <c r="AW117" s="638"/>
      <c r="AX117" s="638"/>
      <c r="AY117" s="629">
        <f t="shared" si="47"/>
        <v>4000000</v>
      </c>
      <c r="AZ117" s="638">
        <f>+AA117*1.029</f>
        <v>0</v>
      </c>
      <c r="BA117" s="638"/>
      <c r="BB117" s="638"/>
      <c r="BC117" s="638">
        <f>+AD117*1.029</f>
        <v>0</v>
      </c>
      <c r="BD117" s="638"/>
      <c r="BE117" s="638"/>
      <c r="BF117" s="638"/>
      <c r="BG117" s="638"/>
      <c r="BH117" s="638"/>
      <c r="BI117" s="638">
        <v>23817222</v>
      </c>
      <c r="BJ117" s="638"/>
      <c r="BK117" s="638"/>
      <c r="BL117" s="638"/>
      <c r="BM117" s="638"/>
      <c r="BN117" s="638"/>
      <c r="BO117" s="638"/>
      <c r="BP117" s="638"/>
      <c r="BQ117" s="638"/>
      <c r="BR117" s="638"/>
      <c r="BS117" s="638"/>
      <c r="BT117" s="638"/>
      <c r="BU117" s="638"/>
      <c r="BV117" s="638"/>
      <c r="BW117" s="629">
        <f t="shared" si="43"/>
        <v>23817222</v>
      </c>
      <c r="BX117" s="638"/>
      <c r="BY117" s="638"/>
      <c r="BZ117" s="638"/>
      <c r="CA117" s="638"/>
      <c r="CB117" s="638"/>
      <c r="CC117" s="638"/>
      <c r="CD117" s="638"/>
      <c r="CE117" s="638"/>
      <c r="CF117" s="638"/>
      <c r="CG117" s="638">
        <v>23817222</v>
      </c>
      <c r="CH117" s="638"/>
      <c r="CI117" s="638"/>
      <c r="CJ117" s="638"/>
      <c r="CK117" s="638"/>
      <c r="CL117" s="638"/>
      <c r="CM117" s="638"/>
      <c r="CN117" s="638"/>
      <c r="CO117" s="638"/>
      <c r="CP117" s="638"/>
      <c r="CQ117" s="638"/>
      <c r="CR117" s="638"/>
      <c r="CS117" s="638"/>
      <c r="CT117" s="638"/>
      <c r="CU117" s="629">
        <f t="shared" si="44"/>
        <v>23817222</v>
      </c>
      <c r="CV117" s="638"/>
      <c r="CW117" s="638"/>
      <c r="CX117" s="638"/>
      <c r="CY117" s="638"/>
      <c r="CZ117" s="638"/>
      <c r="DA117" s="638"/>
      <c r="DB117" s="779"/>
      <c r="DC117" s="779"/>
      <c r="DD117" s="779"/>
      <c r="DE117" s="779">
        <v>23817222</v>
      </c>
      <c r="DF117" s="779"/>
      <c r="DG117" s="779"/>
      <c r="DH117" s="779"/>
      <c r="DI117" s="779"/>
      <c r="DJ117" s="779"/>
      <c r="DK117" s="779"/>
      <c r="DL117" s="779"/>
      <c r="DM117" s="779"/>
      <c r="DN117" s="779"/>
      <c r="DO117" s="779"/>
      <c r="DP117" s="779"/>
      <c r="DQ117" s="779"/>
      <c r="DR117" s="779"/>
      <c r="DS117" s="780">
        <f t="shared" si="45"/>
        <v>23817222</v>
      </c>
      <c r="DT117" s="638">
        <f t="shared" si="48"/>
        <v>75451666</v>
      </c>
      <c r="DU117" s="575" t="s">
        <v>1166</v>
      </c>
    </row>
    <row r="118" spans="1:137" ht="40.5" x14ac:dyDescent="0.25">
      <c r="A118" s="771">
        <v>1</v>
      </c>
      <c r="B118" s="771" t="s">
        <v>25</v>
      </c>
      <c r="C118" s="771" t="s">
        <v>398</v>
      </c>
      <c r="D118" s="691" t="s">
        <v>399</v>
      </c>
      <c r="E118" s="691" t="s">
        <v>400</v>
      </c>
      <c r="F118" s="691" t="s">
        <v>401</v>
      </c>
      <c r="G118" s="691" t="s">
        <v>402</v>
      </c>
      <c r="H118" s="785">
        <v>0.8</v>
      </c>
      <c r="I118" s="691" t="s">
        <v>403</v>
      </c>
      <c r="J118" s="691" t="s">
        <v>88</v>
      </c>
      <c r="K118" s="691" t="s">
        <v>33</v>
      </c>
      <c r="L118" s="785">
        <v>0.2</v>
      </c>
      <c r="M118" s="817">
        <v>1</v>
      </c>
      <c r="N118" s="691" t="s">
        <v>432</v>
      </c>
      <c r="O118" s="691" t="s">
        <v>433</v>
      </c>
      <c r="P118" s="691">
        <v>1</v>
      </c>
      <c r="Q118" s="569">
        <v>2023</v>
      </c>
      <c r="R118" s="691" t="s">
        <v>434</v>
      </c>
      <c r="S118" s="691" t="s">
        <v>37</v>
      </c>
      <c r="T118" s="691" t="s">
        <v>169</v>
      </c>
      <c r="U118" s="691">
        <v>1</v>
      </c>
      <c r="V118" s="781">
        <v>1</v>
      </c>
      <c r="W118" s="570">
        <v>1</v>
      </c>
      <c r="X118" s="570">
        <v>1</v>
      </c>
      <c r="Y118" s="570">
        <v>1</v>
      </c>
      <c r="Z118" s="579">
        <v>1</v>
      </c>
      <c r="AA118" s="798">
        <v>0</v>
      </c>
      <c r="AB118" s="638"/>
      <c r="AC118" s="638"/>
      <c r="AD118" s="638"/>
      <c r="AE118" s="638"/>
      <c r="AF118" s="638"/>
      <c r="AG118" s="638"/>
      <c r="AH118" s="638"/>
      <c r="AI118" s="638"/>
      <c r="AJ118" s="638"/>
      <c r="AK118" s="638"/>
      <c r="AL118" s="638"/>
      <c r="AM118" s="638"/>
      <c r="AN118" s="638"/>
      <c r="AO118" s="638"/>
      <c r="AP118" s="638"/>
      <c r="AQ118" s="638"/>
      <c r="AR118" s="638"/>
      <c r="AS118" s="638"/>
      <c r="AT118" s="638"/>
      <c r="AU118" s="638"/>
      <c r="AV118" s="638"/>
      <c r="AW118" s="638"/>
      <c r="AX118" s="638"/>
      <c r="AY118" s="629">
        <f t="shared" si="47"/>
        <v>0</v>
      </c>
      <c r="AZ118" s="638">
        <v>1100000</v>
      </c>
      <c r="BA118" s="638"/>
      <c r="BB118" s="638"/>
      <c r="BC118" s="638"/>
      <c r="BD118" s="638"/>
      <c r="BE118" s="638"/>
      <c r="BF118" s="638"/>
      <c r="BG118" s="638"/>
      <c r="BH118" s="638"/>
      <c r="BI118" s="638"/>
      <c r="BJ118" s="638"/>
      <c r="BK118" s="638"/>
      <c r="BL118" s="638"/>
      <c r="BM118" s="638"/>
      <c r="BN118" s="638"/>
      <c r="BO118" s="638"/>
      <c r="BP118" s="638"/>
      <c r="BQ118" s="638"/>
      <c r="BR118" s="638"/>
      <c r="BS118" s="638"/>
      <c r="BT118" s="638"/>
      <c r="BU118" s="638"/>
      <c r="BV118" s="638"/>
      <c r="BW118" s="629">
        <f t="shared" si="43"/>
        <v>1100000</v>
      </c>
      <c r="BX118" s="638">
        <v>0</v>
      </c>
      <c r="BY118" s="638"/>
      <c r="BZ118" s="638"/>
      <c r="CA118" s="638"/>
      <c r="CB118" s="638"/>
      <c r="CC118" s="638"/>
      <c r="CD118" s="638"/>
      <c r="CE118" s="638"/>
      <c r="CF118" s="638"/>
      <c r="CG118" s="638"/>
      <c r="CH118" s="638"/>
      <c r="CI118" s="638"/>
      <c r="CJ118" s="638"/>
      <c r="CK118" s="638"/>
      <c r="CL118" s="638"/>
      <c r="CM118" s="638"/>
      <c r="CN118" s="638"/>
      <c r="CO118" s="638"/>
      <c r="CP118" s="638"/>
      <c r="CQ118" s="638"/>
      <c r="CR118" s="638"/>
      <c r="CS118" s="638"/>
      <c r="CT118" s="638"/>
      <c r="CU118" s="629">
        <f t="shared" si="44"/>
        <v>0</v>
      </c>
      <c r="CV118" s="638">
        <f>SUM(CA118:CU118)</f>
        <v>0</v>
      </c>
      <c r="CW118" s="638"/>
      <c r="CX118" s="638"/>
      <c r="CY118" s="638"/>
      <c r="CZ118" s="638"/>
      <c r="DA118" s="638"/>
      <c r="DB118" s="779"/>
      <c r="DC118" s="779"/>
      <c r="DD118" s="779"/>
      <c r="DE118" s="779"/>
      <c r="DF118" s="779"/>
      <c r="DG118" s="779"/>
      <c r="DH118" s="779"/>
      <c r="DI118" s="779"/>
      <c r="DJ118" s="779"/>
      <c r="DK118" s="779"/>
      <c r="DL118" s="779"/>
      <c r="DM118" s="779"/>
      <c r="DN118" s="779"/>
      <c r="DO118" s="779"/>
      <c r="DP118" s="779"/>
      <c r="DQ118" s="779"/>
      <c r="DR118" s="779"/>
      <c r="DS118" s="780">
        <f t="shared" si="45"/>
        <v>0</v>
      </c>
      <c r="DT118" s="638">
        <f t="shared" si="48"/>
        <v>1100000</v>
      </c>
      <c r="DU118" s="575" t="s">
        <v>1166</v>
      </c>
    </row>
    <row r="119" spans="1:137" ht="40.5" x14ac:dyDescent="0.25">
      <c r="A119" s="818">
        <v>1</v>
      </c>
      <c r="B119" s="818" t="s">
        <v>25</v>
      </c>
      <c r="C119" s="818" t="s">
        <v>398</v>
      </c>
      <c r="D119" s="698" t="s">
        <v>399</v>
      </c>
      <c r="E119" s="698" t="s">
        <v>400</v>
      </c>
      <c r="F119" s="698" t="s">
        <v>401</v>
      </c>
      <c r="G119" s="698" t="s">
        <v>402</v>
      </c>
      <c r="H119" s="819">
        <v>0.8</v>
      </c>
      <c r="I119" s="698" t="s">
        <v>403</v>
      </c>
      <c r="J119" s="698" t="s">
        <v>88</v>
      </c>
      <c r="K119" s="698" t="s">
        <v>33</v>
      </c>
      <c r="L119" s="819">
        <v>0.2</v>
      </c>
      <c r="M119" s="817">
        <v>1</v>
      </c>
      <c r="N119" s="691" t="s">
        <v>435</v>
      </c>
      <c r="O119" s="691" t="s">
        <v>436</v>
      </c>
      <c r="P119" s="691">
        <v>0</v>
      </c>
      <c r="Q119" s="820">
        <v>2023</v>
      </c>
      <c r="R119" s="698" t="s">
        <v>437</v>
      </c>
      <c r="S119" s="698" t="s">
        <v>37</v>
      </c>
      <c r="T119" s="698" t="s">
        <v>33</v>
      </c>
      <c r="U119" s="698">
        <v>1</v>
      </c>
      <c r="V119" s="821">
        <v>1</v>
      </c>
      <c r="W119" s="822">
        <v>0.25</v>
      </c>
      <c r="X119" s="823">
        <v>0.5</v>
      </c>
      <c r="Y119" s="823">
        <v>0.75</v>
      </c>
      <c r="Z119" s="821">
        <v>1</v>
      </c>
      <c r="AA119" s="824">
        <v>39200000</v>
      </c>
      <c r="AB119" s="825"/>
      <c r="AC119" s="825"/>
      <c r="AD119" s="825"/>
      <c r="AE119" s="825"/>
      <c r="AF119" s="825"/>
      <c r="AG119" s="825"/>
      <c r="AH119" s="825"/>
      <c r="AI119" s="825"/>
      <c r="AJ119" s="825">
        <v>15000000</v>
      </c>
      <c r="AK119" s="825"/>
      <c r="AL119" s="825"/>
      <c r="AM119" s="825"/>
      <c r="AN119" s="825"/>
      <c r="AO119" s="825"/>
      <c r="AP119" s="825"/>
      <c r="AQ119" s="825"/>
      <c r="AR119" s="825"/>
      <c r="AS119" s="825"/>
      <c r="AT119" s="825"/>
      <c r="AU119" s="825"/>
      <c r="AV119" s="825"/>
      <c r="AW119" s="825"/>
      <c r="AX119" s="825"/>
      <c r="AY119" s="629">
        <f t="shared" si="47"/>
        <v>54200000</v>
      </c>
      <c r="AZ119" s="825">
        <v>24236800</v>
      </c>
      <c r="BA119" s="825"/>
      <c r="BB119" s="825"/>
      <c r="BC119" s="825"/>
      <c r="BD119" s="825"/>
      <c r="BE119" s="825"/>
      <c r="BF119" s="825"/>
      <c r="BG119" s="825"/>
      <c r="BH119" s="825"/>
      <c r="BI119" s="825">
        <v>33248368</v>
      </c>
      <c r="BJ119" s="825"/>
      <c r="BK119" s="825"/>
      <c r="BL119" s="825"/>
      <c r="BM119" s="825"/>
      <c r="BN119" s="825"/>
      <c r="BO119" s="825"/>
      <c r="BP119" s="825"/>
      <c r="BQ119" s="825"/>
      <c r="BR119" s="825"/>
      <c r="BS119" s="825"/>
      <c r="BT119" s="825"/>
      <c r="BU119" s="825"/>
      <c r="BV119" s="825"/>
      <c r="BW119" s="629">
        <f t="shared" si="43"/>
        <v>57485168</v>
      </c>
      <c r="BX119" s="825">
        <v>25336800</v>
      </c>
      <c r="BY119" s="825"/>
      <c r="BZ119" s="825"/>
      <c r="CA119" s="825"/>
      <c r="CB119" s="825"/>
      <c r="CC119" s="825"/>
      <c r="CD119" s="825"/>
      <c r="CE119" s="825"/>
      <c r="CF119" s="825"/>
      <c r="CG119" s="825">
        <v>36484580</v>
      </c>
      <c r="CH119" s="825"/>
      <c r="CI119" s="825"/>
      <c r="CJ119" s="825"/>
      <c r="CK119" s="825"/>
      <c r="CL119" s="825"/>
      <c r="CM119" s="825"/>
      <c r="CN119" s="825"/>
      <c r="CO119" s="825"/>
      <c r="CP119" s="825"/>
      <c r="CQ119" s="825"/>
      <c r="CR119" s="825"/>
      <c r="CS119" s="825"/>
      <c r="CT119" s="825"/>
      <c r="CU119" s="629">
        <f t="shared" si="44"/>
        <v>61821380</v>
      </c>
      <c r="CV119" s="825">
        <v>26836800</v>
      </c>
      <c r="CW119" s="825"/>
      <c r="CX119" s="825"/>
      <c r="CY119" s="825"/>
      <c r="CZ119" s="825"/>
      <c r="DA119" s="825"/>
      <c r="DB119" s="826"/>
      <c r="DC119" s="826"/>
      <c r="DD119" s="826"/>
      <c r="DE119" s="826">
        <v>36484580</v>
      </c>
      <c r="DF119" s="826"/>
      <c r="DG119" s="826"/>
      <c r="DH119" s="826"/>
      <c r="DI119" s="826"/>
      <c r="DJ119" s="826"/>
      <c r="DK119" s="826"/>
      <c r="DL119" s="826"/>
      <c r="DM119" s="826"/>
      <c r="DN119" s="826"/>
      <c r="DO119" s="826"/>
      <c r="DP119" s="826"/>
      <c r="DQ119" s="826"/>
      <c r="DR119" s="826"/>
      <c r="DS119" s="780">
        <f t="shared" si="45"/>
        <v>63321380</v>
      </c>
      <c r="DT119" s="638">
        <f t="shared" si="48"/>
        <v>236827928</v>
      </c>
      <c r="DU119" s="575" t="s">
        <v>1166</v>
      </c>
    </row>
    <row r="120" spans="1:137" s="753" customFormat="1" ht="67.5" x14ac:dyDescent="0.25">
      <c r="A120" s="771">
        <v>5</v>
      </c>
      <c r="B120" s="771" t="s">
        <v>1298</v>
      </c>
      <c r="C120" s="771" t="s">
        <v>1148</v>
      </c>
      <c r="D120" s="691" t="s">
        <v>1129</v>
      </c>
      <c r="E120" s="691" t="s">
        <v>1130</v>
      </c>
      <c r="F120" s="691" t="s">
        <v>1131</v>
      </c>
      <c r="G120" s="691" t="s">
        <v>1132</v>
      </c>
      <c r="H120" s="827">
        <v>0</v>
      </c>
      <c r="I120" s="691" t="s">
        <v>1133</v>
      </c>
      <c r="J120" s="691" t="s">
        <v>444</v>
      </c>
      <c r="K120" s="698" t="s">
        <v>33</v>
      </c>
      <c r="L120" s="828">
        <v>1</v>
      </c>
      <c r="M120" s="828">
        <v>1</v>
      </c>
      <c r="N120" s="691" t="s">
        <v>1149</v>
      </c>
      <c r="O120" s="691" t="s">
        <v>1218</v>
      </c>
      <c r="P120" s="691">
        <v>1</v>
      </c>
      <c r="Q120" s="569">
        <v>2023</v>
      </c>
      <c r="R120" s="691" t="s">
        <v>1150</v>
      </c>
      <c r="S120" s="691" t="s">
        <v>32</v>
      </c>
      <c r="T120" s="691" t="s">
        <v>38</v>
      </c>
      <c r="U120" s="691">
        <v>1</v>
      </c>
      <c r="V120" s="781">
        <v>1</v>
      </c>
      <c r="W120" s="795">
        <v>1</v>
      </c>
      <c r="X120" s="802">
        <v>1</v>
      </c>
      <c r="Y120" s="802">
        <v>1</v>
      </c>
      <c r="Z120" s="802">
        <v>1</v>
      </c>
      <c r="AA120" s="798">
        <v>60000000</v>
      </c>
      <c r="AB120" s="638"/>
      <c r="AC120" s="638"/>
      <c r="AD120" s="638"/>
      <c r="AE120" s="638"/>
      <c r="AF120" s="638"/>
      <c r="AG120" s="638"/>
      <c r="AH120" s="638"/>
      <c r="AI120" s="638"/>
      <c r="AJ120" s="638"/>
      <c r="AK120" s="638"/>
      <c r="AL120" s="638"/>
      <c r="AM120" s="638"/>
      <c r="AN120" s="638"/>
      <c r="AO120" s="638"/>
      <c r="AP120" s="638"/>
      <c r="AQ120" s="638"/>
      <c r="AR120" s="638"/>
      <c r="AS120" s="638"/>
      <c r="AT120" s="638"/>
      <c r="AU120" s="638"/>
      <c r="AV120" s="638"/>
      <c r="AW120" s="638"/>
      <c r="AX120" s="638"/>
      <c r="AY120" s="629">
        <f t="shared" si="47"/>
        <v>60000000</v>
      </c>
      <c r="AZ120" s="638">
        <v>46740000</v>
      </c>
      <c r="BA120" s="638"/>
      <c r="BB120" s="638"/>
      <c r="BC120" s="638"/>
      <c r="BD120" s="638"/>
      <c r="BE120" s="638"/>
      <c r="BF120" s="638"/>
      <c r="BG120" s="638"/>
      <c r="BH120" s="638"/>
      <c r="BI120" s="638"/>
      <c r="BJ120" s="638"/>
      <c r="BK120" s="638"/>
      <c r="BL120" s="638"/>
      <c r="BM120" s="638"/>
      <c r="BN120" s="638"/>
      <c r="BO120" s="638"/>
      <c r="BP120" s="638"/>
      <c r="BQ120" s="638"/>
      <c r="BR120" s="638"/>
      <c r="BS120" s="638"/>
      <c r="BT120" s="638"/>
      <c r="BU120" s="638"/>
      <c r="BV120" s="638"/>
      <c r="BW120" s="629">
        <f t="shared" si="43"/>
        <v>46740000</v>
      </c>
      <c r="BX120" s="638">
        <v>46740000</v>
      </c>
      <c r="BY120" s="638"/>
      <c r="BZ120" s="638"/>
      <c r="CA120" s="638"/>
      <c r="CB120" s="638"/>
      <c r="CC120" s="638"/>
      <c r="CD120" s="638"/>
      <c r="CE120" s="638"/>
      <c r="CF120" s="638"/>
      <c r="CG120" s="638"/>
      <c r="CH120" s="638"/>
      <c r="CI120" s="638"/>
      <c r="CJ120" s="638"/>
      <c r="CK120" s="638"/>
      <c r="CL120" s="638"/>
      <c r="CM120" s="638"/>
      <c r="CN120" s="638"/>
      <c r="CO120" s="638"/>
      <c r="CP120" s="638"/>
      <c r="CQ120" s="638"/>
      <c r="CR120" s="638"/>
      <c r="CS120" s="638"/>
      <c r="CT120" s="638"/>
      <c r="CU120" s="629">
        <f t="shared" si="44"/>
        <v>46740000</v>
      </c>
      <c r="CV120" s="638">
        <v>46740000</v>
      </c>
      <c r="CW120" s="638"/>
      <c r="CX120" s="638"/>
      <c r="CY120" s="638"/>
      <c r="CZ120" s="638"/>
      <c r="DA120" s="638"/>
      <c r="DB120" s="638"/>
      <c r="DC120" s="638"/>
      <c r="DD120" s="638"/>
      <c r="DE120" s="638"/>
      <c r="DF120" s="638"/>
      <c r="DG120" s="779"/>
      <c r="DH120" s="779"/>
      <c r="DI120" s="779"/>
      <c r="DJ120" s="779"/>
      <c r="DK120" s="779"/>
      <c r="DL120" s="779"/>
      <c r="DM120" s="779"/>
      <c r="DN120" s="779"/>
      <c r="DO120" s="779"/>
      <c r="DP120" s="779"/>
      <c r="DQ120" s="779"/>
      <c r="DR120" s="779"/>
      <c r="DS120" s="780">
        <f t="shared" si="45"/>
        <v>46740000</v>
      </c>
      <c r="DT120" s="638">
        <f t="shared" si="48"/>
        <v>200220000</v>
      </c>
      <c r="DU120" s="575" t="s">
        <v>1166</v>
      </c>
      <c r="DV120" s="754"/>
      <c r="DW120" s="754"/>
      <c r="DX120" s="754"/>
      <c r="DY120" s="754"/>
      <c r="DZ120" s="754"/>
      <c r="EA120" s="754"/>
      <c r="EB120" s="754"/>
      <c r="EC120" s="754"/>
      <c r="ED120" s="754"/>
      <c r="EE120" s="754"/>
      <c r="EF120" s="754"/>
      <c r="EG120" s="829"/>
    </row>
    <row r="121" spans="1:137" ht="40.5" x14ac:dyDescent="0.25">
      <c r="A121" s="830">
        <v>5</v>
      </c>
      <c r="B121" s="771" t="s">
        <v>1298</v>
      </c>
      <c r="C121" s="771" t="s">
        <v>1148</v>
      </c>
      <c r="D121" s="691" t="s">
        <v>1299</v>
      </c>
      <c r="E121" s="691" t="s">
        <v>1130</v>
      </c>
      <c r="F121" s="691" t="s">
        <v>1131</v>
      </c>
      <c r="G121" s="691" t="s">
        <v>1132</v>
      </c>
      <c r="H121" s="691">
        <v>0</v>
      </c>
      <c r="I121" s="691" t="s">
        <v>1133</v>
      </c>
      <c r="J121" s="691" t="s">
        <v>444</v>
      </c>
      <c r="K121" s="698" t="s">
        <v>33</v>
      </c>
      <c r="L121" s="828">
        <v>1</v>
      </c>
      <c r="M121" s="828">
        <v>1</v>
      </c>
      <c r="N121" s="570" t="s">
        <v>1151</v>
      </c>
      <c r="O121" s="691" t="s">
        <v>1219</v>
      </c>
      <c r="P121" s="691">
        <v>0</v>
      </c>
      <c r="Q121" s="569">
        <v>2023</v>
      </c>
      <c r="R121" s="691" t="s">
        <v>1152</v>
      </c>
      <c r="S121" s="691" t="s">
        <v>32</v>
      </c>
      <c r="T121" s="691" t="s">
        <v>33</v>
      </c>
      <c r="U121" s="691">
        <v>1</v>
      </c>
      <c r="V121" s="781">
        <v>1</v>
      </c>
      <c r="W121" s="795">
        <v>1</v>
      </c>
      <c r="X121" s="781">
        <v>1</v>
      </c>
      <c r="Y121" s="781">
        <v>1</v>
      </c>
      <c r="Z121" s="781">
        <v>1</v>
      </c>
      <c r="AA121" s="798">
        <v>230800000</v>
      </c>
      <c r="AB121" s="776"/>
      <c r="AC121" s="776"/>
      <c r="AD121" s="776"/>
      <c r="AE121" s="776"/>
      <c r="AF121" s="776"/>
      <c r="AG121" s="776"/>
      <c r="AH121" s="776"/>
      <c r="AI121" s="776"/>
      <c r="AJ121" s="776"/>
      <c r="AK121" s="776"/>
      <c r="AL121" s="776"/>
      <c r="AM121" s="776"/>
      <c r="AN121" s="776"/>
      <c r="AO121" s="776"/>
      <c r="AP121" s="776"/>
      <c r="AQ121" s="776"/>
      <c r="AR121" s="776"/>
      <c r="AS121" s="776"/>
      <c r="AT121" s="776"/>
      <c r="AU121" s="776"/>
      <c r="AV121" s="776"/>
      <c r="AW121" s="776"/>
      <c r="AX121" s="776"/>
      <c r="AY121" s="629">
        <f t="shared" si="47"/>
        <v>230800000</v>
      </c>
      <c r="AZ121" s="776">
        <v>193417069</v>
      </c>
      <c r="BA121" s="776"/>
      <c r="BB121" s="776"/>
      <c r="BC121" s="776"/>
      <c r="BD121" s="776"/>
      <c r="BE121" s="776"/>
      <c r="BF121" s="776"/>
      <c r="BG121" s="776"/>
      <c r="BH121" s="776"/>
      <c r="BI121" s="776">
        <v>14113833</v>
      </c>
      <c r="BJ121" s="776"/>
      <c r="BK121" s="776"/>
      <c r="BL121" s="776"/>
      <c r="BM121" s="776"/>
      <c r="BN121" s="776"/>
      <c r="BO121" s="776"/>
      <c r="BP121" s="776"/>
      <c r="BQ121" s="776"/>
      <c r="BR121" s="776"/>
      <c r="BS121" s="776"/>
      <c r="BT121" s="776"/>
      <c r="BU121" s="776"/>
      <c r="BV121" s="776"/>
      <c r="BW121" s="629">
        <f t="shared" si="43"/>
        <v>207530902</v>
      </c>
      <c r="BX121" s="776">
        <v>231719905</v>
      </c>
      <c r="BY121" s="776"/>
      <c r="BZ121" s="776"/>
      <c r="CA121" s="776"/>
      <c r="CB121" s="776"/>
      <c r="CC121" s="776"/>
      <c r="CD121" s="776"/>
      <c r="CE121" s="776"/>
      <c r="CF121" s="776"/>
      <c r="CG121" s="776">
        <v>83640208</v>
      </c>
      <c r="CH121" s="776"/>
      <c r="CI121" s="776"/>
      <c r="CJ121" s="776"/>
      <c r="CK121" s="776"/>
      <c r="CL121" s="776"/>
      <c r="CM121" s="776"/>
      <c r="CN121" s="776"/>
      <c r="CO121" s="776"/>
      <c r="CP121" s="776"/>
      <c r="CQ121" s="776"/>
      <c r="CR121" s="776"/>
      <c r="CS121" s="776"/>
      <c r="CT121" s="776"/>
      <c r="CU121" s="629">
        <f t="shared" si="44"/>
        <v>315360113</v>
      </c>
      <c r="CV121" s="776">
        <v>230819905</v>
      </c>
      <c r="CW121" s="776"/>
      <c r="CX121" s="776"/>
      <c r="CY121" s="776"/>
      <c r="CZ121" s="776"/>
      <c r="DA121" s="776"/>
      <c r="DB121" s="787"/>
      <c r="DC121" s="787"/>
      <c r="DD121" s="787"/>
      <c r="DE121" s="787">
        <v>102563860</v>
      </c>
      <c r="DF121" s="787"/>
      <c r="DG121" s="787"/>
      <c r="DH121" s="787"/>
      <c r="DI121" s="787"/>
      <c r="DJ121" s="787"/>
      <c r="DK121" s="787"/>
      <c r="DL121" s="787"/>
      <c r="DM121" s="787"/>
      <c r="DN121" s="787"/>
      <c r="DO121" s="787"/>
      <c r="DP121" s="787"/>
      <c r="DQ121" s="787"/>
      <c r="DR121" s="787"/>
      <c r="DS121" s="780">
        <f t="shared" si="45"/>
        <v>333383765</v>
      </c>
      <c r="DT121" s="638">
        <f t="shared" si="48"/>
        <v>1087074780</v>
      </c>
      <c r="DU121" s="575" t="s">
        <v>1166</v>
      </c>
    </row>
    <row r="122" spans="1:137" ht="16.5" x14ac:dyDescent="0.25">
      <c r="A122" s="1392" t="s">
        <v>1167</v>
      </c>
      <c r="B122" s="1425"/>
      <c r="C122" s="1425"/>
      <c r="D122" s="1425"/>
      <c r="E122" s="1425"/>
      <c r="F122" s="1425"/>
      <c r="G122" s="1425"/>
      <c r="H122" s="1425"/>
      <c r="I122" s="1425"/>
      <c r="J122" s="1425"/>
      <c r="K122" s="1425"/>
      <c r="L122" s="1425"/>
      <c r="M122" s="1425"/>
      <c r="N122" s="1425"/>
      <c r="O122" s="1425"/>
      <c r="P122" s="1425"/>
      <c r="Q122" s="1425"/>
      <c r="R122" s="1425"/>
      <c r="S122" s="1425"/>
      <c r="T122" s="1425"/>
      <c r="U122" s="1425"/>
      <c r="V122" s="1425"/>
      <c r="W122" s="1425"/>
      <c r="X122" s="1425"/>
      <c r="Y122" s="1425"/>
      <c r="Z122" s="1426"/>
      <c r="AA122" s="831">
        <f>SUM(AA72:AA121)</f>
        <v>2874153141</v>
      </c>
      <c r="AB122" s="629"/>
      <c r="AC122" s="629"/>
      <c r="AD122" s="629"/>
      <c r="AE122" s="629"/>
      <c r="AF122" s="629"/>
      <c r="AG122" s="629"/>
      <c r="AH122" s="629"/>
      <c r="AI122" s="629"/>
      <c r="AJ122" s="629"/>
      <c r="AK122" s="629"/>
      <c r="AL122" s="629"/>
      <c r="AM122" s="629"/>
      <c r="AN122" s="629"/>
      <c r="AO122" s="629"/>
      <c r="AP122" s="629"/>
      <c r="AQ122" s="629"/>
      <c r="AR122" s="629"/>
      <c r="AS122" s="629"/>
      <c r="AT122" s="629"/>
      <c r="AU122" s="629"/>
      <c r="AV122" s="629"/>
      <c r="AW122" s="629"/>
      <c r="AX122" s="629"/>
      <c r="AY122" s="809">
        <f>SUM(AY72:AY121)</f>
        <v>3659694141</v>
      </c>
      <c r="AZ122" s="778">
        <f t="shared" ref="AZ122:BW122" si="49">SUM(AZ72:AZ121)</f>
        <v>2823141999</v>
      </c>
      <c r="BA122" s="778">
        <f t="shared" si="49"/>
        <v>0</v>
      </c>
      <c r="BB122" s="778"/>
      <c r="BC122" s="778">
        <f t="shared" si="49"/>
        <v>0</v>
      </c>
      <c r="BD122" s="778">
        <f t="shared" si="49"/>
        <v>0</v>
      </c>
      <c r="BE122" s="778">
        <f t="shared" si="49"/>
        <v>0</v>
      </c>
      <c r="BF122" s="778">
        <f t="shared" si="49"/>
        <v>0</v>
      </c>
      <c r="BG122" s="778">
        <f t="shared" si="49"/>
        <v>0</v>
      </c>
      <c r="BH122" s="778">
        <f t="shared" si="49"/>
        <v>0</v>
      </c>
      <c r="BI122" s="778">
        <f t="shared" si="49"/>
        <v>808814581</v>
      </c>
      <c r="BJ122" s="778">
        <f t="shared" si="49"/>
        <v>309729</v>
      </c>
      <c r="BK122" s="778">
        <f t="shared" si="49"/>
        <v>0</v>
      </c>
      <c r="BL122" s="778">
        <f t="shared" si="49"/>
        <v>0</v>
      </c>
      <c r="BM122" s="778">
        <f t="shared" si="49"/>
        <v>0</v>
      </c>
      <c r="BN122" s="778">
        <f t="shared" si="49"/>
        <v>0</v>
      </c>
      <c r="BO122" s="778">
        <f t="shared" si="49"/>
        <v>0</v>
      </c>
      <c r="BP122" s="778">
        <f t="shared" si="49"/>
        <v>0</v>
      </c>
      <c r="BQ122" s="778">
        <f t="shared" si="49"/>
        <v>0</v>
      </c>
      <c r="BR122" s="778">
        <f t="shared" si="49"/>
        <v>0</v>
      </c>
      <c r="BS122" s="778">
        <f t="shared" si="49"/>
        <v>0</v>
      </c>
      <c r="BT122" s="778">
        <f t="shared" si="49"/>
        <v>0</v>
      </c>
      <c r="BU122" s="778">
        <f t="shared" si="49"/>
        <v>0</v>
      </c>
      <c r="BV122" s="778"/>
      <c r="BW122" s="778">
        <f t="shared" si="49"/>
        <v>3632266309</v>
      </c>
      <c r="BX122" s="778">
        <f t="shared" ref="BX122:DT122" si="50">SUM(BX72:BX121)</f>
        <v>2947360247</v>
      </c>
      <c r="BY122" s="778">
        <f t="shared" si="50"/>
        <v>0</v>
      </c>
      <c r="BZ122" s="778"/>
      <c r="CA122" s="778">
        <f t="shared" si="50"/>
        <v>0</v>
      </c>
      <c r="CB122" s="778">
        <f t="shared" si="50"/>
        <v>0</v>
      </c>
      <c r="CC122" s="778">
        <f t="shared" si="50"/>
        <v>0</v>
      </c>
      <c r="CD122" s="778">
        <f t="shared" si="50"/>
        <v>0</v>
      </c>
      <c r="CE122" s="778">
        <f t="shared" si="50"/>
        <v>0</v>
      </c>
      <c r="CF122" s="778">
        <f t="shared" si="50"/>
        <v>0</v>
      </c>
      <c r="CG122" s="778">
        <f t="shared" si="50"/>
        <v>844402422</v>
      </c>
      <c r="CH122" s="778">
        <f t="shared" si="50"/>
        <v>323357</v>
      </c>
      <c r="CI122" s="778">
        <f t="shared" si="50"/>
        <v>0</v>
      </c>
      <c r="CJ122" s="778">
        <f t="shared" si="50"/>
        <v>0</v>
      </c>
      <c r="CK122" s="778">
        <f t="shared" si="50"/>
        <v>0</v>
      </c>
      <c r="CL122" s="778">
        <f t="shared" si="50"/>
        <v>0</v>
      </c>
      <c r="CM122" s="778">
        <f t="shared" si="50"/>
        <v>0</v>
      </c>
      <c r="CN122" s="778">
        <f t="shared" si="50"/>
        <v>0</v>
      </c>
      <c r="CO122" s="778">
        <f t="shared" si="50"/>
        <v>0</v>
      </c>
      <c r="CP122" s="778">
        <f t="shared" si="50"/>
        <v>0</v>
      </c>
      <c r="CQ122" s="778">
        <f t="shared" si="50"/>
        <v>0</v>
      </c>
      <c r="CR122" s="778">
        <f t="shared" si="50"/>
        <v>0</v>
      </c>
      <c r="CS122" s="778">
        <f t="shared" si="50"/>
        <v>0</v>
      </c>
      <c r="CT122" s="778"/>
      <c r="CU122" s="778">
        <f t="shared" si="50"/>
        <v>3792086026</v>
      </c>
      <c r="CV122" s="778">
        <f t="shared" si="50"/>
        <v>3087786858</v>
      </c>
      <c r="CW122" s="778">
        <f t="shared" si="50"/>
        <v>0</v>
      </c>
      <c r="CX122" s="778"/>
      <c r="CY122" s="778">
        <f t="shared" si="50"/>
        <v>0</v>
      </c>
      <c r="CZ122" s="778">
        <f t="shared" si="50"/>
        <v>0</v>
      </c>
      <c r="DA122" s="778">
        <f t="shared" si="50"/>
        <v>0</v>
      </c>
      <c r="DB122" s="778">
        <f t="shared" si="50"/>
        <v>0</v>
      </c>
      <c r="DC122" s="778">
        <f t="shared" si="50"/>
        <v>0</v>
      </c>
      <c r="DD122" s="778">
        <f t="shared" si="50"/>
        <v>0</v>
      </c>
      <c r="DE122" s="778">
        <f t="shared" si="50"/>
        <v>881556128</v>
      </c>
      <c r="DF122" s="778">
        <f t="shared" si="50"/>
        <v>337585</v>
      </c>
      <c r="DG122" s="778">
        <f t="shared" si="50"/>
        <v>0</v>
      </c>
      <c r="DH122" s="778">
        <f t="shared" si="50"/>
        <v>0</v>
      </c>
      <c r="DI122" s="778">
        <f t="shared" si="50"/>
        <v>0</v>
      </c>
      <c r="DJ122" s="778">
        <f t="shared" si="50"/>
        <v>0</v>
      </c>
      <c r="DK122" s="778">
        <f t="shared" si="50"/>
        <v>0</v>
      </c>
      <c r="DL122" s="778">
        <f t="shared" si="50"/>
        <v>0</v>
      </c>
      <c r="DM122" s="778">
        <f t="shared" si="50"/>
        <v>0</v>
      </c>
      <c r="DN122" s="778">
        <f t="shared" si="50"/>
        <v>0</v>
      </c>
      <c r="DO122" s="778">
        <f t="shared" si="50"/>
        <v>0</v>
      </c>
      <c r="DP122" s="778">
        <f t="shared" si="50"/>
        <v>0</v>
      </c>
      <c r="DQ122" s="778">
        <f t="shared" si="50"/>
        <v>0</v>
      </c>
      <c r="DR122" s="778"/>
      <c r="DS122" s="778">
        <f t="shared" si="50"/>
        <v>3969680571</v>
      </c>
      <c r="DT122" s="778">
        <f t="shared" si="50"/>
        <v>15053727047</v>
      </c>
      <c r="DU122" s="580" t="s">
        <v>1166</v>
      </c>
      <c r="DV122" s="679"/>
    </row>
    <row r="123" spans="1:137" ht="40.5" x14ac:dyDescent="0.25">
      <c r="A123" s="771">
        <v>1</v>
      </c>
      <c r="B123" s="771" t="s">
        <v>25</v>
      </c>
      <c r="C123" s="691" t="s">
        <v>438</v>
      </c>
      <c r="D123" s="691" t="s">
        <v>439</v>
      </c>
      <c r="E123" s="691" t="s">
        <v>1315</v>
      </c>
      <c r="F123" s="691" t="s">
        <v>441</v>
      </c>
      <c r="G123" s="691" t="s">
        <v>442</v>
      </c>
      <c r="H123" s="691">
        <v>0</v>
      </c>
      <c r="I123" s="691" t="s">
        <v>443</v>
      </c>
      <c r="J123" s="691" t="s">
        <v>444</v>
      </c>
      <c r="K123" s="691" t="s">
        <v>33</v>
      </c>
      <c r="L123" s="691">
        <v>5000</v>
      </c>
      <c r="M123" s="691">
        <v>5000</v>
      </c>
      <c r="N123" s="691" t="s">
        <v>445</v>
      </c>
      <c r="O123" s="691" t="s">
        <v>446</v>
      </c>
      <c r="P123" s="691">
        <v>0</v>
      </c>
      <c r="Q123" s="691">
        <v>2023</v>
      </c>
      <c r="R123" s="691" t="s">
        <v>447</v>
      </c>
      <c r="S123" s="691" t="s">
        <v>37</v>
      </c>
      <c r="T123" s="691" t="s">
        <v>139</v>
      </c>
      <c r="U123" s="691">
        <v>5000</v>
      </c>
      <c r="V123" s="691">
        <v>5000</v>
      </c>
      <c r="W123" s="570">
        <v>1250</v>
      </c>
      <c r="X123" s="771">
        <v>1250</v>
      </c>
      <c r="Y123" s="771">
        <v>1250</v>
      </c>
      <c r="Z123" s="771">
        <v>1250</v>
      </c>
      <c r="AA123" s="798"/>
      <c r="AB123" s="638"/>
      <c r="AC123" s="638"/>
      <c r="AD123" s="638"/>
      <c r="AE123" s="638"/>
      <c r="AF123" s="638"/>
      <c r="AG123" s="638"/>
      <c r="AH123" s="638"/>
      <c r="AI123" s="638"/>
      <c r="AJ123" s="638"/>
      <c r="AK123" s="638"/>
      <c r="AL123" s="638">
        <v>74593257</v>
      </c>
      <c r="AM123" s="638">
        <v>457325251</v>
      </c>
      <c r="AN123" s="638"/>
      <c r="AO123" s="638"/>
      <c r="AP123" s="638"/>
      <c r="AQ123" s="638"/>
      <c r="AR123" s="638"/>
      <c r="AS123" s="638"/>
      <c r="AT123" s="638"/>
      <c r="AU123" s="638"/>
      <c r="AV123" s="638"/>
      <c r="AW123" s="638"/>
      <c r="AX123" s="638"/>
      <c r="AY123" s="629">
        <f>SUM(AA123:AX123)</f>
        <v>531918508</v>
      </c>
      <c r="AZ123" s="638"/>
      <c r="BA123" s="638"/>
      <c r="BB123" s="638"/>
      <c r="BC123" s="638"/>
      <c r="BD123" s="638"/>
      <c r="BE123" s="638"/>
      <c r="BF123" s="638"/>
      <c r="BG123" s="638"/>
      <c r="BH123" s="638"/>
      <c r="BI123" s="638"/>
      <c r="BJ123" s="638"/>
      <c r="BK123" s="638">
        <v>74593257</v>
      </c>
      <c r="BL123" s="638">
        <v>373829884</v>
      </c>
      <c r="BM123" s="638"/>
      <c r="BN123" s="638"/>
      <c r="BO123" s="638"/>
      <c r="BP123" s="638"/>
      <c r="BQ123" s="638"/>
      <c r="BR123" s="638"/>
      <c r="BS123" s="638"/>
      <c r="BT123" s="638"/>
      <c r="BU123" s="638"/>
      <c r="BV123" s="638"/>
      <c r="BW123" s="629">
        <f>SUM(AZ123:BU123)</f>
        <v>448423141</v>
      </c>
      <c r="BX123" s="638"/>
      <c r="BY123" s="638"/>
      <c r="BZ123" s="638"/>
      <c r="CA123" s="638"/>
      <c r="CB123" s="638"/>
      <c r="CC123" s="638"/>
      <c r="CD123" s="638"/>
      <c r="CE123" s="638"/>
      <c r="CF123" s="638"/>
      <c r="CG123" s="638"/>
      <c r="CH123" s="638"/>
      <c r="CI123" s="638">
        <v>74593257</v>
      </c>
      <c r="CJ123" s="638">
        <v>371397599</v>
      </c>
      <c r="CK123" s="638"/>
      <c r="CL123" s="638"/>
      <c r="CM123" s="638"/>
      <c r="CN123" s="638"/>
      <c r="CO123" s="638"/>
      <c r="CP123" s="638"/>
      <c r="CQ123" s="638"/>
      <c r="CR123" s="638"/>
      <c r="CS123" s="638"/>
      <c r="CT123" s="638"/>
      <c r="CU123" s="629">
        <f>SUM(BX123:CS123)</f>
        <v>445990856</v>
      </c>
      <c r="CV123" s="638"/>
      <c r="CW123" s="638"/>
      <c r="CX123" s="638"/>
      <c r="CY123" s="638"/>
      <c r="CZ123" s="638"/>
      <c r="DA123" s="638"/>
      <c r="DB123" s="779"/>
      <c r="DC123" s="779"/>
      <c r="DD123" s="779"/>
      <c r="DE123" s="779"/>
      <c r="DF123" s="779"/>
      <c r="DG123" s="779">
        <v>74593257</v>
      </c>
      <c r="DH123" s="779">
        <v>377299093</v>
      </c>
      <c r="DI123" s="779"/>
      <c r="DJ123" s="779"/>
      <c r="DK123" s="779"/>
      <c r="DL123" s="779"/>
      <c r="DM123" s="779"/>
      <c r="DN123" s="779"/>
      <c r="DO123" s="779"/>
      <c r="DP123" s="779"/>
      <c r="DQ123" s="779"/>
      <c r="DR123" s="779"/>
      <c r="DS123" s="780">
        <f>SUM(CV123:DQ123)</f>
        <v>451892350</v>
      </c>
      <c r="DT123" s="630">
        <f t="shared" ref="DT123:DT141" si="51">+AY123+BW123+CU123+DS123</f>
        <v>1878224855</v>
      </c>
      <c r="DU123" s="832" t="s">
        <v>1168</v>
      </c>
    </row>
    <row r="124" spans="1:137" ht="40.5" x14ac:dyDescent="0.25">
      <c r="A124" s="771">
        <v>1</v>
      </c>
      <c r="B124" s="771" t="s">
        <v>25</v>
      </c>
      <c r="C124" s="691" t="s">
        <v>438</v>
      </c>
      <c r="D124" s="691" t="s">
        <v>439</v>
      </c>
      <c r="E124" s="691" t="s">
        <v>440</v>
      </c>
      <c r="F124" s="691" t="s">
        <v>441</v>
      </c>
      <c r="G124" s="691" t="s">
        <v>442</v>
      </c>
      <c r="H124" s="691">
        <v>0</v>
      </c>
      <c r="I124" s="691" t="s">
        <v>443</v>
      </c>
      <c r="J124" s="691" t="s">
        <v>444</v>
      </c>
      <c r="K124" s="691" t="s">
        <v>33</v>
      </c>
      <c r="L124" s="691">
        <v>5000</v>
      </c>
      <c r="M124" s="691">
        <v>5000</v>
      </c>
      <c r="N124" s="691" t="s">
        <v>448</v>
      </c>
      <c r="O124" s="691" t="s">
        <v>449</v>
      </c>
      <c r="P124" s="691">
        <v>4</v>
      </c>
      <c r="Q124" s="691">
        <v>2023</v>
      </c>
      <c r="R124" s="691" t="s">
        <v>450</v>
      </c>
      <c r="S124" s="691" t="s">
        <v>37</v>
      </c>
      <c r="T124" s="691" t="s">
        <v>33</v>
      </c>
      <c r="U124" s="691">
        <v>5</v>
      </c>
      <c r="V124" s="691">
        <v>5</v>
      </c>
      <c r="W124" s="570">
        <v>5</v>
      </c>
      <c r="X124" s="771">
        <v>5</v>
      </c>
      <c r="Y124" s="771">
        <v>5</v>
      </c>
      <c r="Z124" s="771">
        <v>5</v>
      </c>
      <c r="AA124" s="798">
        <v>150150300</v>
      </c>
      <c r="AB124" s="638"/>
      <c r="AC124" s="638"/>
      <c r="AD124" s="638"/>
      <c r="AE124" s="638"/>
      <c r="AF124" s="638"/>
      <c r="AG124" s="638"/>
      <c r="AH124" s="638"/>
      <c r="AI124" s="638"/>
      <c r="AJ124" s="638"/>
      <c r="AK124" s="638"/>
      <c r="AL124" s="638"/>
      <c r="AM124" s="638">
        <v>201800000</v>
      </c>
      <c r="AN124" s="638"/>
      <c r="AO124" s="638"/>
      <c r="AP124" s="638"/>
      <c r="AQ124" s="638"/>
      <c r="AR124" s="638"/>
      <c r="AS124" s="638"/>
      <c r="AT124" s="638"/>
      <c r="AU124" s="638"/>
      <c r="AV124" s="638"/>
      <c r="AW124" s="638"/>
      <c r="AX124" s="638"/>
      <c r="AY124" s="629">
        <f t="shared" ref="AY124:AY141" si="52">SUM(AA124:AX124)</f>
        <v>351950300</v>
      </c>
      <c r="AZ124" s="638">
        <v>100150300</v>
      </c>
      <c r="BA124" s="638"/>
      <c r="BB124" s="638"/>
      <c r="BC124" s="638"/>
      <c r="BD124" s="638"/>
      <c r="BE124" s="638"/>
      <c r="BF124" s="638"/>
      <c r="BG124" s="638"/>
      <c r="BH124" s="638"/>
      <c r="BI124" s="638"/>
      <c r="BJ124" s="638"/>
      <c r="BK124" s="638"/>
      <c r="BL124" s="638">
        <v>151800000</v>
      </c>
      <c r="BM124" s="638"/>
      <c r="BN124" s="638"/>
      <c r="BO124" s="638"/>
      <c r="BP124" s="638"/>
      <c r="BQ124" s="638"/>
      <c r="BR124" s="638"/>
      <c r="BS124" s="638"/>
      <c r="BT124" s="638"/>
      <c r="BU124" s="638"/>
      <c r="BV124" s="638"/>
      <c r="BW124" s="629">
        <f t="shared" ref="BW124:BW141" si="53">SUM(AZ124:BU124)</f>
        <v>251950300</v>
      </c>
      <c r="BX124" s="638">
        <v>141372926</v>
      </c>
      <c r="BY124" s="638"/>
      <c r="BZ124" s="638"/>
      <c r="CA124" s="638"/>
      <c r="CB124" s="638"/>
      <c r="CC124" s="638"/>
      <c r="CD124" s="638"/>
      <c r="CE124" s="638"/>
      <c r="CF124" s="638"/>
      <c r="CG124" s="638"/>
      <c r="CH124" s="638"/>
      <c r="CI124" s="638"/>
      <c r="CJ124" s="638">
        <v>180000000</v>
      </c>
      <c r="CK124" s="638"/>
      <c r="CL124" s="638"/>
      <c r="CM124" s="638"/>
      <c r="CN124" s="638"/>
      <c r="CO124" s="638"/>
      <c r="CP124" s="638"/>
      <c r="CQ124" s="638"/>
      <c r="CR124" s="638"/>
      <c r="CS124" s="638"/>
      <c r="CT124" s="638"/>
      <c r="CU124" s="629">
        <f t="shared" ref="CU124:CU141" si="54">SUM(BX124:CS124)</f>
        <v>321372926</v>
      </c>
      <c r="CV124" s="638">
        <v>150000000</v>
      </c>
      <c r="CW124" s="638"/>
      <c r="CX124" s="638"/>
      <c r="CY124" s="638"/>
      <c r="CZ124" s="638"/>
      <c r="DA124" s="638"/>
      <c r="DB124" s="779"/>
      <c r="DC124" s="779"/>
      <c r="DD124" s="779"/>
      <c r="DE124" s="779"/>
      <c r="DF124" s="779"/>
      <c r="DG124" s="779"/>
      <c r="DH124" s="779">
        <v>201000000</v>
      </c>
      <c r="DI124" s="779"/>
      <c r="DJ124" s="779"/>
      <c r="DK124" s="779"/>
      <c r="DL124" s="779"/>
      <c r="DM124" s="779"/>
      <c r="DN124" s="779"/>
      <c r="DO124" s="779"/>
      <c r="DP124" s="779"/>
      <c r="DQ124" s="779"/>
      <c r="DR124" s="779"/>
      <c r="DS124" s="780">
        <f>SUM(CV124:DQ124)</f>
        <v>351000000</v>
      </c>
      <c r="DT124" s="638">
        <f t="shared" si="51"/>
        <v>1276273526</v>
      </c>
      <c r="DU124" s="832" t="s">
        <v>1168</v>
      </c>
    </row>
    <row r="125" spans="1:137" ht="40.5" x14ac:dyDescent="0.25">
      <c r="A125" s="771">
        <v>1</v>
      </c>
      <c r="B125" s="771" t="s">
        <v>25</v>
      </c>
      <c r="C125" s="691" t="s">
        <v>438</v>
      </c>
      <c r="D125" s="691" t="s">
        <v>439</v>
      </c>
      <c r="E125" s="691" t="s">
        <v>440</v>
      </c>
      <c r="F125" s="691" t="s">
        <v>441</v>
      </c>
      <c r="G125" s="691" t="s">
        <v>442</v>
      </c>
      <c r="H125" s="691">
        <v>0</v>
      </c>
      <c r="I125" s="691" t="s">
        <v>443</v>
      </c>
      <c r="J125" s="691" t="s">
        <v>444</v>
      </c>
      <c r="K125" s="691" t="s">
        <v>33</v>
      </c>
      <c r="L125" s="691">
        <v>5000</v>
      </c>
      <c r="M125" s="691">
        <v>5000</v>
      </c>
      <c r="N125" s="691" t="s">
        <v>451</v>
      </c>
      <c r="O125" s="691" t="s">
        <v>452</v>
      </c>
      <c r="P125" s="691">
        <v>0</v>
      </c>
      <c r="Q125" s="691">
        <v>2023</v>
      </c>
      <c r="R125" s="691" t="s">
        <v>453</v>
      </c>
      <c r="S125" s="691" t="s">
        <v>37</v>
      </c>
      <c r="T125" s="691" t="s">
        <v>33</v>
      </c>
      <c r="U125" s="691">
        <v>4</v>
      </c>
      <c r="V125" s="691">
        <v>4</v>
      </c>
      <c r="W125" s="570">
        <v>1</v>
      </c>
      <c r="X125" s="771">
        <v>1</v>
      </c>
      <c r="Y125" s="771">
        <v>1</v>
      </c>
      <c r="Z125" s="771">
        <v>1</v>
      </c>
      <c r="AA125" s="798">
        <v>50015000</v>
      </c>
      <c r="AB125" s="638"/>
      <c r="AC125" s="638"/>
      <c r="AD125" s="638"/>
      <c r="AE125" s="638"/>
      <c r="AF125" s="638"/>
      <c r="AG125" s="638"/>
      <c r="AH125" s="638"/>
      <c r="AI125" s="638"/>
      <c r="AJ125" s="638"/>
      <c r="AK125" s="638"/>
      <c r="AL125" s="638"/>
      <c r="AM125" s="638"/>
      <c r="AN125" s="638"/>
      <c r="AO125" s="638"/>
      <c r="AP125" s="638"/>
      <c r="AQ125" s="638"/>
      <c r="AR125" s="638"/>
      <c r="AS125" s="638"/>
      <c r="AT125" s="638"/>
      <c r="AU125" s="638"/>
      <c r="AV125" s="638"/>
      <c r="AW125" s="638"/>
      <c r="AX125" s="638"/>
      <c r="AY125" s="629">
        <f t="shared" si="52"/>
        <v>50015000</v>
      </c>
      <c r="AZ125" s="638">
        <v>50015000</v>
      </c>
      <c r="BA125" s="638"/>
      <c r="BB125" s="638"/>
      <c r="BC125" s="638"/>
      <c r="BD125" s="638"/>
      <c r="BE125" s="638"/>
      <c r="BF125" s="638"/>
      <c r="BG125" s="638"/>
      <c r="BH125" s="638"/>
      <c r="BI125" s="638"/>
      <c r="BJ125" s="638"/>
      <c r="BK125" s="638"/>
      <c r="BL125" s="638"/>
      <c r="BM125" s="638"/>
      <c r="BN125" s="638"/>
      <c r="BO125" s="638"/>
      <c r="BP125" s="638"/>
      <c r="BQ125" s="638"/>
      <c r="BR125" s="638"/>
      <c r="BS125" s="638"/>
      <c r="BT125" s="638"/>
      <c r="BU125" s="638"/>
      <c r="BV125" s="638"/>
      <c r="BW125" s="629">
        <f t="shared" si="53"/>
        <v>50015000</v>
      </c>
      <c r="BX125" s="638">
        <v>50015000</v>
      </c>
      <c r="BY125" s="638"/>
      <c r="BZ125" s="638"/>
      <c r="CA125" s="638"/>
      <c r="CB125" s="638"/>
      <c r="CC125" s="638"/>
      <c r="CD125" s="638"/>
      <c r="CE125" s="638"/>
      <c r="CF125" s="638"/>
      <c r="CG125" s="638"/>
      <c r="CH125" s="638"/>
      <c r="CI125" s="638"/>
      <c r="CJ125" s="638"/>
      <c r="CK125" s="638"/>
      <c r="CL125" s="638"/>
      <c r="CM125" s="638"/>
      <c r="CN125" s="638"/>
      <c r="CO125" s="638"/>
      <c r="CP125" s="638"/>
      <c r="CQ125" s="638"/>
      <c r="CR125" s="638"/>
      <c r="CS125" s="638"/>
      <c r="CT125" s="638"/>
      <c r="CU125" s="629">
        <f t="shared" si="54"/>
        <v>50015000</v>
      </c>
      <c r="CV125" s="638">
        <v>50015000</v>
      </c>
      <c r="CW125" s="638"/>
      <c r="CX125" s="638"/>
      <c r="CY125" s="638"/>
      <c r="CZ125" s="638"/>
      <c r="DA125" s="638"/>
      <c r="DB125" s="779"/>
      <c r="DC125" s="779"/>
      <c r="DD125" s="779"/>
      <c r="DE125" s="779"/>
      <c r="DF125" s="779"/>
      <c r="DG125" s="779"/>
      <c r="DH125" s="779"/>
      <c r="DI125" s="779"/>
      <c r="DJ125" s="779"/>
      <c r="DK125" s="779"/>
      <c r="DL125" s="779"/>
      <c r="DM125" s="779"/>
      <c r="DN125" s="779"/>
      <c r="DO125" s="779"/>
      <c r="DP125" s="779"/>
      <c r="DQ125" s="779"/>
      <c r="DR125" s="779"/>
      <c r="DS125" s="780">
        <f t="shared" ref="DS125:DS141" si="55">SUM(CV125:DJ125)</f>
        <v>50015000</v>
      </c>
      <c r="DT125" s="638">
        <f t="shared" si="51"/>
        <v>200060000</v>
      </c>
      <c r="DU125" s="832" t="s">
        <v>1168</v>
      </c>
    </row>
    <row r="126" spans="1:137" ht="40.5" x14ac:dyDescent="0.25">
      <c r="A126" s="771">
        <v>1</v>
      </c>
      <c r="B126" s="771" t="s">
        <v>25</v>
      </c>
      <c r="C126" s="691" t="s">
        <v>438</v>
      </c>
      <c r="D126" s="691" t="s">
        <v>439</v>
      </c>
      <c r="E126" s="691" t="s">
        <v>454</v>
      </c>
      <c r="F126" s="691" t="s">
        <v>441</v>
      </c>
      <c r="G126" s="691" t="s">
        <v>442</v>
      </c>
      <c r="H126" s="691">
        <v>0</v>
      </c>
      <c r="I126" s="691" t="s">
        <v>443</v>
      </c>
      <c r="J126" s="691" t="s">
        <v>444</v>
      </c>
      <c r="K126" s="691" t="s">
        <v>33</v>
      </c>
      <c r="L126" s="691">
        <v>5000</v>
      </c>
      <c r="M126" s="691">
        <v>5000</v>
      </c>
      <c r="N126" s="691" t="s">
        <v>455</v>
      </c>
      <c r="O126" s="691" t="s">
        <v>456</v>
      </c>
      <c r="P126" s="691">
        <v>34</v>
      </c>
      <c r="Q126" s="691">
        <v>2023</v>
      </c>
      <c r="R126" s="691" t="s">
        <v>457</v>
      </c>
      <c r="S126" s="691" t="s">
        <v>37</v>
      </c>
      <c r="T126" s="691" t="s">
        <v>33</v>
      </c>
      <c r="U126" s="691">
        <v>240</v>
      </c>
      <c r="V126" s="691">
        <v>240</v>
      </c>
      <c r="W126" s="570">
        <v>40</v>
      </c>
      <c r="X126" s="771">
        <v>65</v>
      </c>
      <c r="Y126" s="771">
        <v>65</v>
      </c>
      <c r="Z126" s="771">
        <v>70</v>
      </c>
      <c r="AA126" s="798">
        <v>225225450</v>
      </c>
      <c r="AB126" s="638"/>
      <c r="AC126" s="638"/>
      <c r="AD126" s="638"/>
      <c r="AE126" s="638"/>
      <c r="AF126" s="638"/>
      <c r="AG126" s="638"/>
      <c r="AH126" s="638"/>
      <c r="AI126" s="638"/>
      <c r="AJ126" s="638"/>
      <c r="AK126" s="638"/>
      <c r="AL126" s="638"/>
      <c r="AM126" s="638"/>
      <c r="AN126" s="638"/>
      <c r="AO126" s="638"/>
      <c r="AP126" s="638"/>
      <c r="AQ126" s="638"/>
      <c r="AR126" s="638"/>
      <c r="AS126" s="638"/>
      <c r="AT126" s="638"/>
      <c r="AU126" s="638"/>
      <c r="AV126" s="638"/>
      <c r="AW126" s="638">
        <v>19000000</v>
      </c>
      <c r="AX126" s="638"/>
      <c r="AY126" s="629">
        <f t="shared" si="52"/>
        <v>244225450</v>
      </c>
      <c r="AZ126" s="638">
        <v>244890414</v>
      </c>
      <c r="BA126" s="638"/>
      <c r="BB126" s="638"/>
      <c r="BC126" s="638"/>
      <c r="BD126" s="638"/>
      <c r="BE126" s="638"/>
      <c r="BF126" s="638"/>
      <c r="BG126" s="638"/>
      <c r="BH126" s="638"/>
      <c r="BI126" s="638"/>
      <c r="BJ126" s="638"/>
      <c r="BK126" s="638"/>
      <c r="BL126" s="638"/>
      <c r="BM126" s="638"/>
      <c r="BN126" s="638"/>
      <c r="BO126" s="638"/>
      <c r="BP126" s="638"/>
      <c r="BQ126" s="638"/>
      <c r="BR126" s="638"/>
      <c r="BS126" s="638"/>
      <c r="BT126" s="638"/>
      <c r="BU126" s="638"/>
      <c r="BV126" s="638"/>
      <c r="BW126" s="629">
        <f t="shared" si="53"/>
        <v>244890414</v>
      </c>
      <c r="BX126" s="638">
        <v>260225450</v>
      </c>
      <c r="BY126" s="638"/>
      <c r="BZ126" s="638"/>
      <c r="CA126" s="638"/>
      <c r="CB126" s="638"/>
      <c r="CC126" s="638"/>
      <c r="CD126" s="638"/>
      <c r="CE126" s="638"/>
      <c r="CF126" s="638"/>
      <c r="CG126" s="638"/>
      <c r="CH126" s="638"/>
      <c r="CI126" s="638"/>
      <c r="CJ126" s="638"/>
      <c r="CK126" s="638"/>
      <c r="CL126" s="638"/>
      <c r="CM126" s="638"/>
      <c r="CN126" s="638"/>
      <c r="CO126" s="638"/>
      <c r="CP126" s="638"/>
      <c r="CQ126" s="638"/>
      <c r="CR126" s="638"/>
      <c r="CS126" s="638"/>
      <c r="CT126" s="638"/>
      <c r="CU126" s="629">
        <f t="shared" si="54"/>
        <v>260225450</v>
      </c>
      <c r="CV126" s="638">
        <v>292800689</v>
      </c>
      <c r="CW126" s="638"/>
      <c r="CX126" s="638"/>
      <c r="CY126" s="638"/>
      <c r="CZ126" s="638"/>
      <c r="DA126" s="638"/>
      <c r="DB126" s="779"/>
      <c r="DC126" s="779"/>
      <c r="DD126" s="779"/>
      <c r="DE126" s="779"/>
      <c r="DF126" s="779"/>
      <c r="DG126" s="779"/>
      <c r="DH126" s="779"/>
      <c r="DI126" s="779"/>
      <c r="DJ126" s="779"/>
      <c r="DK126" s="779"/>
      <c r="DL126" s="779"/>
      <c r="DM126" s="779"/>
      <c r="DN126" s="779"/>
      <c r="DO126" s="779"/>
      <c r="DP126" s="779"/>
      <c r="DQ126" s="779"/>
      <c r="DR126" s="779"/>
      <c r="DS126" s="780">
        <f t="shared" si="55"/>
        <v>292800689</v>
      </c>
      <c r="DT126" s="638">
        <f t="shared" si="51"/>
        <v>1042142003</v>
      </c>
      <c r="DU126" s="832" t="s">
        <v>1168</v>
      </c>
    </row>
    <row r="127" spans="1:137" ht="40.5" x14ac:dyDescent="0.25">
      <c r="A127" s="771">
        <v>1</v>
      </c>
      <c r="B127" s="771" t="s">
        <v>25</v>
      </c>
      <c r="C127" s="691" t="s">
        <v>438</v>
      </c>
      <c r="D127" s="691" t="s">
        <v>439</v>
      </c>
      <c r="E127" s="691" t="s">
        <v>454</v>
      </c>
      <c r="F127" s="691" t="s">
        <v>441</v>
      </c>
      <c r="G127" s="691" t="s">
        <v>442</v>
      </c>
      <c r="H127" s="691">
        <v>0</v>
      </c>
      <c r="I127" s="691" t="s">
        <v>443</v>
      </c>
      <c r="J127" s="691" t="s">
        <v>444</v>
      </c>
      <c r="K127" s="691" t="s">
        <v>33</v>
      </c>
      <c r="L127" s="691">
        <v>5000</v>
      </c>
      <c r="M127" s="691">
        <v>5000</v>
      </c>
      <c r="N127" s="691" t="s">
        <v>458</v>
      </c>
      <c r="O127" s="833" t="s">
        <v>459</v>
      </c>
      <c r="P127" s="691">
        <v>0</v>
      </c>
      <c r="Q127" s="691">
        <v>2023</v>
      </c>
      <c r="R127" s="691" t="s">
        <v>460</v>
      </c>
      <c r="S127" s="691" t="s">
        <v>37</v>
      </c>
      <c r="T127" s="691" t="s">
        <v>33</v>
      </c>
      <c r="U127" s="691">
        <v>4</v>
      </c>
      <c r="V127" s="691">
        <v>4</v>
      </c>
      <c r="W127" s="570">
        <v>1</v>
      </c>
      <c r="X127" s="771">
        <v>1</v>
      </c>
      <c r="Y127" s="771">
        <v>1</v>
      </c>
      <c r="Z127" s="771">
        <v>1</v>
      </c>
      <c r="AA127" s="798">
        <v>75075150</v>
      </c>
      <c r="AB127" s="638"/>
      <c r="AC127" s="638"/>
      <c r="AD127" s="638"/>
      <c r="AE127" s="638"/>
      <c r="AF127" s="638"/>
      <c r="AG127" s="638"/>
      <c r="AH127" s="638"/>
      <c r="AI127" s="638"/>
      <c r="AJ127" s="638"/>
      <c r="AK127" s="638"/>
      <c r="AL127" s="638"/>
      <c r="AM127" s="638">
        <f>209603597+5000000</f>
        <v>214603597</v>
      </c>
      <c r="AN127" s="638"/>
      <c r="AO127" s="638"/>
      <c r="AP127" s="638"/>
      <c r="AQ127" s="638"/>
      <c r="AR127" s="638"/>
      <c r="AS127" s="638"/>
      <c r="AT127" s="638"/>
      <c r="AU127" s="638"/>
      <c r="AV127" s="638"/>
      <c r="AW127" s="638">
        <v>38500000</v>
      </c>
      <c r="AX127" s="638"/>
      <c r="AY127" s="629">
        <f t="shared" si="52"/>
        <v>328178747</v>
      </c>
      <c r="AZ127" s="638">
        <v>125075150</v>
      </c>
      <c r="BA127" s="638"/>
      <c r="BB127" s="638"/>
      <c r="BC127" s="638"/>
      <c r="BD127" s="638"/>
      <c r="BE127" s="638"/>
      <c r="BF127" s="638"/>
      <c r="BG127" s="638"/>
      <c r="BH127" s="638"/>
      <c r="BI127" s="638"/>
      <c r="BJ127" s="638"/>
      <c r="BK127" s="638"/>
      <c r="BL127" s="638">
        <v>60000000</v>
      </c>
      <c r="BM127" s="638"/>
      <c r="BN127" s="638"/>
      <c r="BO127" s="638"/>
      <c r="BP127" s="638"/>
      <c r="BQ127" s="638"/>
      <c r="BR127" s="638"/>
      <c r="BS127" s="638"/>
      <c r="BT127" s="638"/>
      <c r="BU127" s="638"/>
      <c r="BV127" s="638"/>
      <c r="BW127" s="629">
        <f t="shared" si="53"/>
        <v>185075150</v>
      </c>
      <c r="BX127" s="638">
        <v>107025450</v>
      </c>
      <c r="BY127" s="638"/>
      <c r="BZ127" s="638"/>
      <c r="CA127" s="638"/>
      <c r="CB127" s="638"/>
      <c r="CC127" s="638"/>
      <c r="CD127" s="638"/>
      <c r="CE127" s="638"/>
      <c r="CF127" s="638"/>
      <c r="CG127" s="638"/>
      <c r="CH127" s="638"/>
      <c r="CI127" s="638"/>
      <c r="CJ127" s="638">
        <v>60000000</v>
      </c>
      <c r="CK127" s="638"/>
      <c r="CL127" s="638"/>
      <c r="CM127" s="638"/>
      <c r="CN127" s="638"/>
      <c r="CO127" s="638"/>
      <c r="CP127" s="638"/>
      <c r="CQ127" s="638"/>
      <c r="CR127" s="638"/>
      <c r="CS127" s="638"/>
      <c r="CT127" s="638"/>
      <c r="CU127" s="629">
        <f t="shared" si="54"/>
        <v>167025450</v>
      </c>
      <c r="CV127" s="638">
        <v>106025450</v>
      </c>
      <c r="CW127" s="638"/>
      <c r="CX127" s="638"/>
      <c r="CY127" s="638"/>
      <c r="CZ127" s="638"/>
      <c r="DA127" s="638"/>
      <c r="DB127" s="779"/>
      <c r="DC127" s="779"/>
      <c r="DD127" s="779"/>
      <c r="DE127" s="779"/>
      <c r="DF127" s="779"/>
      <c r="DG127" s="779"/>
      <c r="DH127" s="779">
        <v>60000000</v>
      </c>
      <c r="DI127" s="779"/>
      <c r="DJ127" s="779"/>
      <c r="DK127" s="779"/>
      <c r="DL127" s="779"/>
      <c r="DM127" s="779"/>
      <c r="DN127" s="779"/>
      <c r="DO127" s="779"/>
      <c r="DP127" s="779"/>
      <c r="DQ127" s="779"/>
      <c r="DR127" s="779"/>
      <c r="DS127" s="780">
        <f t="shared" si="55"/>
        <v>166025450</v>
      </c>
      <c r="DT127" s="638">
        <f t="shared" si="51"/>
        <v>846304797</v>
      </c>
      <c r="DU127" s="832" t="s">
        <v>1168</v>
      </c>
    </row>
    <row r="128" spans="1:137" ht="40.5" x14ac:dyDescent="0.25">
      <c r="A128" s="771">
        <v>1</v>
      </c>
      <c r="B128" s="771" t="s">
        <v>25</v>
      </c>
      <c r="C128" s="691" t="s">
        <v>438</v>
      </c>
      <c r="D128" s="691" t="s">
        <v>439</v>
      </c>
      <c r="E128" s="691" t="s">
        <v>454</v>
      </c>
      <c r="F128" s="691" t="s">
        <v>441</v>
      </c>
      <c r="G128" s="691" t="s">
        <v>442</v>
      </c>
      <c r="H128" s="691">
        <v>0</v>
      </c>
      <c r="I128" s="691" t="s">
        <v>443</v>
      </c>
      <c r="J128" s="691" t="s">
        <v>444</v>
      </c>
      <c r="K128" s="691" t="s">
        <v>33</v>
      </c>
      <c r="L128" s="691">
        <v>5000</v>
      </c>
      <c r="M128" s="691">
        <v>5000</v>
      </c>
      <c r="N128" s="691" t="s">
        <v>461</v>
      </c>
      <c r="O128" s="691" t="s">
        <v>462</v>
      </c>
      <c r="P128" s="691">
        <v>0</v>
      </c>
      <c r="Q128" s="691">
        <v>2023</v>
      </c>
      <c r="R128" s="691" t="s">
        <v>463</v>
      </c>
      <c r="S128" s="691" t="s">
        <v>37</v>
      </c>
      <c r="T128" s="691" t="s">
        <v>33</v>
      </c>
      <c r="U128" s="691">
        <v>3</v>
      </c>
      <c r="V128" s="691">
        <v>3</v>
      </c>
      <c r="W128" s="570">
        <v>0</v>
      </c>
      <c r="X128" s="771">
        <v>1</v>
      </c>
      <c r="Y128" s="771">
        <v>1</v>
      </c>
      <c r="Z128" s="771">
        <v>1</v>
      </c>
      <c r="AA128" s="775">
        <v>0</v>
      </c>
      <c r="AB128" s="638"/>
      <c r="AC128" s="638"/>
      <c r="AD128" s="638"/>
      <c r="AE128" s="638"/>
      <c r="AF128" s="638"/>
      <c r="AG128" s="638"/>
      <c r="AH128" s="638"/>
      <c r="AI128" s="638"/>
      <c r="AJ128" s="638"/>
      <c r="AK128" s="638"/>
      <c r="AL128" s="638"/>
      <c r="AM128" s="638"/>
      <c r="AN128" s="638"/>
      <c r="AO128" s="638"/>
      <c r="AP128" s="638"/>
      <c r="AQ128" s="638"/>
      <c r="AR128" s="638"/>
      <c r="AS128" s="638"/>
      <c r="AT128" s="638"/>
      <c r="AU128" s="638"/>
      <c r="AV128" s="638"/>
      <c r="AW128" s="638"/>
      <c r="AX128" s="638"/>
      <c r="AY128" s="629">
        <f t="shared" si="52"/>
        <v>0</v>
      </c>
      <c r="AZ128" s="638">
        <v>30000000</v>
      </c>
      <c r="BA128" s="638"/>
      <c r="BB128" s="638"/>
      <c r="BC128" s="638"/>
      <c r="BD128" s="638"/>
      <c r="BE128" s="638"/>
      <c r="BF128" s="638"/>
      <c r="BG128" s="638"/>
      <c r="BH128" s="638"/>
      <c r="BI128" s="638"/>
      <c r="BJ128" s="638"/>
      <c r="BK128" s="638"/>
      <c r="BL128" s="638"/>
      <c r="BM128" s="638"/>
      <c r="BN128" s="638"/>
      <c r="BO128" s="638"/>
      <c r="BP128" s="638"/>
      <c r="BQ128" s="638"/>
      <c r="BR128" s="638"/>
      <c r="BS128" s="638"/>
      <c r="BT128" s="638"/>
      <c r="BU128" s="638"/>
      <c r="BV128" s="638"/>
      <c r="BW128" s="629">
        <f t="shared" si="53"/>
        <v>30000000</v>
      </c>
      <c r="BX128" s="638">
        <v>30000000</v>
      </c>
      <c r="BY128" s="638"/>
      <c r="BZ128" s="638"/>
      <c r="CA128" s="638"/>
      <c r="CB128" s="638"/>
      <c r="CC128" s="638"/>
      <c r="CD128" s="638"/>
      <c r="CE128" s="638"/>
      <c r="CF128" s="638"/>
      <c r="CG128" s="638"/>
      <c r="CH128" s="638"/>
      <c r="CI128" s="638"/>
      <c r="CJ128" s="638"/>
      <c r="CK128" s="638"/>
      <c r="CL128" s="638"/>
      <c r="CM128" s="638"/>
      <c r="CN128" s="638"/>
      <c r="CO128" s="638"/>
      <c r="CP128" s="638"/>
      <c r="CQ128" s="638"/>
      <c r="CR128" s="638"/>
      <c r="CS128" s="638"/>
      <c r="CT128" s="638"/>
      <c r="CU128" s="629">
        <f t="shared" si="54"/>
        <v>30000000</v>
      </c>
      <c r="CV128" s="638">
        <v>30000000</v>
      </c>
      <c r="CW128" s="638"/>
      <c r="CX128" s="638"/>
      <c r="CY128" s="638"/>
      <c r="CZ128" s="638"/>
      <c r="DA128" s="638"/>
      <c r="DB128" s="779"/>
      <c r="DC128" s="779"/>
      <c r="DD128" s="779"/>
      <c r="DE128" s="779"/>
      <c r="DF128" s="779"/>
      <c r="DG128" s="779"/>
      <c r="DH128" s="779"/>
      <c r="DI128" s="779"/>
      <c r="DJ128" s="779"/>
      <c r="DK128" s="779"/>
      <c r="DL128" s="779"/>
      <c r="DM128" s="779"/>
      <c r="DN128" s="779"/>
      <c r="DO128" s="779"/>
      <c r="DP128" s="779"/>
      <c r="DQ128" s="779"/>
      <c r="DR128" s="779"/>
      <c r="DS128" s="780">
        <f t="shared" si="55"/>
        <v>30000000</v>
      </c>
      <c r="DT128" s="638">
        <f t="shared" si="51"/>
        <v>90000000</v>
      </c>
      <c r="DU128" s="832" t="s">
        <v>1168</v>
      </c>
    </row>
    <row r="129" spans="1:127" s="770" customFormat="1" ht="40.5" x14ac:dyDescent="0.25">
      <c r="A129" s="570">
        <v>1</v>
      </c>
      <c r="B129" s="570" t="s">
        <v>25</v>
      </c>
      <c r="C129" s="570" t="s">
        <v>438</v>
      </c>
      <c r="D129" s="570" t="s">
        <v>439</v>
      </c>
      <c r="E129" s="570" t="s">
        <v>454</v>
      </c>
      <c r="F129" s="570" t="s">
        <v>441</v>
      </c>
      <c r="G129" s="570" t="s">
        <v>442</v>
      </c>
      <c r="H129" s="570">
        <v>0</v>
      </c>
      <c r="I129" s="570" t="s">
        <v>443</v>
      </c>
      <c r="J129" s="570" t="s">
        <v>444</v>
      </c>
      <c r="K129" s="570" t="s">
        <v>33</v>
      </c>
      <c r="L129" s="570">
        <v>5000</v>
      </c>
      <c r="M129" s="570">
        <v>5000</v>
      </c>
      <c r="N129" s="570" t="s">
        <v>464</v>
      </c>
      <c r="O129" s="570" t="s">
        <v>465</v>
      </c>
      <c r="P129" s="570">
        <v>0</v>
      </c>
      <c r="Q129" s="570">
        <v>2023</v>
      </c>
      <c r="R129" s="570" t="s">
        <v>466</v>
      </c>
      <c r="S129" s="570" t="s">
        <v>37</v>
      </c>
      <c r="T129" s="570" t="s">
        <v>33</v>
      </c>
      <c r="U129" s="570">
        <v>3</v>
      </c>
      <c r="V129" s="570">
        <v>3</v>
      </c>
      <c r="W129" s="570">
        <v>1</v>
      </c>
      <c r="X129" s="570">
        <v>1</v>
      </c>
      <c r="Y129" s="570">
        <v>1</v>
      </c>
      <c r="Z129" s="570">
        <v>0</v>
      </c>
      <c r="AA129" s="834">
        <v>50050100</v>
      </c>
      <c r="AB129" s="835"/>
      <c r="AC129" s="835"/>
      <c r="AD129" s="835"/>
      <c r="AE129" s="835"/>
      <c r="AF129" s="835"/>
      <c r="AG129" s="835"/>
      <c r="AH129" s="835"/>
      <c r="AI129" s="835"/>
      <c r="AJ129" s="835"/>
      <c r="AK129" s="835"/>
      <c r="AL129" s="835">
        <v>61600000</v>
      </c>
      <c r="AM129" s="835"/>
      <c r="AN129" s="835"/>
      <c r="AO129" s="835"/>
      <c r="AP129" s="835"/>
      <c r="AQ129" s="835"/>
      <c r="AR129" s="835"/>
      <c r="AS129" s="835"/>
      <c r="AT129" s="835"/>
      <c r="AU129" s="835"/>
      <c r="AV129" s="835"/>
      <c r="AW129" s="835"/>
      <c r="AX129" s="835"/>
      <c r="AY129" s="629">
        <f t="shared" si="52"/>
        <v>111650100</v>
      </c>
      <c r="AZ129" s="835">
        <v>25050100</v>
      </c>
      <c r="BA129" s="835"/>
      <c r="BB129" s="835"/>
      <c r="BC129" s="835"/>
      <c r="BD129" s="835"/>
      <c r="BE129" s="835"/>
      <c r="BF129" s="835"/>
      <c r="BG129" s="835"/>
      <c r="BH129" s="835"/>
      <c r="BI129" s="835"/>
      <c r="BJ129" s="835"/>
      <c r="BK129" s="835"/>
      <c r="BL129" s="835"/>
      <c r="BM129" s="835"/>
      <c r="BN129" s="835"/>
      <c r="BO129" s="835"/>
      <c r="BP129" s="835"/>
      <c r="BQ129" s="835"/>
      <c r="BR129" s="835"/>
      <c r="BS129" s="835"/>
      <c r="BT129" s="835"/>
      <c r="BU129" s="835"/>
      <c r="BV129" s="835"/>
      <c r="BW129" s="629">
        <f t="shared" si="53"/>
        <v>25050100</v>
      </c>
      <c r="BX129" s="835">
        <v>25050100</v>
      </c>
      <c r="BY129" s="835"/>
      <c r="BZ129" s="835"/>
      <c r="CA129" s="835"/>
      <c r="CB129" s="835"/>
      <c r="CC129" s="835"/>
      <c r="CD129" s="835"/>
      <c r="CE129" s="835"/>
      <c r="CF129" s="835"/>
      <c r="CG129" s="835"/>
      <c r="CH129" s="835"/>
      <c r="CI129" s="835"/>
      <c r="CJ129" s="835"/>
      <c r="CK129" s="835"/>
      <c r="CL129" s="835"/>
      <c r="CM129" s="835"/>
      <c r="CN129" s="835"/>
      <c r="CO129" s="835"/>
      <c r="CP129" s="835"/>
      <c r="CQ129" s="835"/>
      <c r="CR129" s="835"/>
      <c r="CS129" s="835"/>
      <c r="CT129" s="835"/>
      <c r="CU129" s="629">
        <f t="shared" si="54"/>
        <v>25050100</v>
      </c>
      <c r="CV129" s="835">
        <v>0</v>
      </c>
      <c r="CW129" s="835"/>
      <c r="CX129" s="835"/>
      <c r="CY129" s="835"/>
      <c r="CZ129" s="835"/>
      <c r="DA129" s="835"/>
      <c r="DB129" s="836"/>
      <c r="DC129" s="836"/>
      <c r="DD129" s="836"/>
      <c r="DE129" s="836"/>
      <c r="DF129" s="836"/>
      <c r="DG129" s="836"/>
      <c r="DH129" s="836"/>
      <c r="DI129" s="836"/>
      <c r="DJ129" s="836"/>
      <c r="DK129" s="836"/>
      <c r="DL129" s="836"/>
      <c r="DM129" s="836"/>
      <c r="DN129" s="836"/>
      <c r="DO129" s="836"/>
      <c r="DP129" s="836"/>
      <c r="DQ129" s="836"/>
      <c r="DR129" s="836"/>
      <c r="DS129" s="837">
        <f t="shared" si="55"/>
        <v>0</v>
      </c>
      <c r="DT129" s="835">
        <f t="shared" si="51"/>
        <v>161750300</v>
      </c>
      <c r="DU129" s="570" t="s">
        <v>1168</v>
      </c>
      <c r="DV129" s="678"/>
    </row>
    <row r="130" spans="1:127" ht="40.5" x14ac:dyDescent="0.25">
      <c r="A130" s="771">
        <v>1</v>
      </c>
      <c r="B130" s="771" t="s">
        <v>25</v>
      </c>
      <c r="C130" s="691" t="s">
        <v>438</v>
      </c>
      <c r="D130" s="691" t="s">
        <v>467</v>
      </c>
      <c r="E130" s="691" t="s">
        <v>468</v>
      </c>
      <c r="F130" s="691" t="s">
        <v>469</v>
      </c>
      <c r="G130" s="691" t="s">
        <v>470</v>
      </c>
      <c r="H130" s="691">
        <v>0</v>
      </c>
      <c r="I130" s="691" t="s">
        <v>471</v>
      </c>
      <c r="J130" s="691" t="s">
        <v>444</v>
      </c>
      <c r="K130" s="691" t="s">
        <v>33</v>
      </c>
      <c r="L130" s="691">
        <v>4</v>
      </c>
      <c r="M130" s="691">
        <v>4</v>
      </c>
      <c r="N130" s="691" t="s">
        <v>1386</v>
      </c>
      <c r="O130" s="691" t="s">
        <v>473</v>
      </c>
      <c r="P130" s="691">
        <v>0</v>
      </c>
      <c r="Q130" s="691">
        <v>2023</v>
      </c>
      <c r="R130" s="691" t="s">
        <v>474</v>
      </c>
      <c r="S130" s="691" t="s">
        <v>37</v>
      </c>
      <c r="T130" s="691" t="s">
        <v>33</v>
      </c>
      <c r="U130" s="691">
        <v>4</v>
      </c>
      <c r="V130" s="691">
        <v>4</v>
      </c>
      <c r="W130" s="570">
        <v>1</v>
      </c>
      <c r="X130" s="771">
        <v>1</v>
      </c>
      <c r="Y130" s="771">
        <v>1</v>
      </c>
      <c r="Z130" s="771">
        <v>1</v>
      </c>
      <c r="AA130" s="798"/>
      <c r="AB130" s="638"/>
      <c r="AC130" s="638"/>
      <c r="AD130" s="638"/>
      <c r="AE130" s="638"/>
      <c r="AF130" s="638"/>
      <c r="AG130" s="638"/>
      <c r="AH130" s="638"/>
      <c r="AI130" s="638"/>
      <c r="AJ130" s="638"/>
      <c r="AK130" s="638"/>
      <c r="AL130" s="638">
        <v>61600000</v>
      </c>
      <c r="AM130" s="638"/>
      <c r="AN130" s="638"/>
      <c r="AO130" s="638"/>
      <c r="AP130" s="638"/>
      <c r="AQ130" s="638"/>
      <c r="AR130" s="638"/>
      <c r="AS130" s="638"/>
      <c r="AT130" s="638"/>
      <c r="AU130" s="638"/>
      <c r="AV130" s="638"/>
      <c r="AW130" s="638">
        <v>20000000</v>
      </c>
      <c r="AX130" s="638"/>
      <c r="AY130" s="629">
        <f t="shared" si="52"/>
        <v>81600000</v>
      </c>
      <c r="AZ130" s="638"/>
      <c r="BA130" s="638"/>
      <c r="BB130" s="638"/>
      <c r="BC130" s="638"/>
      <c r="BD130" s="638"/>
      <c r="BE130" s="638"/>
      <c r="BF130" s="638"/>
      <c r="BG130" s="638"/>
      <c r="BH130" s="638"/>
      <c r="BI130" s="638"/>
      <c r="BJ130" s="638"/>
      <c r="BK130" s="638">
        <v>128936004</v>
      </c>
      <c r="BL130" s="638"/>
      <c r="BM130" s="638"/>
      <c r="BN130" s="638"/>
      <c r="BO130" s="638"/>
      <c r="BP130" s="638"/>
      <c r="BQ130" s="638"/>
      <c r="BR130" s="638"/>
      <c r="BS130" s="638"/>
      <c r="BT130" s="638"/>
      <c r="BU130" s="638"/>
      <c r="BV130" s="638"/>
      <c r="BW130" s="629">
        <f t="shared" si="53"/>
        <v>128936004</v>
      </c>
      <c r="BX130" s="638"/>
      <c r="BY130" s="638"/>
      <c r="BZ130" s="638"/>
      <c r="CA130" s="638"/>
      <c r="CB130" s="638"/>
      <c r="CC130" s="638"/>
      <c r="CD130" s="638"/>
      <c r="CE130" s="638"/>
      <c r="CF130" s="638"/>
      <c r="CG130" s="638"/>
      <c r="CH130" s="638"/>
      <c r="CI130" s="638">
        <v>137891292</v>
      </c>
      <c r="CJ130" s="638"/>
      <c r="CK130" s="638"/>
      <c r="CL130" s="638"/>
      <c r="CM130" s="638"/>
      <c r="CN130" s="638"/>
      <c r="CO130" s="638"/>
      <c r="CP130" s="638"/>
      <c r="CQ130" s="638"/>
      <c r="CR130" s="638"/>
      <c r="CS130" s="638"/>
      <c r="CT130" s="638"/>
      <c r="CU130" s="629">
        <f t="shared" si="54"/>
        <v>137891292</v>
      </c>
      <c r="CV130" s="638">
        <v>25050100</v>
      </c>
      <c r="CW130" s="638"/>
      <c r="CX130" s="638"/>
      <c r="CY130" s="638"/>
      <c r="CZ130" s="638"/>
      <c r="DA130" s="638"/>
      <c r="DB130" s="779"/>
      <c r="DC130" s="779"/>
      <c r="DD130" s="779"/>
      <c r="DE130" s="779"/>
      <c r="DF130" s="779"/>
      <c r="DG130" s="779">
        <v>147240612</v>
      </c>
      <c r="DH130" s="779"/>
      <c r="DI130" s="779"/>
      <c r="DJ130" s="779"/>
      <c r="DK130" s="779"/>
      <c r="DL130" s="779"/>
      <c r="DM130" s="779"/>
      <c r="DN130" s="779"/>
      <c r="DO130" s="779"/>
      <c r="DP130" s="779"/>
      <c r="DQ130" s="779"/>
      <c r="DR130" s="779"/>
      <c r="DS130" s="780">
        <f t="shared" si="55"/>
        <v>172290712</v>
      </c>
      <c r="DT130" s="638">
        <f t="shared" si="51"/>
        <v>520718008</v>
      </c>
      <c r="DU130" s="832" t="s">
        <v>1168</v>
      </c>
    </row>
    <row r="131" spans="1:127" ht="40.5" x14ac:dyDescent="0.25">
      <c r="A131" s="771">
        <v>1</v>
      </c>
      <c r="B131" s="771" t="s">
        <v>25</v>
      </c>
      <c r="C131" s="691" t="s">
        <v>475</v>
      </c>
      <c r="D131" s="691" t="s">
        <v>476</v>
      </c>
      <c r="E131" s="691" t="s">
        <v>477</v>
      </c>
      <c r="F131" s="691" t="s">
        <v>478</v>
      </c>
      <c r="G131" s="691" t="s">
        <v>479</v>
      </c>
      <c r="H131" s="691">
        <v>0</v>
      </c>
      <c r="I131" s="691" t="s">
        <v>480</v>
      </c>
      <c r="J131" s="691" t="s">
        <v>444</v>
      </c>
      <c r="K131" s="691" t="s">
        <v>139</v>
      </c>
      <c r="L131" s="691">
        <v>1500</v>
      </c>
      <c r="M131" s="691">
        <v>1500</v>
      </c>
      <c r="N131" s="691" t="s">
        <v>481</v>
      </c>
      <c r="O131" s="691" t="s">
        <v>482</v>
      </c>
      <c r="P131" s="691">
        <v>20</v>
      </c>
      <c r="Q131" s="691">
        <v>2023</v>
      </c>
      <c r="R131" s="691" t="s">
        <v>483</v>
      </c>
      <c r="S131" s="691" t="s">
        <v>37</v>
      </c>
      <c r="T131" s="691" t="s">
        <v>139</v>
      </c>
      <c r="U131" s="691">
        <v>24</v>
      </c>
      <c r="V131" s="691">
        <v>24</v>
      </c>
      <c r="W131" s="570">
        <v>21</v>
      </c>
      <c r="X131" s="691">
        <v>22</v>
      </c>
      <c r="Y131" s="691">
        <v>23</v>
      </c>
      <c r="Z131" s="691">
        <v>24</v>
      </c>
      <c r="AA131" s="775">
        <v>70000000</v>
      </c>
      <c r="AB131" s="638"/>
      <c r="AC131" s="638"/>
      <c r="AD131" s="638"/>
      <c r="AE131" s="638"/>
      <c r="AF131" s="638"/>
      <c r="AG131" s="638"/>
      <c r="AH131" s="638"/>
      <c r="AI131" s="638"/>
      <c r="AJ131" s="638"/>
      <c r="AK131" s="638"/>
      <c r="AL131" s="638"/>
      <c r="AM131" s="638"/>
      <c r="AN131" s="638"/>
      <c r="AO131" s="638"/>
      <c r="AP131" s="638"/>
      <c r="AQ131" s="638"/>
      <c r="AR131" s="638"/>
      <c r="AS131" s="638"/>
      <c r="AT131" s="638"/>
      <c r="AU131" s="638"/>
      <c r="AV131" s="638"/>
      <c r="AW131" s="638"/>
      <c r="AX131" s="638"/>
      <c r="AY131" s="629">
        <f t="shared" si="52"/>
        <v>70000000</v>
      </c>
      <c r="AZ131" s="638">
        <v>70000000</v>
      </c>
      <c r="BA131" s="638"/>
      <c r="BB131" s="638"/>
      <c r="BC131" s="638"/>
      <c r="BD131" s="638"/>
      <c r="BE131" s="638"/>
      <c r="BF131" s="638"/>
      <c r="BG131" s="638"/>
      <c r="BH131" s="638"/>
      <c r="BI131" s="638"/>
      <c r="BJ131" s="638"/>
      <c r="BK131" s="638"/>
      <c r="BL131" s="638"/>
      <c r="BM131" s="638"/>
      <c r="BN131" s="638"/>
      <c r="BO131" s="638"/>
      <c r="BP131" s="638"/>
      <c r="BQ131" s="638"/>
      <c r="BR131" s="638"/>
      <c r="BS131" s="638"/>
      <c r="BT131" s="638"/>
      <c r="BU131" s="638"/>
      <c r="BV131" s="638"/>
      <c r="BW131" s="629">
        <f t="shared" si="53"/>
        <v>70000000</v>
      </c>
      <c r="BX131" s="638">
        <v>70000000</v>
      </c>
      <c r="BY131" s="638"/>
      <c r="BZ131" s="638"/>
      <c r="CA131" s="638"/>
      <c r="CB131" s="638"/>
      <c r="CC131" s="638"/>
      <c r="CD131" s="638"/>
      <c r="CE131" s="638"/>
      <c r="CF131" s="638"/>
      <c r="CG131" s="638"/>
      <c r="CH131" s="638"/>
      <c r="CI131" s="638"/>
      <c r="CJ131" s="638"/>
      <c r="CK131" s="638"/>
      <c r="CL131" s="638"/>
      <c r="CM131" s="638"/>
      <c r="CN131" s="638"/>
      <c r="CO131" s="638"/>
      <c r="CP131" s="638"/>
      <c r="CQ131" s="638"/>
      <c r="CR131" s="638"/>
      <c r="CS131" s="638"/>
      <c r="CT131" s="638"/>
      <c r="CU131" s="629">
        <f t="shared" si="54"/>
        <v>70000000</v>
      </c>
      <c r="CV131" s="638">
        <v>70000000</v>
      </c>
      <c r="CW131" s="638"/>
      <c r="CX131" s="638"/>
      <c r="CY131" s="638"/>
      <c r="CZ131" s="638"/>
      <c r="DA131" s="638"/>
      <c r="DB131" s="779"/>
      <c r="DC131" s="779"/>
      <c r="DD131" s="779"/>
      <c r="DE131" s="779"/>
      <c r="DF131" s="779"/>
      <c r="DG131" s="779"/>
      <c r="DH131" s="779"/>
      <c r="DI131" s="779"/>
      <c r="DJ131" s="779"/>
      <c r="DK131" s="779"/>
      <c r="DL131" s="779"/>
      <c r="DM131" s="779"/>
      <c r="DN131" s="779"/>
      <c r="DO131" s="779"/>
      <c r="DP131" s="779"/>
      <c r="DQ131" s="779"/>
      <c r="DR131" s="779"/>
      <c r="DS131" s="780">
        <f t="shared" si="55"/>
        <v>70000000</v>
      </c>
      <c r="DT131" s="638">
        <f t="shared" si="51"/>
        <v>280000000</v>
      </c>
      <c r="DU131" s="832" t="s">
        <v>1168</v>
      </c>
    </row>
    <row r="132" spans="1:127" ht="40.5" x14ac:dyDescent="0.25">
      <c r="A132" s="771">
        <v>1</v>
      </c>
      <c r="B132" s="771" t="s">
        <v>25</v>
      </c>
      <c r="C132" s="691" t="s">
        <v>475</v>
      </c>
      <c r="D132" s="691" t="s">
        <v>476</v>
      </c>
      <c r="E132" s="691" t="s">
        <v>477</v>
      </c>
      <c r="F132" s="691" t="s">
        <v>478</v>
      </c>
      <c r="G132" s="691" t="s">
        <v>479</v>
      </c>
      <c r="H132" s="691">
        <v>0</v>
      </c>
      <c r="I132" s="691" t="s">
        <v>480</v>
      </c>
      <c r="J132" s="691" t="s">
        <v>444</v>
      </c>
      <c r="K132" s="691" t="s">
        <v>139</v>
      </c>
      <c r="L132" s="691">
        <v>1500</v>
      </c>
      <c r="M132" s="691">
        <v>1500</v>
      </c>
      <c r="N132" s="691" t="s">
        <v>484</v>
      </c>
      <c r="O132" s="691" t="s">
        <v>485</v>
      </c>
      <c r="P132" s="691">
        <v>16</v>
      </c>
      <c r="Q132" s="691">
        <v>2023</v>
      </c>
      <c r="R132" s="691" t="s">
        <v>486</v>
      </c>
      <c r="S132" s="691" t="s">
        <v>37</v>
      </c>
      <c r="T132" s="691" t="s">
        <v>139</v>
      </c>
      <c r="U132" s="691">
        <v>20</v>
      </c>
      <c r="V132" s="691">
        <v>20</v>
      </c>
      <c r="W132" s="570">
        <v>17</v>
      </c>
      <c r="X132" s="691">
        <v>18</v>
      </c>
      <c r="Y132" s="691">
        <v>19</v>
      </c>
      <c r="Z132" s="691">
        <v>20</v>
      </c>
      <c r="AA132" s="775">
        <v>30000000</v>
      </c>
      <c r="AB132" s="638"/>
      <c r="AC132" s="638"/>
      <c r="AD132" s="638"/>
      <c r="AE132" s="638"/>
      <c r="AF132" s="638"/>
      <c r="AG132" s="638"/>
      <c r="AH132" s="638"/>
      <c r="AI132" s="638"/>
      <c r="AJ132" s="638"/>
      <c r="AK132" s="638"/>
      <c r="AL132" s="638"/>
      <c r="AM132" s="638"/>
      <c r="AN132" s="638"/>
      <c r="AO132" s="638"/>
      <c r="AP132" s="638"/>
      <c r="AQ132" s="638"/>
      <c r="AR132" s="638"/>
      <c r="AS132" s="638"/>
      <c r="AT132" s="638"/>
      <c r="AU132" s="638"/>
      <c r="AV132" s="638"/>
      <c r="AW132" s="638"/>
      <c r="AX132" s="638"/>
      <c r="AY132" s="629">
        <f t="shared" si="52"/>
        <v>30000000</v>
      </c>
      <c r="AZ132" s="638">
        <v>30000000</v>
      </c>
      <c r="BA132" s="638"/>
      <c r="BB132" s="638"/>
      <c r="BC132" s="638"/>
      <c r="BD132" s="638"/>
      <c r="BE132" s="638"/>
      <c r="BF132" s="638"/>
      <c r="BG132" s="638"/>
      <c r="BH132" s="638"/>
      <c r="BI132" s="638"/>
      <c r="BJ132" s="638"/>
      <c r="BK132" s="638"/>
      <c r="BL132" s="638"/>
      <c r="BM132" s="638"/>
      <c r="BN132" s="638"/>
      <c r="BO132" s="638"/>
      <c r="BP132" s="638"/>
      <c r="BQ132" s="638"/>
      <c r="BR132" s="638"/>
      <c r="BS132" s="638"/>
      <c r="BT132" s="638"/>
      <c r="BU132" s="638"/>
      <c r="BV132" s="638"/>
      <c r="BW132" s="629">
        <f t="shared" si="53"/>
        <v>30000000</v>
      </c>
      <c r="BX132" s="638">
        <v>30000000</v>
      </c>
      <c r="BY132" s="638"/>
      <c r="BZ132" s="638"/>
      <c r="CA132" s="638"/>
      <c r="CB132" s="638"/>
      <c r="CC132" s="638"/>
      <c r="CD132" s="638"/>
      <c r="CE132" s="638"/>
      <c r="CF132" s="638"/>
      <c r="CG132" s="638"/>
      <c r="CH132" s="638"/>
      <c r="CI132" s="638"/>
      <c r="CJ132" s="638"/>
      <c r="CK132" s="638"/>
      <c r="CL132" s="638"/>
      <c r="CM132" s="638"/>
      <c r="CN132" s="638"/>
      <c r="CO132" s="638"/>
      <c r="CP132" s="638"/>
      <c r="CQ132" s="638"/>
      <c r="CR132" s="638"/>
      <c r="CS132" s="638"/>
      <c r="CT132" s="638"/>
      <c r="CU132" s="629">
        <f t="shared" si="54"/>
        <v>30000000</v>
      </c>
      <c r="CV132" s="638">
        <v>30000000</v>
      </c>
      <c r="CW132" s="638"/>
      <c r="CX132" s="638"/>
      <c r="CY132" s="638"/>
      <c r="CZ132" s="638"/>
      <c r="DA132" s="638"/>
      <c r="DB132" s="779"/>
      <c r="DC132" s="779"/>
      <c r="DD132" s="779"/>
      <c r="DE132" s="779"/>
      <c r="DF132" s="779"/>
      <c r="DG132" s="779"/>
      <c r="DH132" s="779"/>
      <c r="DI132" s="779"/>
      <c r="DJ132" s="779"/>
      <c r="DK132" s="779"/>
      <c r="DL132" s="779"/>
      <c r="DM132" s="779"/>
      <c r="DN132" s="779"/>
      <c r="DO132" s="779"/>
      <c r="DP132" s="779"/>
      <c r="DQ132" s="779"/>
      <c r="DR132" s="779"/>
      <c r="DS132" s="780">
        <f t="shared" si="55"/>
        <v>30000000</v>
      </c>
      <c r="DT132" s="638">
        <f t="shared" si="51"/>
        <v>120000000</v>
      </c>
      <c r="DU132" s="832" t="s">
        <v>1168</v>
      </c>
    </row>
    <row r="133" spans="1:127" ht="40.5" x14ac:dyDescent="0.25">
      <c r="A133" s="771">
        <v>1</v>
      </c>
      <c r="B133" s="771" t="s">
        <v>25</v>
      </c>
      <c r="C133" s="691" t="s">
        <v>475</v>
      </c>
      <c r="D133" s="691" t="s">
        <v>476</v>
      </c>
      <c r="E133" s="691" t="s">
        <v>477</v>
      </c>
      <c r="F133" s="691" t="s">
        <v>478</v>
      </c>
      <c r="G133" s="691" t="s">
        <v>479</v>
      </c>
      <c r="H133" s="691">
        <v>0</v>
      </c>
      <c r="I133" s="691" t="s">
        <v>480</v>
      </c>
      <c r="J133" s="691" t="s">
        <v>444</v>
      </c>
      <c r="K133" s="691" t="s">
        <v>139</v>
      </c>
      <c r="L133" s="691">
        <v>1500</v>
      </c>
      <c r="M133" s="691">
        <v>1500</v>
      </c>
      <c r="N133" s="691" t="s">
        <v>487</v>
      </c>
      <c r="O133" s="691" t="s">
        <v>488</v>
      </c>
      <c r="P133" s="691">
        <v>55</v>
      </c>
      <c r="Q133" s="691">
        <v>2023</v>
      </c>
      <c r="R133" s="691" t="s">
        <v>489</v>
      </c>
      <c r="S133" s="691" t="s">
        <v>37</v>
      </c>
      <c r="T133" s="691" t="s">
        <v>490</v>
      </c>
      <c r="U133" s="691">
        <v>65</v>
      </c>
      <c r="V133" s="691">
        <v>65</v>
      </c>
      <c r="W133" s="570">
        <v>57</v>
      </c>
      <c r="X133" s="691">
        <v>59</v>
      </c>
      <c r="Y133" s="691">
        <v>62</v>
      </c>
      <c r="Z133" s="691">
        <v>65</v>
      </c>
      <c r="AA133" s="775">
        <v>263300000</v>
      </c>
      <c r="AB133" s="638"/>
      <c r="AC133" s="638"/>
      <c r="AD133" s="638"/>
      <c r="AE133" s="638"/>
      <c r="AF133" s="638"/>
      <c r="AG133" s="638"/>
      <c r="AH133" s="638"/>
      <c r="AI133" s="638"/>
      <c r="AJ133" s="638"/>
      <c r="AK133" s="638"/>
      <c r="AL133" s="638"/>
      <c r="AM133" s="638"/>
      <c r="AN133" s="638">
        <v>462167001</v>
      </c>
      <c r="AO133" s="638">
        <v>67793258</v>
      </c>
      <c r="AP133" s="638"/>
      <c r="AQ133" s="638"/>
      <c r="AR133" s="638"/>
      <c r="AS133" s="638"/>
      <c r="AT133" s="638"/>
      <c r="AU133" s="638"/>
      <c r="AV133" s="638"/>
      <c r="AW133" s="638"/>
      <c r="AX133" s="638"/>
      <c r="AY133" s="629">
        <f t="shared" si="52"/>
        <v>793260259</v>
      </c>
      <c r="AZ133" s="638">
        <v>263300000</v>
      </c>
      <c r="BA133" s="638"/>
      <c r="BB133" s="638"/>
      <c r="BC133" s="638"/>
      <c r="BD133" s="638"/>
      <c r="BE133" s="638"/>
      <c r="BF133" s="638"/>
      <c r="BG133" s="638"/>
      <c r="BH133" s="638"/>
      <c r="BI133" s="638"/>
      <c r="BJ133" s="638"/>
      <c r="BK133" s="638"/>
      <c r="BL133" s="638"/>
      <c r="BM133" s="638">
        <v>217167000</v>
      </c>
      <c r="BN133" s="638">
        <v>70000000</v>
      </c>
      <c r="BO133" s="638"/>
      <c r="BP133" s="638"/>
      <c r="BQ133" s="638"/>
      <c r="BR133" s="638"/>
      <c r="BS133" s="638"/>
      <c r="BT133" s="638"/>
      <c r="BU133" s="638"/>
      <c r="BV133" s="638"/>
      <c r="BW133" s="629">
        <f t="shared" si="53"/>
        <v>550467000</v>
      </c>
      <c r="BX133" s="638">
        <v>300000000</v>
      </c>
      <c r="BY133" s="638"/>
      <c r="BZ133" s="638"/>
      <c r="CA133" s="638"/>
      <c r="CB133" s="638"/>
      <c r="CC133" s="638"/>
      <c r="CD133" s="638"/>
      <c r="CE133" s="638"/>
      <c r="CF133" s="638"/>
      <c r="CG133" s="638"/>
      <c r="CH133" s="638"/>
      <c r="CI133" s="638"/>
      <c r="CJ133" s="638"/>
      <c r="CK133" s="638">
        <v>200000000</v>
      </c>
      <c r="CL133" s="638">
        <v>93300000</v>
      </c>
      <c r="CM133" s="638"/>
      <c r="CN133" s="638"/>
      <c r="CO133" s="638"/>
      <c r="CP133" s="638"/>
      <c r="CQ133" s="638"/>
      <c r="CR133" s="638"/>
      <c r="CS133" s="638"/>
      <c r="CT133" s="638"/>
      <c r="CU133" s="629">
        <f t="shared" si="54"/>
        <v>593300000</v>
      </c>
      <c r="CV133" s="638">
        <v>293300000</v>
      </c>
      <c r="CW133" s="638"/>
      <c r="CX133" s="638"/>
      <c r="CY133" s="638"/>
      <c r="CZ133" s="638"/>
      <c r="DA133" s="638"/>
      <c r="DB133" s="779"/>
      <c r="DC133" s="779"/>
      <c r="DD133" s="779"/>
      <c r="DE133" s="779"/>
      <c r="DF133" s="779"/>
      <c r="DG133" s="779"/>
      <c r="DH133" s="779"/>
      <c r="DI133" s="779">
        <v>200000000</v>
      </c>
      <c r="DJ133" s="779">
        <v>110000000</v>
      </c>
      <c r="DK133" s="779"/>
      <c r="DL133" s="779"/>
      <c r="DM133" s="779"/>
      <c r="DN133" s="779"/>
      <c r="DO133" s="779"/>
      <c r="DP133" s="779"/>
      <c r="DQ133" s="779"/>
      <c r="DR133" s="779"/>
      <c r="DS133" s="780">
        <f t="shared" si="55"/>
        <v>603300000</v>
      </c>
      <c r="DT133" s="638">
        <f t="shared" si="51"/>
        <v>2540327259</v>
      </c>
      <c r="DU133" s="832" t="s">
        <v>1168</v>
      </c>
    </row>
    <row r="134" spans="1:127" ht="40.5" x14ac:dyDescent="0.25">
      <c r="A134" s="771">
        <v>1</v>
      </c>
      <c r="B134" s="771" t="s">
        <v>25</v>
      </c>
      <c r="C134" s="691" t="s">
        <v>475</v>
      </c>
      <c r="D134" s="691" t="s">
        <v>476</v>
      </c>
      <c r="E134" s="691" t="s">
        <v>477</v>
      </c>
      <c r="F134" s="691" t="s">
        <v>478</v>
      </c>
      <c r="G134" s="691" t="s">
        <v>479</v>
      </c>
      <c r="H134" s="691">
        <v>0</v>
      </c>
      <c r="I134" s="691" t="s">
        <v>480</v>
      </c>
      <c r="J134" s="691" t="s">
        <v>444</v>
      </c>
      <c r="K134" s="691" t="s">
        <v>139</v>
      </c>
      <c r="L134" s="691">
        <v>1500</v>
      </c>
      <c r="M134" s="691">
        <v>1500</v>
      </c>
      <c r="N134" s="691" t="s">
        <v>491</v>
      </c>
      <c r="O134" s="691" t="s">
        <v>492</v>
      </c>
      <c r="P134" s="691">
        <v>75</v>
      </c>
      <c r="Q134" s="691">
        <v>2023</v>
      </c>
      <c r="R134" s="691" t="s">
        <v>493</v>
      </c>
      <c r="S134" s="691" t="s">
        <v>37</v>
      </c>
      <c r="T134" s="691" t="s">
        <v>139</v>
      </c>
      <c r="U134" s="691">
        <v>100</v>
      </c>
      <c r="V134" s="691">
        <v>100</v>
      </c>
      <c r="W134" s="570">
        <v>80</v>
      </c>
      <c r="X134" s="691">
        <v>85</v>
      </c>
      <c r="Y134" s="691">
        <v>90</v>
      </c>
      <c r="Z134" s="691">
        <v>100</v>
      </c>
      <c r="AA134" s="775">
        <v>70000000</v>
      </c>
      <c r="AB134" s="638"/>
      <c r="AC134" s="638"/>
      <c r="AD134" s="638"/>
      <c r="AE134" s="638"/>
      <c r="AF134" s="638"/>
      <c r="AG134" s="638"/>
      <c r="AH134" s="638"/>
      <c r="AI134" s="638"/>
      <c r="AJ134" s="638"/>
      <c r="AK134" s="638"/>
      <c r="AL134" s="638"/>
      <c r="AM134" s="638"/>
      <c r="AN134" s="638"/>
      <c r="AO134" s="638"/>
      <c r="AP134" s="638"/>
      <c r="AQ134" s="638"/>
      <c r="AR134" s="638"/>
      <c r="AS134" s="638"/>
      <c r="AT134" s="638"/>
      <c r="AU134" s="638"/>
      <c r="AV134" s="638"/>
      <c r="AW134" s="638"/>
      <c r="AX134" s="638"/>
      <c r="AY134" s="629">
        <f t="shared" si="52"/>
        <v>70000000</v>
      </c>
      <c r="AZ134" s="638">
        <v>100000000</v>
      </c>
      <c r="BA134" s="638"/>
      <c r="BB134" s="638"/>
      <c r="BC134" s="638"/>
      <c r="BD134" s="638"/>
      <c r="BE134" s="638"/>
      <c r="BF134" s="638"/>
      <c r="BG134" s="638"/>
      <c r="BH134" s="638"/>
      <c r="BI134" s="638"/>
      <c r="BJ134" s="638"/>
      <c r="BK134" s="638"/>
      <c r="BL134" s="638"/>
      <c r="BM134" s="638"/>
      <c r="BN134" s="638"/>
      <c r="BO134" s="638"/>
      <c r="BP134" s="638"/>
      <c r="BQ134" s="638"/>
      <c r="BR134" s="638"/>
      <c r="BS134" s="638"/>
      <c r="BT134" s="638"/>
      <c r="BU134" s="638"/>
      <c r="BV134" s="638"/>
      <c r="BW134" s="629">
        <f t="shared" si="53"/>
        <v>100000000</v>
      </c>
      <c r="BX134" s="638">
        <v>100000000</v>
      </c>
      <c r="BY134" s="638"/>
      <c r="BZ134" s="638"/>
      <c r="CA134" s="638"/>
      <c r="CB134" s="638"/>
      <c r="CC134" s="638"/>
      <c r="CD134" s="638"/>
      <c r="CE134" s="638"/>
      <c r="CF134" s="638"/>
      <c r="CG134" s="638"/>
      <c r="CH134" s="638"/>
      <c r="CI134" s="638"/>
      <c r="CJ134" s="638"/>
      <c r="CK134" s="638"/>
      <c r="CL134" s="638"/>
      <c r="CM134" s="638"/>
      <c r="CN134" s="638"/>
      <c r="CO134" s="638"/>
      <c r="CP134" s="638"/>
      <c r="CQ134" s="638"/>
      <c r="CR134" s="638"/>
      <c r="CS134" s="638"/>
      <c r="CT134" s="638"/>
      <c r="CU134" s="629">
        <f t="shared" si="54"/>
        <v>100000000</v>
      </c>
      <c r="CV134" s="638">
        <v>100000000</v>
      </c>
      <c r="CW134" s="638"/>
      <c r="CX134" s="638"/>
      <c r="CY134" s="638"/>
      <c r="CZ134" s="638"/>
      <c r="DA134" s="638"/>
      <c r="DB134" s="779"/>
      <c r="DC134" s="779"/>
      <c r="DD134" s="779"/>
      <c r="DE134" s="779"/>
      <c r="DF134" s="779"/>
      <c r="DG134" s="779"/>
      <c r="DH134" s="779"/>
      <c r="DI134" s="779"/>
      <c r="DJ134" s="779"/>
      <c r="DK134" s="779"/>
      <c r="DL134" s="779"/>
      <c r="DM134" s="779"/>
      <c r="DN134" s="779"/>
      <c r="DO134" s="779"/>
      <c r="DP134" s="779"/>
      <c r="DQ134" s="779"/>
      <c r="DR134" s="779"/>
      <c r="DS134" s="780">
        <f t="shared" si="55"/>
        <v>100000000</v>
      </c>
      <c r="DT134" s="638">
        <f t="shared" si="51"/>
        <v>370000000</v>
      </c>
      <c r="DU134" s="832" t="s">
        <v>1168</v>
      </c>
    </row>
    <row r="135" spans="1:127" ht="40.5" x14ac:dyDescent="0.25">
      <c r="A135" s="771">
        <v>1</v>
      </c>
      <c r="B135" s="771" t="s">
        <v>25</v>
      </c>
      <c r="C135" s="691" t="s">
        <v>475</v>
      </c>
      <c r="D135" s="691" t="s">
        <v>476</v>
      </c>
      <c r="E135" s="691" t="s">
        <v>477</v>
      </c>
      <c r="F135" s="691" t="s">
        <v>478</v>
      </c>
      <c r="G135" s="691" t="s">
        <v>479</v>
      </c>
      <c r="H135" s="691">
        <v>0</v>
      </c>
      <c r="I135" s="691" t="s">
        <v>480</v>
      </c>
      <c r="J135" s="691" t="s">
        <v>444</v>
      </c>
      <c r="K135" s="691" t="s">
        <v>139</v>
      </c>
      <c r="L135" s="691">
        <v>1500</v>
      </c>
      <c r="M135" s="691">
        <v>1500</v>
      </c>
      <c r="N135" s="691" t="s">
        <v>494</v>
      </c>
      <c r="O135" s="691" t="s">
        <v>495</v>
      </c>
      <c r="P135" s="691">
        <v>0</v>
      </c>
      <c r="Q135" s="691">
        <v>2023</v>
      </c>
      <c r="R135" s="691" t="s">
        <v>496</v>
      </c>
      <c r="S135" s="691" t="s">
        <v>37</v>
      </c>
      <c r="T135" s="691" t="s">
        <v>139</v>
      </c>
      <c r="U135" s="691">
        <v>400</v>
      </c>
      <c r="V135" s="691">
        <v>400</v>
      </c>
      <c r="W135" s="570">
        <v>400</v>
      </c>
      <c r="X135" s="691">
        <v>400</v>
      </c>
      <c r="Y135" s="691">
        <v>400</v>
      </c>
      <c r="Z135" s="691">
        <v>400</v>
      </c>
      <c r="AA135" s="775">
        <v>50000000</v>
      </c>
      <c r="AB135" s="638"/>
      <c r="AC135" s="638"/>
      <c r="AD135" s="638"/>
      <c r="AE135" s="638"/>
      <c r="AF135" s="638"/>
      <c r="AG135" s="638"/>
      <c r="AH135" s="638"/>
      <c r="AI135" s="638"/>
      <c r="AJ135" s="638"/>
      <c r="AK135" s="638"/>
      <c r="AL135" s="638"/>
      <c r="AM135" s="638"/>
      <c r="AN135" s="638"/>
      <c r="AO135" s="638">
        <v>20000000</v>
      </c>
      <c r="AP135" s="638"/>
      <c r="AQ135" s="638"/>
      <c r="AR135" s="638"/>
      <c r="AS135" s="638"/>
      <c r="AT135" s="638"/>
      <c r="AU135" s="638"/>
      <c r="AV135" s="638"/>
      <c r="AW135" s="638"/>
      <c r="AX135" s="638"/>
      <c r="AY135" s="629">
        <f t="shared" si="52"/>
        <v>70000000</v>
      </c>
      <c r="AZ135" s="638">
        <v>64508622</v>
      </c>
      <c r="BA135" s="638"/>
      <c r="BB135" s="638"/>
      <c r="BC135" s="638"/>
      <c r="BD135" s="638"/>
      <c r="BE135" s="638"/>
      <c r="BF135" s="638"/>
      <c r="BG135" s="638"/>
      <c r="BH135" s="638"/>
      <c r="BI135" s="638"/>
      <c r="BJ135" s="638"/>
      <c r="BK135" s="638"/>
      <c r="BL135" s="638"/>
      <c r="BM135" s="638">
        <v>20000000</v>
      </c>
      <c r="BN135" s="638"/>
      <c r="BO135" s="638"/>
      <c r="BP135" s="638"/>
      <c r="BQ135" s="638"/>
      <c r="BR135" s="638"/>
      <c r="BS135" s="638"/>
      <c r="BT135" s="638"/>
      <c r="BU135" s="638"/>
      <c r="BV135" s="638"/>
      <c r="BW135" s="629">
        <f t="shared" si="53"/>
        <v>84508622</v>
      </c>
      <c r="BX135" s="638">
        <v>64508622</v>
      </c>
      <c r="BY135" s="638"/>
      <c r="BZ135" s="638"/>
      <c r="CA135" s="638"/>
      <c r="CB135" s="638"/>
      <c r="CC135" s="638"/>
      <c r="CD135" s="638"/>
      <c r="CE135" s="638"/>
      <c r="CF135" s="638"/>
      <c r="CG135" s="638"/>
      <c r="CH135" s="638"/>
      <c r="CI135" s="638"/>
      <c r="CJ135" s="638"/>
      <c r="CK135" s="638">
        <v>30000000</v>
      </c>
      <c r="CL135" s="638"/>
      <c r="CM135" s="638"/>
      <c r="CN135" s="638"/>
      <c r="CO135" s="638"/>
      <c r="CP135" s="638"/>
      <c r="CQ135" s="638"/>
      <c r="CR135" s="638"/>
      <c r="CS135" s="638"/>
      <c r="CT135" s="638"/>
      <c r="CU135" s="629">
        <f t="shared" si="54"/>
        <v>94508622</v>
      </c>
      <c r="CV135" s="638">
        <v>75000000</v>
      </c>
      <c r="CW135" s="638"/>
      <c r="CX135" s="638"/>
      <c r="CY135" s="638"/>
      <c r="CZ135" s="638"/>
      <c r="DA135" s="638"/>
      <c r="DB135" s="779"/>
      <c r="DC135" s="779"/>
      <c r="DD135" s="779"/>
      <c r="DE135" s="779"/>
      <c r="DF135" s="779"/>
      <c r="DG135" s="779"/>
      <c r="DH135" s="779"/>
      <c r="DI135" s="779">
        <v>30000000</v>
      </c>
      <c r="DJ135" s="779"/>
      <c r="DK135" s="779"/>
      <c r="DL135" s="779"/>
      <c r="DM135" s="779"/>
      <c r="DN135" s="779"/>
      <c r="DO135" s="779"/>
      <c r="DP135" s="779"/>
      <c r="DQ135" s="779"/>
      <c r="DR135" s="779"/>
      <c r="DS135" s="780">
        <f t="shared" si="55"/>
        <v>105000000</v>
      </c>
      <c r="DT135" s="638">
        <f t="shared" si="51"/>
        <v>354017244</v>
      </c>
      <c r="DU135" s="832" t="s">
        <v>1168</v>
      </c>
    </row>
    <row r="136" spans="1:127" ht="40.5" x14ac:dyDescent="0.25">
      <c r="A136" s="771">
        <v>1</v>
      </c>
      <c r="B136" s="771" t="s">
        <v>25</v>
      </c>
      <c r="C136" s="691" t="s">
        <v>475</v>
      </c>
      <c r="D136" s="691" t="s">
        <v>476</v>
      </c>
      <c r="E136" s="691" t="s">
        <v>477</v>
      </c>
      <c r="F136" s="691" t="s">
        <v>478</v>
      </c>
      <c r="G136" s="691" t="s">
        <v>479</v>
      </c>
      <c r="H136" s="691">
        <v>0</v>
      </c>
      <c r="I136" s="691" t="s">
        <v>480</v>
      </c>
      <c r="J136" s="691" t="s">
        <v>444</v>
      </c>
      <c r="K136" s="691" t="s">
        <v>139</v>
      </c>
      <c r="L136" s="691">
        <v>1500</v>
      </c>
      <c r="M136" s="691">
        <v>1500</v>
      </c>
      <c r="N136" s="691" t="s">
        <v>497</v>
      </c>
      <c r="O136" s="691" t="s">
        <v>498</v>
      </c>
      <c r="P136" s="691">
        <v>0</v>
      </c>
      <c r="Q136" s="691">
        <v>2023</v>
      </c>
      <c r="R136" s="691" t="s">
        <v>480</v>
      </c>
      <c r="S136" s="691" t="s">
        <v>37</v>
      </c>
      <c r="T136" s="691" t="s">
        <v>139</v>
      </c>
      <c r="U136" s="691">
        <v>1500</v>
      </c>
      <c r="V136" s="691">
        <v>1500</v>
      </c>
      <c r="W136" s="570">
        <v>1500</v>
      </c>
      <c r="X136" s="691">
        <v>1500</v>
      </c>
      <c r="Y136" s="691">
        <v>1500</v>
      </c>
      <c r="Z136" s="691">
        <v>1500</v>
      </c>
      <c r="AA136" s="775">
        <f>91500000+58500000</f>
        <v>150000000</v>
      </c>
      <c r="AB136" s="638"/>
      <c r="AC136" s="638"/>
      <c r="AD136" s="638"/>
      <c r="AE136" s="638"/>
      <c r="AF136" s="638"/>
      <c r="AG136" s="638"/>
      <c r="AH136" s="638"/>
      <c r="AI136" s="638"/>
      <c r="AJ136" s="638"/>
      <c r="AK136" s="638"/>
      <c r="AL136" s="638"/>
      <c r="AM136" s="638"/>
      <c r="AN136" s="638">
        <v>235000000</v>
      </c>
      <c r="AO136" s="638">
        <v>45000000</v>
      </c>
      <c r="AP136" s="638"/>
      <c r="AQ136" s="638"/>
      <c r="AR136" s="638"/>
      <c r="AS136" s="638"/>
      <c r="AT136" s="638"/>
      <c r="AU136" s="638"/>
      <c r="AV136" s="638"/>
      <c r="AW136" s="638"/>
      <c r="AX136" s="638"/>
      <c r="AY136" s="629">
        <f t="shared" si="52"/>
        <v>430000000</v>
      </c>
      <c r="AZ136" s="638">
        <v>150000000</v>
      </c>
      <c r="BA136" s="638"/>
      <c r="BB136" s="638"/>
      <c r="BC136" s="638"/>
      <c r="BD136" s="638"/>
      <c r="BE136" s="638"/>
      <c r="BF136" s="638"/>
      <c r="BG136" s="638"/>
      <c r="BH136" s="638"/>
      <c r="BI136" s="638"/>
      <c r="BJ136" s="638"/>
      <c r="BK136" s="638"/>
      <c r="BL136" s="638"/>
      <c r="BM136" s="638">
        <v>200000000</v>
      </c>
      <c r="BN136" s="638">
        <v>60000000</v>
      </c>
      <c r="BO136" s="638"/>
      <c r="BP136" s="638"/>
      <c r="BQ136" s="638"/>
      <c r="BR136" s="638"/>
      <c r="BS136" s="638"/>
      <c r="BT136" s="638"/>
      <c r="BU136" s="638"/>
      <c r="BV136" s="638"/>
      <c r="BW136" s="629">
        <f t="shared" si="53"/>
        <v>410000000</v>
      </c>
      <c r="BX136" s="638">
        <v>160000000</v>
      </c>
      <c r="BY136" s="638"/>
      <c r="BZ136" s="638"/>
      <c r="CA136" s="638"/>
      <c r="CB136" s="638"/>
      <c r="CC136" s="638"/>
      <c r="CD136" s="638"/>
      <c r="CE136" s="638"/>
      <c r="CF136" s="638"/>
      <c r="CG136" s="638"/>
      <c r="CH136" s="638"/>
      <c r="CI136" s="638"/>
      <c r="CJ136" s="638"/>
      <c r="CK136" s="638">
        <v>200000000</v>
      </c>
      <c r="CL136" s="638">
        <v>77150000</v>
      </c>
      <c r="CM136" s="638"/>
      <c r="CN136" s="638"/>
      <c r="CO136" s="638"/>
      <c r="CP136" s="638"/>
      <c r="CQ136" s="638"/>
      <c r="CR136" s="638"/>
      <c r="CS136" s="638"/>
      <c r="CT136" s="638"/>
      <c r="CU136" s="629">
        <f t="shared" si="54"/>
        <v>437150000</v>
      </c>
      <c r="CV136" s="638">
        <v>206651539</v>
      </c>
      <c r="CW136" s="638"/>
      <c r="CX136" s="638"/>
      <c r="CY136" s="638"/>
      <c r="CZ136" s="638"/>
      <c r="DA136" s="638"/>
      <c r="DB136" s="779"/>
      <c r="DC136" s="779"/>
      <c r="DD136" s="779"/>
      <c r="DE136" s="779"/>
      <c r="DF136" s="779"/>
      <c r="DG136" s="779"/>
      <c r="DH136" s="779"/>
      <c r="DI136" s="779">
        <v>200000000</v>
      </c>
      <c r="DJ136" s="779">
        <v>71404460</v>
      </c>
      <c r="DK136" s="779"/>
      <c r="DL136" s="779"/>
      <c r="DM136" s="779"/>
      <c r="DN136" s="779"/>
      <c r="DO136" s="779"/>
      <c r="DP136" s="779"/>
      <c r="DQ136" s="779"/>
      <c r="DR136" s="779"/>
      <c r="DS136" s="780">
        <f t="shared" si="55"/>
        <v>478055999</v>
      </c>
      <c r="DT136" s="638">
        <f t="shared" si="51"/>
        <v>1755205999</v>
      </c>
      <c r="DU136" s="832" t="s">
        <v>1168</v>
      </c>
    </row>
    <row r="137" spans="1:127" ht="40.5" x14ac:dyDescent="0.25">
      <c r="A137" s="771">
        <v>1</v>
      </c>
      <c r="B137" s="771" t="s">
        <v>25</v>
      </c>
      <c r="C137" s="691" t="s">
        <v>475</v>
      </c>
      <c r="D137" s="691" t="s">
        <v>476</v>
      </c>
      <c r="E137" s="691" t="s">
        <v>477</v>
      </c>
      <c r="F137" s="691" t="s">
        <v>478</v>
      </c>
      <c r="G137" s="691" t="s">
        <v>479</v>
      </c>
      <c r="H137" s="691">
        <v>0</v>
      </c>
      <c r="I137" s="691" t="s">
        <v>480</v>
      </c>
      <c r="J137" s="691" t="s">
        <v>444</v>
      </c>
      <c r="K137" s="691" t="s">
        <v>139</v>
      </c>
      <c r="L137" s="691">
        <v>1500</v>
      </c>
      <c r="M137" s="691">
        <v>1500</v>
      </c>
      <c r="N137" s="691" t="s">
        <v>499</v>
      </c>
      <c r="O137" s="691" t="s">
        <v>1236</v>
      </c>
      <c r="P137" s="691">
        <v>0</v>
      </c>
      <c r="Q137" s="691">
        <v>2023</v>
      </c>
      <c r="R137" s="691" t="s">
        <v>500</v>
      </c>
      <c r="S137" s="691" t="s">
        <v>37</v>
      </c>
      <c r="T137" s="691" t="s">
        <v>139</v>
      </c>
      <c r="U137" s="691">
        <v>1500</v>
      </c>
      <c r="V137" s="691">
        <v>1500</v>
      </c>
      <c r="W137" s="570">
        <v>1500</v>
      </c>
      <c r="X137" s="691">
        <v>1500</v>
      </c>
      <c r="Y137" s="691">
        <v>1500</v>
      </c>
      <c r="Z137" s="691">
        <v>1500</v>
      </c>
      <c r="AA137" s="775">
        <v>200000000</v>
      </c>
      <c r="AB137" s="638"/>
      <c r="AC137" s="638"/>
      <c r="AD137" s="638"/>
      <c r="AE137" s="638"/>
      <c r="AF137" s="638"/>
      <c r="AG137" s="638"/>
      <c r="AH137" s="638"/>
      <c r="AI137" s="638"/>
      <c r="AJ137" s="638"/>
      <c r="AK137" s="638"/>
      <c r="AL137" s="638"/>
      <c r="AM137" s="638"/>
      <c r="AN137" s="638">
        <v>286138129</v>
      </c>
      <c r="AO137" s="638">
        <v>45000000</v>
      </c>
      <c r="AP137" s="638"/>
      <c r="AQ137" s="638"/>
      <c r="AR137" s="638"/>
      <c r="AS137" s="638"/>
      <c r="AT137" s="638"/>
      <c r="AU137" s="638"/>
      <c r="AV137" s="638"/>
      <c r="AW137" s="638">
        <v>1885000</v>
      </c>
      <c r="AX137" s="638"/>
      <c r="AY137" s="629">
        <f t="shared" si="52"/>
        <v>533023129</v>
      </c>
      <c r="AZ137" s="638">
        <v>200000000</v>
      </c>
      <c r="BA137" s="638"/>
      <c r="BB137" s="638"/>
      <c r="BC137" s="638"/>
      <c r="BD137" s="638"/>
      <c r="BE137" s="638"/>
      <c r="BF137" s="638"/>
      <c r="BG137" s="638"/>
      <c r="BH137" s="638"/>
      <c r="BI137" s="638"/>
      <c r="BJ137" s="638"/>
      <c r="BK137" s="638"/>
      <c r="BL137" s="638"/>
      <c r="BM137" s="638">
        <v>166494284</v>
      </c>
      <c r="BN137" s="638">
        <v>73505716</v>
      </c>
      <c r="BO137" s="638"/>
      <c r="BP137" s="638"/>
      <c r="BQ137" s="638"/>
      <c r="BR137" s="638"/>
      <c r="BS137" s="638"/>
      <c r="BT137" s="638"/>
      <c r="BU137" s="638"/>
      <c r="BV137" s="638"/>
      <c r="BW137" s="629">
        <f t="shared" si="53"/>
        <v>440000000</v>
      </c>
      <c r="BX137" s="638">
        <v>210000000</v>
      </c>
      <c r="BY137" s="638"/>
      <c r="BZ137" s="638"/>
      <c r="CA137" s="638"/>
      <c r="CB137" s="638"/>
      <c r="CC137" s="638"/>
      <c r="CD137" s="638"/>
      <c r="CE137" s="638"/>
      <c r="CF137" s="638"/>
      <c r="CG137" s="638"/>
      <c r="CH137" s="638"/>
      <c r="CI137" s="638"/>
      <c r="CJ137" s="638"/>
      <c r="CK137" s="638">
        <v>207905179</v>
      </c>
      <c r="CL137" s="638">
        <v>42094821</v>
      </c>
      <c r="CM137" s="638"/>
      <c r="CN137" s="638"/>
      <c r="CO137" s="638"/>
      <c r="CP137" s="638"/>
      <c r="CQ137" s="638"/>
      <c r="CR137" s="638"/>
      <c r="CS137" s="638"/>
      <c r="CT137" s="638"/>
      <c r="CU137" s="629">
        <f t="shared" si="54"/>
        <v>460000000</v>
      </c>
      <c r="CV137" s="638">
        <v>230000000</v>
      </c>
      <c r="CW137" s="638"/>
      <c r="CX137" s="638"/>
      <c r="CY137" s="638"/>
      <c r="CZ137" s="638"/>
      <c r="DA137" s="638"/>
      <c r="DB137" s="779"/>
      <c r="DC137" s="779"/>
      <c r="DD137" s="779"/>
      <c r="DE137" s="779"/>
      <c r="DF137" s="779"/>
      <c r="DG137" s="779"/>
      <c r="DH137" s="779"/>
      <c r="DI137" s="779">
        <v>219493049</v>
      </c>
      <c r="DJ137" s="779">
        <v>40506951</v>
      </c>
      <c r="DK137" s="779"/>
      <c r="DL137" s="779"/>
      <c r="DM137" s="779"/>
      <c r="DN137" s="779"/>
      <c r="DO137" s="779"/>
      <c r="DP137" s="779"/>
      <c r="DQ137" s="779"/>
      <c r="DR137" s="779"/>
      <c r="DS137" s="780">
        <f t="shared" si="55"/>
        <v>490000000</v>
      </c>
      <c r="DT137" s="638">
        <f t="shared" si="51"/>
        <v>1923023129</v>
      </c>
      <c r="DU137" s="832" t="s">
        <v>1168</v>
      </c>
    </row>
    <row r="138" spans="1:127" ht="40.5" x14ac:dyDescent="0.25">
      <c r="A138" s="771">
        <v>1</v>
      </c>
      <c r="B138" s="771" t="s">
        <v>25</v>
      </c>
      <c r="C138" s="691" t="s">
        <v>475</v>
      </c>
      <c r="D138" s="691" t="s">
        <v>476</v>
      </c>
      <c r="E138" s="691" t="s">
        <v>477</v>
      </c>
      <c r="F138" s="691" t="s">
        <v>478</v>
      </c>
      <c r="G138" s="691" t="s">
        <v>479</v>
      </c>
      <c r="H138" s="691">
        <v>0</v>
      </c>
      <c r="I138" s="691" t="s">
        <v>480</v>
      </c>
      <c r="J138" s="691" t="s">
        <v>444</v>
      </c>
      <c r="K138" s="691" t="s">
        <v>139</v>
      </c>
      <c r="L138" s="691">
        <v>1500</v>
      </c>
      <c r="M138" s="691">
        <v>1500</v>
      </c>
      <c r="N138" s="691" t="s">
        <v>501</v>
      </c>
      <c r="O138" s="691" t="s">
        <v>502</v>
      </c>
      <c r="P138" s="691">
        <v>0</v>
      </c>
      <c r="Q138" s="691">
        <v>2023</v>
      </c>
      <c r="R138" s="691" t="s">
        <v>503</v>
      </c>
      <c r="S138" s="691" t="s">
        <v>37</v>
      </c>
      <c r="T138" s="691" t="s">
        <v>139</v>
      </c>
      <c r="U138" s="691">
        <v>2</v>
      </c>
      <c r="V138" s="691">
        <v>2</v>
      </c>
      <c r="W138" s="570">
        <v>0.25</v>
      </c>
      <c r="X138" s="691">
        <v>0.75</v>
      </c>
      <c r="Y138" s="691">
        <v>0.25</v>
      </c>
      <c r="Z138" s="691">
        <v>0.75</v>
      </c>
      <c r="AA138" s="775">
        <v>87001000</v>
      </c>
      <c r="AB138" s="638"/>
      <c r="AC138" s="638"/>
      <c r="AD138" s="638"/>
      <c r="AE138" s="638"/>
      <c r="AF138" s="638"/>
      <c r="AG138" s="638"/>
      <c r="AH138" s="638"/>
      <c r="AI138" s="638"/>
      <c r="AJ138" s="638"/>
      <c r="AK138" s="638"/>
      <c r="AL138" s="638"/>
      <c r="AM138" s="638"/>
      <c r="AN138" s="638">
        <v>100000000</v>
      </c>
      <c r="AO138" s="638">
        <v>957863370</v>
      </c>
      <c r="AP138" s="638"/>
      <c r="AQ138" s="638"/>
      <c r="AR138" s="638"/>
      <c r="AS138" s="638"/>
      <c r="AT138" s="638"/>
      <c r="AU138" s="638"/>
      <c r="AV138" s="638"/>
      <c r="AW138" s="638"/>
      <c r="AX138" s="638"/>
      <c r="AY138" s="629">
        <f t="shared" si="52"/>
        <v>1144864370</v>
      </c>
      <c r="AZ138" s="638">
        <v>211627576</v>
      </c>
      <c r="BA138" s="638"/>
      <c r="BB138" s="638"/>
      <c r="BC138" s="638"/>
      <c r="BD138" s="638"/>
      <c r="BE138" s="638"/>
      <c r="BF138" s="638"/>
      <c r="BG138" s="638"/>
      <c r="BH138" s="638"/>
      <c r="BI138" s="638"/>
      <c r="BJ138" s="638"/>
      <c r="BK138" s="638"/>
      <c r="BL138" s="638"/>
      <c r="BM138" s="638"/>
      <c r="BN138" s="638"/>
      <c r="BO138" s="638"/>
      <c r="BP138" s="638"/>
      <c r="BQ138" s="638"/>
      <c r="BR138" s="638"/>
      <c r="BS138" s="638"/>
      <c r="BT138" s="638"/>
      <c r="BU138" s="638"/>
      <c r="BV138" s="638"/>
      <c r="BW138" s="629">
        <f t="shared" si="53"/>
        <v>211627576</v>
      </c>
      <c r="BX138" s="638">
        <v>216498799</v>
      </c>
      <c r="BY138" s="638"/>
      <c r="BZ138" s="638"/>
      <c r="CA138" s="638"/>
      <c r="CB138" s="638"/>
      <c r="CC138" s="638"/>
      <c r="CD138" s="638"/>
      <c r="CE138" s="638"/>
      <c r="CF138" s="638"/>
      <c r="CG138" s="638"/>
      <c r="CH138" s="638"/>
      <c r="CI138" s="638"/>
      <c r="CJ138" s="638"/>
      <c r="CK138" s="638"/>
      <c r="CL138" s="638"/>
      <c r="CM138" s="638"/>
      <c r="CN138" s="638"/>
      <c r="CO138" s="638"/>
      <c r="CP138" s="638"/>
      <c r="CQ138" s="638"/>
      <c r="CR138" s="638"/>
      <c r="CS138" s="638"/>
      <c r="CT138" s="638"/>
      <c r="CU138" s="629">
        <f t="shared" si="54"/>
        <v>216498799</v>
      </c>
      <c r="CV138" s="638">
        <v>210000000</v>
      </c>
      <c r="CW138" s="638"/>
      <c r="CX138" s="638"/>
      <c r="CY138" s="638"/>
      <c r="CZ138" s="638"/>
      <c r="DA138" s="638"/>
      <c r="DB138" s="779"/>
      <c r="DC138" s="779"/>
      <c r="DD138" s="779"/>
      <c r="DE138" s="779"/>
      <c r="DF138" s="779"/>
      <c r="DG138" s="779"/>
      <c r="DH138" s="779"/>
      <c r="DI138" s="779"/>
      <c r="DJ138" s="779"/>
      <c r="DK138" s="779"/>
      <c r="DL138" s="779"/>
      <c r="DM138" s="779"/>
      <c r="DN138" s="779"/>
      <c r="DO138" s="779"/>
      <c r="DP138" s="779"/>
      <c r="DQ138" s="779"/>
      <c r="DR138" s="779"/>
      <c r="DS138" s="780">
        <f t="shared" si="55"/>
        <v>210000000</v>
      </c>
      <c r="DT138" s="638">
        <f t="shared" si="51"/>
        <v>1782990745</v>
      </c>
      <c r="DU138" s="832" t="s">
        <v>1168</v>
      </c>
    </row>
    <row r="139" spans="1:127" ht="40.5" x14ac:dyDescent="0.25">
      <c r="A139" s="771">
        <v>1</v>
      </c>
      <c r="B139" s="771" t="s">
        <v>25</v>
      </c>
      <c r="C139" s="691" t="s">
        <v>475</v>
      </c>
      <c r="D139" s="691" t="s">
        <v>476</v>
      </c>
      <c r="E139" s="691" t="s">
        <v>477</v>
      </c>
      <c r="F139" s="691" t="s">
        <v>478</v>
      </c>
      <c r="G139" s="691" t="s">
        <v>479</v>
      </c>
      <c r="H139" s="691">
        <v>0</v>
      </c>
      <c r="I139" s="691" t="s">
        <v>480</v>
      </c>
      <c r="J139" s="691" t="s">
        <v>444</v>
      </c>
      <c r="K139" s="691" t="s">
        <v>139</v>
      </c>
      <c r="L139" s="691">
        <v>1500</v>
      </c>
      <c r="M139" s="691">
        <v>1500</v>
      </c>
      <c r="N139" s="691" t="s">
        <v>504</v>
      </c>
      <c r="O139" s="691" t="s">
        <v>505</v>
      </c>
      <c r="P139" s="691">
        <v>100</v>
      </c>
      <c r="Q139" s="691">
        <v>2023</v>
      </c>
      <c r="R139" s="691" t="s">
        <v>506</v>
      </c>
      <c r="S139" s="691" t="s">
        <v>37</v>
      </c>
      <c r="T139" s="691" t="s">
        <v>33</v>
      </c>
      <c r="U139" s="691">
        <v>120</v>
      </c>
      <c r="V139" s="691">
        <v>120</v>
      </c>
      <c r="W139" s="570">
        <v>105</v>
      </c>
      <c r="X139" s="691">
        <v>110</v>
      </c>
      <c r="Y139" s="691">
        <v>115</v>
      </c>
      <c r="Z139" s="691">
        <v>120</v>
      </c>
      <c r="AA139" s="775">
        <v>100000000</v>
      </c>
      <c r="AB139" s="638"/>
      <c r="AC139" s="638"/>
      <c r="AD139" s="638"/>
      <c r="AE139" s="638"/>
      <c r="AF139" s="638"/>
      <c r="AG139" s="638"/>
      <c r="AH139" s="638"/>
      <c r="AI139" s="638"/>
      <c r="AJ139" s="638"/>
      <c r="AK139" s="638"/>
      <c r="AL139" s="638"/>
      <c r="AM139" s="638"/>
      <c r="AN139" s="638">
        <v>80000000</v>
      </c>
      <c r="AO139" s="638"/>
      <c r="AP139" s="638"/>
      <c r="AQ139" s="638"/>
      <c r="AR139" s="638"/>
      <c r="AS139" s="638"/>
      <c r="AT139" s="638"/>
      <c r="AU139" s="638"/>
      <c r="AV139" s="638"/>
      <c r="AW139" s="638"/>
      <c r="AX139" s="638"/>
      <c r="AY139" s="629">
        <f t="shared" si="52"/>
        <v>180000000</v>
      </c>
      <c r="AZ139" s="638"/>
      <c r="BA139" s="638"/>
      <c r="BB139" s="638"/>
      <c r="BC139" s="638"/>
      <c r="BD139" s="638"/>
      <c r="BE139" s="638"/>
      <c r="BF139" s="638"/>
      <c r="BG139" s="638"/>
      <c r="BH139" s="638"/>
      <c r="BI139" s="638"/>
      <c r="BJ139" s="638"/>
      <c r="BK139" s="638"/>
      <c r="BL139" s="638"/>
      <c r="BM139" s="638">
        <v>175373424</v>
      </c>
      <c r="BN139" s="638"/>
      <c r="BO139" s="638"/>
      <c r="BP139" s="638"/>
      <c r="BQ139" s="638"/>
      <c r="BR139" s="638"/>
      <c r="BS139" s="638"/>
      <c r="BT139" s="638"/>
      <c r="BU139" s="638"/>
      <c r="BV139" s="638"/>
      <c r="BW139" s="629">
        <f t="shared" si="53"/>
        <v>175373424</v>
      </c>
      <c r="BX139" s="638"/>
      <c r="BY139" s="638"/>
      <c r="BZ139" s="638"/>
      <c r="CA139" s="638"/>
      <c r="CB139" s="638"/>
      <c r="CC139" s="638"/>
      <c r="CD139" s="638"/>
      <c r="CE139" s="638"/>
      <c r="CF139" s="638"/>
      <c r="CG139" s="638"/>
      <c r="CH139" s="638"/>
      <c r="CI139" s="638"/>
      <c r="CJ139" s="638"/>
      <c r="CK139" s="638">
        <v>175731882</v>
      </c>
      <c r="CL139" s="638"/>
      <c r="CM139" s="638"/>
      <c r="CN139" s="638"/>
      <c r="CO139" s="638"/>
      <c r="CP139" s="638"/>
      <c r="CQ139" s="638"/>
      <c r="CR139" s="638"/>
      <c r="CS139" s="638"/>
      <c r="CT139" s="638"/>
      <c r="CU139" s="629">
        <f t="shared" si="54"/>
        <v>175731882</v>
      </c>
      <c r="CV139" s="638"/>
      <c r="CW139" s="638"/>
      <c r="CX139" s="638"/>
      <c r="CY139" s="638"/>
      <c r="CZ139" s="638"/>
      <c r="DA139" s="638"/>
      <c r="DB139" s="779"/>
      <c r="DC139" s="779"/>
      <c r="DD139" s="779"/>
      <c r="DE139" s="779"/>
      <c r="DF139" s="779"/>
      <c r="DG139" s="779"/>
      <c r="DH139" s="779"/>
      <c r="DI139" s="779">
        <v>200000000</v>
      </c>
      <c r="DJ139" s="779"/>
      <c r="DK139" s="779"/>
      <c r="DL139" s="779"/>
      <c r="DM139" s="779"/>
      <c r="DN139" s="779"/>
      <c r="DO139" s="779"/>
      <c r="DP139" s="779"/>
      <c r="DQ139" s="779"/>
      <c r="DR139" s="779"/>
      <c r="DS139" s="780">
        <f t="shared" si="55"/>
        <v>200000000</v>
      </c>
      <c r="DT139" s="638">
        <f t="shared" si="51"/>
        <v>731105306</v>
      </c>
      <c r="DU139" s="832" t="s">
        <v>1168</v>
      </c>
    </row>
    <row r="140" spans="1:127" ht="40.5" x14ac:dyDescent="0.25">
      <c r="A140" s="771">
        <v>5</v>
      </c>
      <c r="B140" s="771" t="s">
        <v>25</v>
      </c>
      <c r="C140" s="691" t="s">
        <v>398</v>
      </c>
      <c r="D140" s="691" t="s">
        <v>1129</v>
      </c>
      <c r="E140" s="691" t="s">
        <v>1130</v>
      </c>
      <c r="F140" s="691" t="s">
        <v>1131</v>
      </c>
      <c r="G140" s="691" t="s">
        <v>1132</v>
      </c>
      <c r="H140" s="691">
        <v>0</v>
      </c>
      <c r="I140" s="691" t="s">
        <v>1133</v>
      </c>
      <c r="J140" s="691" t="s">
        <v>444</v>
      </c>
      <c r="K140" s="691" t="s">
        <v>33</v>
      </c>
      <c r="L140" s="691">
        <v>1</v>
      </c>
      <c r="M140" s="691">
        <v>1</v>
      </c>
      <c r="N140" s="691" t="s">
        <v>1329</v>
      </c>
      <c r="O140" s="691" t="s">
        <v>1314</v>
      </c>
      <c r="P140" s="691">
        <v>0</v>
      </c>
      <c r="Q140" s="691">
        <v>2023</v>
      </c>
      <c r="R140" s="691" t="s">
        <v>1141</v>
      </c>
      <c r="S140" s="691" t="s">
        <v>37</v>
      </c>
      <c r="T140" s="691" t="s">
        <v>33</v>
      </c>
      <c r="U140" s="691">
        <v>1</v>
      </c>
      <c r="V140" s="691">
        <v>1</v>
      </c>
      <c r="W140" s="570">
        <v>0.25</v>
      </c>
      <c r="X140" s="691">
        <v>0.5</v>
      </c>
      <c r="Y140" s="691">
        <v>0.75</v>
      </c>
      <c r="Z140" s="691">
        <v>1</v>
      </c>
      <c r="AA140" s="775">
        <v>300000000</v>
      </c>
      <c r="AB140" s="638"/>
      <c r="AC140" s="638"/>
      <c r="AD140" s="638"/>
      <c r="AE140" s="638"/>
      <c r="AF140" s="638"/>
      <c r="AG140" s="638"/>
      <c r="AH140" s="638"/>
      <c r="AI140" s="638"/>
      <c r="AJ140" s="638"/>
      <c r="AK140" s="638"/>
      <c r="AL140" s="638"/>
      <c r="AM140" s="638"/>
      <c r="AN140" s="638"/>
      <c r="AO140" s="638"/>
      <c r="AP140" s="638"/>
      <c r="AQ140" s="638"/>
      <c r="AR140" s="638"/>
      <c r="AS140" s="638"/>
      <c r="AT140" s="638"/>
      <c r="AU140" s="638"/>
      <c r="AV140" s="638"/>
      <c r="AW140" s="638"/>
      <c r="AX140" s="638"/>
      <c r="AY140" s="629">
        <f t="shared" si="52"/>
        <v>300000000</v>
      </c>
      <c r="AZ140" s="638">
        <v>300000000</v>
      </c>
      <c r="BA140" s="638"/>
      <c r="BB140" s="638"/>
      <c r="BC140" s="638"/>
      <c r="BD140" s="638"/>
      <c r="BE140" s="638"/>
      <c r="BF140" s="638"/>
      <c r="BG140" s="638"/>
      <c r="BH140" s="638"/>
      <c r="BI140" s="638"/>
      <c r="BJ140" s="638"/>
      <c r="BK140" s="638"/>
      <c r="BL140" s="638"/>
      <c r="BM140" s="638"/>
      <c r="BN140" s="638"/>
      <c r="BO140" s="638"/>
      <c r="BP140" s="638"/>
      <c r="BQ140" s="638"/>
      <c r="BR140" s="638"/>
      <c r="BS140" s="638"/>
      <c r="BT140" s="638"/>
      <c r="BU140" s="638"/>
      <c r="BV140" s="638"/>
      <c r="BW140" s="629">
        <f t="shared" si="53"/>
        <v>300000000</v>
      </c>
      <c r="BX140" s="638">
        <v>300000000</v>
      </c>
      <c r="BY140" s="638"/>
      <c r="BZ140" s="638"/>
      <c r="CA140" s="638"/>
      <c r="CB140" s="638"/>
      <c r="CC140" s="638"/>
      <c r="CD140" s="638"/>
      <c r="CE140" s="638"/>
      <c r="CF140" s="638"/>
      <c r="CG140" s="638"/>
      <c r="CH140" s="638"/>
      <c r="CI140" s="638"/>
      <c r="CJ140" s="638"/>
      <c r="CK140" s="638"/>
      <c r="CL140" s="638"/>
      <c r="CM140" s="638"/>
      <c r="CN140" s="638"/>
      <c r="CO140" s="638"/>
      <c r="CP140" s="638"/>
      <c r="CQ140" s="638"/>
      <c r="CR140" s="638"/>
      <c r="CS140" s="638"/>
      <c r="CT140" s="638"/>
      <c r="CU140" s="629">
        <f t="shared" si="54"/>
        <v>300000000</v>
      </c>
      <c r="CV140" s="638">
        <v>300000000</v>
      </c>
      <c r="CW140" s="638"/>
      <c r="CX140" s="638"/>
      <c r="CY140" s="638"/>
      <c r="CZ140" s="638"/>
      <c r="DA140" s="638"/>
      <c r="DB140" s="779"/>
      <c r="DC140" s="779"/>
      <c r="DD140" s="779"/>
      <c r="DE140" s="779"/>
      <c r="DF140" s="779"/>
      <c r="DG140" s="779"/>
      <c r="DH140" s="779"/>
      <c r="DI140" s="779"/>
      <c r="DJ140" s="779"/>
      <c r="DK140" s="779"/>
      <c r="DL140" s="779"/>
      <c r="DM140" s="779"/>
      <c r="DN140" s="779"/>
      <c r="DO140" s="779"/>
      <c r="DP140" s="779"/>
      <c r="DQ140" s="779"/>
      <c r="DR140" s="779"/>
      <c r="DS140" s="780">
        <f t="shared" si="55"/>
        <v>300000000</v>
      </c>
      <c r="DT140" s="638">
        <f t="shared" si="51"/>
        <v>1200000000</v>
      </c>
      <c r="DU140" s="832" t="s">
        <v>1168</v>
      </c>
    </row>
    <row r="141" spans="1:127" ht="40.5" x14ac:dyDescent="0.25">
      <c r="A141" s="771">
        <v>5</v>
      </c>
      <c r="B141" s="771" t="s">
        <v>25</v>
      </c>
      <c r="C141" s="691" t="s">
        <v>398</v>
      </c>
      <c r="D141" s="691" t="s">
        <v>1129</v>
      </c>
      <c r="E141" s="691" t="s">
        <v>1130</v>
      </c>
      <c r="F141" s="691" t="s">
        <v>1131</v>
      </c>
      <c r="G141" s="691" t="s">
        <v>1132</v>
      </c>
      <c r="H141" s="691">
        <v>0</v>
      </c>
      <c r="I141" s="691" t="s">
        <v>1133</v>
      </c>
      <c r="J141" s="691" t="s">
        <v>444</v>
      </c>
      <c r="K141" s="691" t="s">
        <v>33</v>
      </c>
      <c r="L141" s="691">
        <v>1</v>
      </c>
      <c r="M141" s="691">
        <v>1</v>
      </c>
      <c r="N141" s="691" t="s">
        <v>1366</v>
      </c>
      <c r="O141" s="691" t="s">
        <v>1204</v>
      </c>
      <c r="P141" s="691">
        <v>0</v>
      </c>
      <c r="Q141" s="691">
        <v>2023</v>
      </c>
      <c r="R141" s="691" t="s">
        <v>1142</v>
      </c>
      <c r="S141" s="691" t="s">
        <v>37</v>
      </c>
      <c r="T141" s="691" t="s">
        <v>33</v>
      </c>
      <c r="U141" s="691">
        <v>1</v>
      </c>
      <c r="V141" s="691">
        <v>1</v>
      </c>
      <c r="W141" s="570">
        <v>0.25</v>
      </c>
      <c r="X141" s="691">
        <v>0.5</v>
      </c>
      <c r="Y141" s="691">
        <v>0.75</v>
      </c>
      <c r="Z141" s="691">
        <v>1</v>
      </c>
      <c r="AA141" s="775">
        <v>308115000</v>
      </c>
      <c r="AB141" s="638"/>
      <c r="AC141" s="638"/>
      <c r="AD141" s="638"/>
      <c r="AE141" s="638"/>
      <c r="AF141" s="638"/>
      <c r="AG141" s="638"/>
      <c r="AH141" s="638"/>
      <c r="AI141" s="638"/>
      <c r="AJ141" s="638"/>
      <c r="AK141" s="638"/>
      <c r="AL141" s="638"/>
      <c r="AM141" s="638"/>
      <c r="AN141" s="638"/>
      <c r="AO141" s="638"/>
      <c r="AP141" s="638"/>
      <c r="AQ141" s="638"/>
      <c r="AR141" s="638"/>
      <c r="AS141" s="638"/>
      <c r="AT141" s="638"/>
      <c r="AU141" s="638"/>
      <c r="AV141" s="638"/>
      <c r="AW141" s="638"/>
      <c r="AX141" s="638"/>
      <c r="AY141" s="629">
        <f t="shared" si="52"/>
        <v>308115000</v>
      </c>
      <c r="AZ141" s="638">
        <v>299862786</v>
      </c>
      <c r="BA141" s="638"/>
      <c r="BB141" s="638"/>
      <c r="BC141" s="638"/>
      <c r="BD141" s="638"/>
      <c r="BE141" s="638"/>
      <c r="BF141" s="638"/>
      <c r="BG141" s="638"/>
      <c r="BH141" s="638"/>
      <c r="BI141" s="638"/>
      <c r="BJ141" s="638"/>
      <c r="BK141" s="638"/>
      <c r="BL141" s="638"/>
      <c r="BM141" s="638"/>
      <c r="BN141" s="638"/>
      <c r="BO141" s="638"/>
      <c r="BP141" s="638"/>
      <c r="BQ141" s="638"/>
      <c r="BR141" s="638"/>
      <c r="BS141" s="638"/>
      <c r="BT141" s="638"/>
      <c r="BU141" s="638"/>
      <c r="BV141" s="638"/>
      <c r="BW141" s="629">
        <f t="shared" si="53"/>
        <v>299862786</v>
      </c>
      <c r="BX141" s="638">
        <v>300000000</v>
      </c>
      <c r="BY141" s="638"/>
      <c r="BZ141" s="638"/>
      <c r="CA141" s="638"/>
      <c r="CB141" s="638"/>
      <c r="CC141" s="638"/>
      <c r="CD141" s="638"/>
      <c r="CE141" s="638"/>
      <c r="CF141" s="638"/>
      <c r="CG141" s="638"/>
      <c r="CH141" s="638"/>
      <c r="CI141" s="638"/>
      <c r="CJ141" s="638"/>
      <c r="CK141" s="638"/>
      <c r="CL141" s="638"/>
      <c r="CM141" s="638"/>
      <c r="CN141" s="638"/>
      <c r="CO141" s="638"/>
      <c r="CP141" s="638"/>
      <c r="CQ141" s="638"/>
      <c r="CR141" s="638"/>
      <c r="CS141" s="638"/>
      <c r="CT141" s="638"/>
      <c r="CU141" s="629">
        <f t="shared" si="54"/>
        <v>300000000</v>
      </c>
      <c r="CV141" s="638">
        <v>300000000</v>
      </c>
      <c r="CW141" s="638"/>
      <c r="CX141" s="638"/>
      <c r="CY141" s="638"/>
      <c r="CZ141" s="638"/>
      <c r="DA141" s="638"/>
      <c r="DB141" s="779"/>
      <c r="DC141" s="779"/>
      <c r="DD141" s="779"/>
      <c r="DE141" s="779"/>
      <c r="DF141" s="779"/>
      <c r="DG141" s="779"/>
      <c r="DH141" s="779"/>
      <c r="DI141" s="779"/>
      <c r="DJ141" s="779"/>
      <c r="DK141" s="779"/>
      <c r="DL141" s="779"/>
      <c r="DM141" s="779"/>
      <c r="DN141" s="779"/>
      <c r="DO141" s="779"/>
      <c r="DP141" s="779"/>
      <c r="DQ141" s="779"/>
      <c r="DR141" s="779"/>
      <c r="DS141" s="780">
        <f t="shared" si="55"/>
        <v>300000000</v>
      </c>
      <c r="DT141" s="638">
        <f t="shared" si="51"/>
        <v>1207977786</v>
      </c>
      <c r="DU141" s="832" t="s">
        <v>1168</v>
      </c>
    </row>
    <row r="142" spans="1:127" ht="16.5" x14ac:dyDescent="0.25">
      <c r="A142" s="1392" t="s">
        <v>1172</v>
      </c>
      <c r="B142" s="1393"/>
      <c r="C142" s="1393"/>
      <c r="D142" s="1393"/>
      <c r="E142" s="1393"/>
      <c r="F142" s="1393"/>
      <c r="G142" s="1393"/>
      <c r="H142" s="1393"/>
      <c r="I142" s="1393"/>
      <c r="J142" s="1393"/>
      <c r="K142" s="1393"/>
      <c r="L142" s="1393"/>
      <c r="M142" s="1393"/>
      <c r="N142" s="1393"/>
      <c r="O142" s="1393"/>
      <c r="P142" s="1393"/>
      <c r="Q142" s="1393"/>
      <c r="R142" s="1393"/>
      <c r="S142" s="1393"/>
      <c r="T142" s="1393"/>
      <c r="U142" s="1393"/>
      <c r="V142" s="1393"/>
      <c r="W142" s="1393"/>
      <c r="X142" s="1393"/>
      <c r="Y142" s="1393"/>
      <c r="Z142" s="1394"/>
      <c r="AA142" s="831">
        <f t="shared" ref="AA142:CQ142" si="56">SUM(AA123:AA141)</f>
        <v>2178932000</v>
      </c>
      <c r="AB142" s="778">
        <f t="shared" si="56"/>
        <v>0</v>
      </c>
      <c r="AC142" s="778"/>
      <c r="AD142" s="778">
        <f t="shared" si="56"/>
        <v>0</v>
      </c>
      <c r="AE142" s="778">
        <f t="shared" si="56"/>
        <v>0</v>
      </c>
      <c r="AF142" s="778">
        <f t="shared" si="56"/>
        <v>0</v>
      </c>
      <c r="AG142" s="778">
        <f t="shared" si="56"/>
        <v>0</v>
      </c>
      <c r="AH142" s="778">
        <f t="shared" si="56"/>
        <v>0</v>
      </c>
      <c r="AI142" s="778">
        <f t="shared" si="56"/>
        <v>0</v>
      </c>
      <c r="AJ142" s="778">
        <f t="shared" si="56"/>
        <v>0</v>
      </c>
      <c r="AK142" s="778">
        <f t="shared" si="56"/>
        <v>0</v>
      </c>
      <c r="AL142" s="778">
        <f t="shared" si="56"/>
        <v>197793257</v>
      </c>
      <c r="AM142" s="778">
        <f t="shared" si="56"/>
        <v>873728848</v>
      </c>
      <c r="AN142" s="778">
        <f t="shared" si="56"/>
        <v>1163305130</v>
      </c>
      <c r="AO142" s="778">
        <f t="shared" si="56"/>
        <v>1135656628</v>
      </c>
      <c r="AP142" s="778">
        <f t="shared" si="56"/>
        <v>0</v>
      </c>
      <c r="AQ142" s="778">
        <f t="shared" si="56"/>
        <v>0</v>
      </c>
      <c r="AR142" s="778">
        <f t="shared" si="56"/>
        <v>0</v>
      </c>
      <c r="AS142" s="778">
        <f t="shared" si="56"/>
        <v>0</v>
      </c>
      <c r="AT142" s="778">
        <f t="shared" si="56"/>
        <v>0</v>
      </c>
      <c r="AU142" s="778">
        <f t="shared" si="56"/>
        <v>0</v>
      </c>
      <c r="AV142" s="778">
        <f t="shared" si="56"/>
        <v>0</v>
      </c>
      <c r="AW142" s="778">
        <f t="shared" si="56"/>
        <v>79385000</v>
      </c>
      <c r="AX142" s="778"/>
      <c r="AY142" s="809">
        <f t="shared" si="56"/>
        <v>5628800863</v>
      </c>
      <c r="AZ142" s="778">
        <f t="shared" si="56"/>
        <v>2264479948</v>
      </c>
      <c r="BA142" s="778">
        <f t="shared" si="56"/>
        <v>0</v>
      </c>
      <c r="BB142" s="778"/>
      <c r="BC142" s="778">
        <f t="shared" si="56"/>
        <v>0</v>
      </c>
      <c r="BD142" s="778">
        <f t="shared" si="56"/>
        <v>0</v>
      </c>
      <c r="BE142" s="778">
        <f t="shared" si="56"/>
        <v>0</v>
      </c>
      <c r="BF142" s="778">
        <f t="shared" si="56"/>
        <v>0</v>
      </c>
      <c r="BG142" s="778">
        <f t="shared" si="56"/>
        <v>0</v>
      </c>
      <c r="BH142" s="778">
        <f t="shared" si="56"/>
        <v>0</v>
      </c>
      <c r="BI142" s="778">
        <f t="shared" si="56"/>
        <v>0</v>
      </c>
      <c r="BJ142" s="778">
        <f t="shared" si="56"/>
        <v>0</v>
      </c>
      <c r="BK142" s="778">
        <f t="shared" si="56"/>
        <v>203529261</v>
      </c>
      <c r="BL142" s="778">
        <f t="shared" si="56"/>
        <v>585629884</v>
      </c>
      <c r="BM142" s="778">
        <f t="shared" si="56"/>
        <v>779034708</v>
      </c>
      <c r="BN142" s="778">
        <f t="shared" si="56"/>
        <v>203505716</v>
      </c>
      <c r="BO142" s="778">
        <f t="shared" si="56"/>
        <v>0</v>
      </c>
      <c r="BP142" s="778">
        <f t="shared" si="56"/>
        <v>0</v>
      </c>
      <c r="BQ142" s="778">
        <f t="shared" si="56"/>
        <v>0</v>
      </c>
      <c r="BR142" s="778">
        <f t="shared" si="56"/>
        <v>0</v>
      </c>
      <c r="BS142" s="778">
        <f t="shared" si="56"/>
        <v>0</v>
      </c>
      <c r="BT142" s="778">
        <f t="shared" si="56"/>
        <v>0</v>
      </c>
      <c r="BU142" s="778">
        <f t="shared" si="56"/>
        <v>0</v>
      </c>
      <c r="BV142" s="778"/>
      <c r="BW142" s="778">
        <f t="shared" si="56"/>
        <v>4036179517</v>
      </c>
      <c r="BX142" s="778">
        <f t="shared" si="56"/>
        <v>2364696347</v>
      </c>
      <c r="BY142" s="778">
        <f t="shared" si="56"/>
        <v>0</v>
      </c>
      <c r="BZ142" s="778"/>
      <c r="CA142" s="778">
        <f t="shared" si="56"/>
        <v>0</v>
      </c>
      <c r="CB142" s="778">
        <f t="shared" si="56"/>
        <v>0</v>
      </c>
      <c r="CC142" s="778">
        <f t="shared" si="56"/>
        <v>0</v>
      </c>
      <c r="CD142" s="778">
        <f t="shared" si="56"/>
        <v>0</v>
      </c>
      <c r="CE142" s="778">
        <f t="shared" si="56"/>
        <v>0</v>
      </c>
      <c r="CF142" s="778">
        <f t="shared" si="56"/>
        <v>0</v>
      </c>
      <c r="CG142" s="778">
        <f t="shared" si="56"/>
        <v>0</v>
      </c>
      <c r="CH142" s="778">
        <f t="shared" si="56"/>
        <v>0</v>
      </c>
      <c r="CI142" s="778">
        <f t="shared" si="56"/>
        <v>212484549</v>
      </c>
      <c r="CJ142" s="778">
        <f t="shared" si="56"/>
        <v>611397599</v>
      </c>
      <c r="CK142" s="778">
        <f t="shared" si="56"/>
        <v>813637061</v>
      </c>
      <c r="CL142" s="778">
        <f t="shared" si="56"/>
        <v>212544821</v>
      </c>
      <c r="CM142" s="778">
        <f t="shared" si="56"/>
        <v>0</v>
      </c>
      <c r="CN142" s="778">
        <f t="shared" si="56"/>
        <v>0</v>
      </c>
      <c r="CO142" s="778">
        <f t="shared" si="56"/>
        <v>0</v>
      </c>
      <c r="CP142" s="778">
        <f t="shared" si="56"/>
        <v>0</v>
      </c>
      <c r="CQ142" s="778">
        <f t="shared" si="56"/>
        <v>0</v>
      </c>
      <c r="CR142" s="778">
        <f t="shared" ref="CR142:DT142" si="57">SUM(CR123:CR141)</f>
        <v>0</v>
      </c>
      <c r="CS142" s="778">
        <f t="shared" si="57"/>
        <v>0</v>
      </c>
      <c r="CT142" s="778"/>
      <c r="CU142" s="778">
        <f t="shared" si="57"/>
        <v>4214760377</v>
      </c>
      <c r="CV142" s="778">
        <f t="shared" si="57"/>
        <v>2468842778</v>
      </c>
      <c r="CW142" s="778">
        <f t="shared" si="57"/>
        <v>0</v>
      </c>
      <c r="CX142" s="778"/>
      <c r="CY142" s="778">
        <f t="shared" si="57"/>
        <v>0</v>
      </c>
      <c r="CZ142" s="778">
        <f t="shared" si="57"/>
        <v>0</v>
      </c>
      <c r="DA142" s="778">
        <f t="shared" si="57"/>
        <v>0</v>
      </c>
      <c r="DB142" s="778">
        <f t="shared" si="57"/>
        <v>0</v>
      </c>
      <c r="DC142" s="778">
        <f t="shared" si="57"/>
        <v>0</v>
      </c>
      <c r="DD142" s="778">
        <f t="shared" si="57"/>
        <v>0</v>
      </c>
      <c r="DE142" s="778">
        <f t="shared" si="57"/>
        <v>0</v>
      </c>
      <c r="DF142" s="778">
        <f t="shared" si="57"/>
        <v>0</v>
      </c>
      <c r="DG142" s="778">
        <f t="shared" si="57"/>
        <v>221833869</v>
      </c>
      <c r="DH142" s="778">
        <f t="shared" si="57"/>
        <v>638299093</v>
      </c>
      <c r="DI142" s="778">
        <f t="shared" si="57"/>
        <v>849493049</v>
      </c>
      <c r="DJ142" s="778">
        <f t="shared" si="57"/>
        <v>221911411</v>
      </c>
      <c r="DK142" s="778">
        <f t="shared" si="57"/>
        <v>0</v>
      </c>
      <c r="DL142" s="778">
        <f t="shared" si="57"/>
        <v>0</v>
      </c>
      <c r="DM142" s="778">
        <f t="shared" si="57"/>
        <v>0</v>
      </c>
      <c r="DN142" s="778">
        <f t="shared" si="57"/>
        <v>0</v>
      </c>
      <c r="DO142" s="778">
        <f t="shared" si="57"/>
        <v>0</v>
      </c>
      <c r="DP142" s="778">
        <f t="shared" si="57"/>
        <v>0</v>
      </c>
      <c r="DQ142" s="778">
        <f t="shared" si="57"/>
        <v>0</v>
      </c>
      <c r="DR142" s="778"/>
      <c r="DS142" s="778">
        <f t="shared" si="57"/>
        <v>4400380200</v>
      </c>
      <c r="DT142" s="778">
        <f t="shared" si="57"/>
        <v>18280120957</v>
      </c>
      <c r="DU142" s="581" t="s">
        <v>1168</v>
      </c>
      <c r="DV142" s="738"/>
      <c r="DW142" s="838"/>
    </row>
    <row r="143" spans="1:127" ht="54" x14ac:dyDescent="0.25">
      <c r="A143" s="771">
        <v>1</v>
      </c>
      <c r="B143" s="570" t="s">
        <v>25</v>
      </c>
      <c r="C143" s="570" t="s">
        <v>254</v>
      </c>
      <c r="D143" s="570" t="s">
        <v>507</v>
      </c>
      <c r="E143" s="570" t="s">
        <v>508</v>
      </c>
      <c r="F143" s="570" t="s">
        <v>509</v>
      </c>
      <c r="G143" s="570" t="s">
        <v>510</v>
      </c>
      <c r="H143" s="570">
        <v>15000</v>
      </c>
      <c r="I143" s="570" t="s">
        <v>344</v>
      </c>
      <c r="J143" s="570" t="s">
        <v>105</v>
      </c>
      <c r="K143" s="570" t="s">
        <v>38</v>
      </c>
      <c r="L143" s="570">
        <v>15000</v>
      </c>
      <c r="M143" s="570">
        <v>15000</v>
      </c>
      <c r="N143" s="570" t="s">
        <v>511</v>
      </c>
      <c r="O143" s="570" t="s">
        <v>514</v>
      </c>
      <c r="P143" s="570">
        <v>0</v>
      </c>
      <c r="Q143" s="570">
        <v>2023</v>
      </c>
      <c r="R143" s="570" t="s">
        <v>513</v>
      </c>
      <c r="S143" s="570" t="s">
        <v>37</v>
      </c>
      <c r="T143" s="570" t="s">
        <v>33</v>
      </c>
      <c r="U143" s="570">
        <v>4</v>
      </c>
      <c r="V143" s="570">
        <v>4</v>
      </c>
      <c r="W143" s="839">
        <v>1</v>
      </c>
      <c r="X143" s="839">
        <v>1</v>
      </c>
      <c r="Y143" s="839">
        <v>1</v>
      </c>
      <c r="Z143" s="839">
        <v>1</v>
      </c>
      <c r="AA143" s="834"/>
      <c r="AB143" s="638"/>
      <c r="AC143" s="638"/>
      <c r="AD143" s="638"/>
      <c r="AE143" s="638"/>
      <c r="AF143" s="638"/>
      <c r="AG143" s="638"/>
      <c r="AH143" s="638"/>
      <c r="AI143" s="638"/>
      <c r="AJ143" s="638"/>
      <c r="AK143" s="638"/>
      <c r="AL143" s="638"/>
      <c r="AM143" s="638"/>
      <c r="AN143" s="638"/>
      <c r="AO143" s="638"/>
      <c r="AP143" s="638">
        <v>41865000</v>
      </c>
      <c r="AQ143" s="638"/>
      <c r="AR143" s="638"/>
      <c r="AS143" s="638"/>
      <c r="AT143" s="638"/>
      <c r="AU143" s="638"/>
      <c r="AV143" s="638"/>
      <c r="AW143" s="638"/>
      <c r="AX143" s="638"/>
      <c r="AY143" s="629">
        <f t="shared" ref="AY143:AY157" si="58">SUM(AA143:AW143)</f>
        <v>41865000</v>
      </c>
      <c r="AZ143" s="638"/>
      <c r="BA143" s="638"/>
      <c r="BB143" s="638"/>
      <c r="BC143" s="638">
        <f t="shared" ref="BC143:BC149" si="59">+AD143*1.029</f>
        <v>0</v>
      </c>
      <c r="BD143" s="638"/>
      <c r="BE143" s="638"/>
      <c r="BF143" s="638"/>
      <c r="BG143" s="638"/>
      <c r="BH143" s="638"/>
      <c r="BI143" s="638"/>
      <c r="BJ143" s="638"/>
      <c r="BK143" s="638"/>
      <c r="BL143" s="638"/>
      <c r="BM143" s="638"/>
      <c r="BN143" s="638"/>
      <c r="BO143" s="638">
        <v>30000000</v>
      </c>
      <c r="BP143" s="638"/>
      <c r="BQ143" s="638"/>
      <c r="BR143" s="638"/>
      <c r="BS143" s="638"/>
      <c r="BT143" s="638"/>
      <c r="BU143" s="638"/>
      <c r="BV143" s="638"/>
      <c r="BW143" s="629">
        <f>SUM(AZ143:BU143)</f>
        <v>30000000</v>
      </c>
      <c r="BX143" s="638"/>
      <c r="BY143" s="638"/>
      <c r="BZ143" s="638"/>
      <c r="CA143" s="638"/>
      <c r="CB143" s="638"/>
      <c r="CC143" s="638"/>
      <c r="CD143" s="638"/>
      <c r="CE143" s="638"/>
      <c r="CF143" s="638"/>
      <c r="CG143" s="638"/>
      <c r="CH143" s="638"/>
      <c r="CI143" s="638"/>
      <c r="CJ143" s="638"/>
      <c r="CK143" s="638"/>
      <c r="CL143" s="638"/>
      <c r="CM143" s="638">
        <v>39685534</v>
      </c>
      <c r="CN143" s="638"/>
      <c r="CO143" s="638"/>
      <c r="CP143" s="638"/>
      <c r="CQ143" s="638"/>
      <c r="CR143" s="638"/>
      <c r="CS143" s="638"/>
      <c r="CT143" s="638"/>
      <c r="CU143" s="629">
        <f>SUM(BX143:CS143)</f>
        <v>39685534</v>
      </c>
      <c r="CV143" s="638"/>
      <c r="CW143" s="638"/>
      <c r="CX143" s="638"/>
      <c r="CY143" s="638"/>
      <c r="CZ143" s="638"/>
      <c r="DA143" s="638"/>
      <c r="DB143" s="779"/>
      <c r="DC143" s="779"/>
      <c r="DD143" s="779"/>
      <c r="DE143" s="779"/>
      <c r="DF143" s="779"/>
      <c r="DG143" s="779"/>
      <c r="DH143" s="779"/>
      <c r="DI143" s="779"/>
      <c r="DJ143" s="779"/>
      <c r="DK143" s="779">
        <v>49734875</v>
      </c>
      <c r="DL143" s="779"/>
      <c r="DM143" s="779"/>
      <c r="DN143" s="779"/>
      <c r="DO143" s="779"/>
      <c r="DP143" s="779"/>
      <c r="DQ143" s="779"/>
      <c r="DR143" s="779"/>
      <c r="DS143" s="780">
        <f>SUM(CV143:DQ143)</f>
        <v>49734875</v>
      </c>
      <c r="DT143" s="638">
        <f>+AY143+BW143+CU143+DS143</f>
        <v>161285409</v>
      </c>
      <c r="DU143" s="582" t="s">
        <v>1171</v>
      </c>
    </row>
    <row r="144" spans="1:127" ht="40.5" x14ac:dyDescent="0.25">
      <c r="A144" s="771">
        <v>1</v>
      </c>
      <c r="B144" s="570" t="s">
        <v>25</v>
      </c>
      <c r="C144" s="570" t="s">
        <v>254</v>
      </c>
      <c r="D144" s="570" t="s">
        <v>507</v>
      </c>
      <c r="E144" s="570" t="s">
        <v>508</v>
      </c>
      <c r="F144" s="570" t="s">
        <v>509</v>
      </c>
      <c r="G144" s="570" t="s">
        <v>514</v>
      </c>
      <c r="H144" s="570">
        <v>15000</v>
      </c>
      <c r="I144" s="570" t="s">
        <v>344</v>
      </c>
      <c r="J144" s="570" t="s">
        <v>105</v>
      </c>
      <c r="K144" s="570" t="s">
        <v>38</v>
      </c>
      <c r="L144" s="570">
        <v>15000</v>
      </c>
      <c r="M144" s="570">
        <v>15000</v>
      </c>
      <c r="N144" s="570" t="s">
        <v>515</v>
      </c>
      <c r="O144" s="570" t="s">
        <v>516</v>
      </c>
      <c r="P144" s="570">
        <v>0</v>
      </c>
      <c r="Q144" s="570">
        <v>2023</v>
      </c>
      <c r="R144" s="570" t="s">
        <v>517</v>
      </c>
      <c r="S144" s="570" t="s">
        <v>37</v>
      </c>
      <c r="T144" s="570" t="s">
        <v>33</v>
      </c>
      <c r="U144" s="570">
        <v>15000</v>
      </c>
      <c r="V144" s="570">
        <v>15000</v>
      </c>
      <c r="W144" s="570">
        <v>1400</v>
      </c>
      <c r="X144" s="570">
        <v>4600</v>
      </c>
      <c r="Y144" s="570">
        <v>4600</v>
      </c>
      <c r="Z144" s="570">
        <v>4400</v>
      </c>
      <c r="AA144" s="834"/>
      <c r="AB144" s="638"/>
      <c r="AC144" s="638"/>
      <c r="AD144" s="638"/>
      <c r="AE144" s="638"/>
      <c r="AF144" s="638"/>
      <c r="AG144" s="638"/>
      <c r="AH144" s="638"/>
      <c r="AI144" s="638"/>
      <c r="AJ144" s="638"/>
      <c r="AK144" s="638"/>
      <c r="AL144" s="638"/>
      <c r="AM144" s="638"/>
      <c r="AN144" s="638"/>
      <c r="AO144" s="638"/>
      <c r="AP144" s="638">
        <v>42000000</v>
      </c>
      <c r="AQ144" s="638"/>
      <c r="AR144" s="638"/>
      <c r="AS144" s="638"/>
      <c r="AT144" s="638"/>
      <c r="AU144" s="638"/>
      <c r="AV144" s="638"/>
      <c r="AW144" s="638"/>
      <c r="AX144" s="638"/>
      <c r="AY144" s="629">
        <f t="shared" si="58"/>
        <v>42000000</v>
      </c>
      <c r="AZ144" s="638"/>
      <c r="BA144" s="638"/>
      <c r="BB144" s="638"/>
      <c r="BC144" s="638">
        <f t="shared" si="59"/>
        <v>0</v>
      </c>
      <c r="BD144" s="638"/>
      <c r="BE144" s="638"/>
      <c r="BF144" s="638"/>
      <c r="BG144" s="638"/>
      <c r="BH144" s="638"/>
      <c r="BI144" s="638"/>
      <c r="BJ144" s="638"/>
      <c r="BK144" s="638"/>
      <c r="BL144" s="638"/>
      <c r="BM144" s="638"/>
      <c r="BN144" s="638"/>
      <c r="BO144" s="638">
        <v>28679911</v>
      </c>
      <c r="BP144" s="638"/>
      <c r="BQ144" s="638"/>
      <c r="BR144" s="638"/>
      <c r="BS144" s="638"/>
      <c r="BT144" s="638"/>
      <c r="BU144" s="638"/>
      <c r="BV144" s="638"/>
      <c r="BW144" s="629">
        <f t="shared" ref="BW144:BW157" si="60">SUM(AZ144:BU144)</f>
        <v>28679911</v>
      </c>
      <c r="BX144" s="638"/>
      <c r="BY144" s="638"/>
      <c r="BZ144" s="638"/>
      <c r="CA144" s="638"/>
      <c r="CB144" s="638"/>
      <c r="CC144" s="638"/>
      <c r="CD144" s="638"/>
      <c r="CE144" s="638"/>
      <c r="CF144" s="638"/>
      <c r="CG144" s="638"/>
      <c r="CH144" s="638"/>
      <c r="CI144" s="638"/>
      <c r="CJ144" s="638"/>
      <c r="CK144" s="638"/>
      <c r="CL144" s="638"/>
      <c r="CM144" s="638">
        <v>28679911</v>
      </c>
      <c r="CN144" s="638"/>
      <c r="CO144" s="638"/>
      <c r="CP144" s="638"/>
      <c r="CQ144" s="638"/>
      <c r="CR144" s="638"/>
      <c r="CS144" s="638"/>
      <c r="CT144" s="638"/>
      <c r="CU144" s="629">
        <f t="shared" ref="CU144:CU157" si="61">SUM(BX144:CS144)</f>
        <v>28679911</v>
      </c>
      <c r="CV144" s="638"/>
      <c r="CW144" s="638"/>
      <c r="CX144" s="638"/>
      <c r="CY144" s="638"/>
      <c r="CZ144" s="638"/>
      <c r="DA144" s="638"/>
      <c r="DB144" s="779"/>
      <c r="DC144" s="779"/>
      <c r="DD144" s="779"/>
      <c r="DE144" s="779"/>
      <c r="DF144" s="779"/>
      <c r="DG144" s="779"/>
      <c r="DH144" s="779"/>
      <c r="DI144" s="779"/>
      <c r="DJ144" s="779"/>
      <c r="DK144" s="779">
        <v>28679911</v>
      </c>
      <c r="DL144" s="779"/>
      <c r="DM144" s="779"/>
      <c r="DN144" s="779"/>
      <c r="DO144" s="779"/>
      <c r="DP144" s="779"/>
      <c r="DQ144" s="779"/>
      <c r="DR144" s="779"/>
      <c r="DS144" s="780">
        <f t="shared" ref="DS144:DS157" si="62">SUM(CV144:DQ144)</f>
        <v>28679911</v>
      </c>
      <c r="DT144" s="638">
        <f t="shared" ref="DT144:DT157" si="63">+AY144+BW144+CU144+DS144</f>
        <v>128039733</v>
      </c>
      <c r="DU144" s="582" t="s">
        <v>1171</v>
      </c>
    </row>
    <row r="145" spans="1:198" ht="40.5" x14ac:dyDescent="0.25">
      <c r="A145" s="771">
        <v>1</v>
      </c>
      <c r="B145" s="570" t="s">
        <v>25</v>
      </c>
      <c r="C145" s="570" t="s">
        <v>254</v>
      </c>
      <c r="D145" s="570" t="s">
        <v>507</v>
      </c>
      <c r="E145" s="570" t="s">
        <v>508</v>
      </c>
      <c r="F145" s="570" t="s">
        <v>509</v>
      </c>
      <c r="G145" s="570" t="s">
        <v>510</v>
      </c>
      <c r="H145" s="570">
        <v>15000</v>
      </c>
      <c r="I145" s="570" t="s">
        <v>344</v>
      </c>
      <c r="J145" s="570" t="s">
        <v>105</v>
      </c>
      <c r="K145" s="570" t="s">
        <v>38</v>
      </c>
      <c r="L145" s="570">
        <v>15000</v>
      </c>
      <c r="M145" s="570">
        <v>15000</v>
      </c>
      <c r="N145" s="570" t="s">
        <v>518</v>
      </c>
      <c r="O145" s="570" t="s">
        <v>519</v>
      </c>
      <c r="P145" s="570">
        <v>0</v>
      </c>
      <c r="Q145" s="570">
        <v>2023</v>
      </c>
      <c r="R145" s="570" t="s">
        <v>520</v>
      </c>
      <c r="S145" s="570" t="s">
        <v>37</v>
      </c>
      <c r="T145" s="570" t="s">
        <v>33</v>
      </c>
      <c r="U145" s="570">
        <v>236</v>
      </c>
      <c r="V145" s="570">
        <v>236</v>
      </c>
      <c r="W145" s="570">
        <v>59</v>
      </c>
      <c r="X145" s="570">
        <v>59</v>
      </c>
      <c r="Y145" s="570">
        <v>59</v>
      </c>
      <c r="Z145" s="570">
        <v>59</v>
      </c>
      <c r="AA145" s="834">
        <v>10000000</v>
      </c>
      <c r="AB145" s="638"/>
      <c r="AC145" s="638"/>
      <c r="AD145" s="638"/>
      <c r="AE145" s="638"/>
      <c r="AF145" s="638"/>
      <c r="AG145" s="638"/>
      <c r="AH145" s="638"/>
      <c r="AI145" s="638"/>
      <c r="AJ145" s="638"/>
      <c r="AK145" s="638"/>
      <c r="AL145" s="638"/>
      <c r="AM145" s="638"/>
      <c r="AN145" s="638"/>
      <c r="AO145" s="638"/>
      <c r="AP145" s="638">
        <v>20000000</v>
      </c>
      <c r="AQ145" s="638"/>
      <c r="AR145" s="638"/>
      <c r="AS145" s="638"/>
      <c r="AT145" s="638"/>
      <c r="AU145" s="638"/>
      <c r="AV145" s="638"/>
      <c r="AW145" s="638"/>
      <c r="AX145" s="638"/>
      <c r="AY145" s="629">
        <f t="shared" si="58"/>
        <v>30000000</v>
      </c>
      <c r="AZ145" s="638"/>
      <c r="BA145" s="638"/>
      <c r="BB145" s="638"/>
      <c r="BC145" s="638">
        <f t="shared" si="59"/>
        <v>0</v>
      </c>
      <c r="BD145" s="638"/>
      <c r="BE145" s="638"/>
      <c r="BF145" s="638"/>
      <c r="BG145" s="638"/>
      <c r="BH145" s="638"/>
      <c r="BI145" s="638"/>
      <c r="BJ145" s="638"/>
      <c r="BK145" s="638"/>
      <c r="BL145" s="638"/>
      <c r="BM145" s="638"/>
      <c r="BN145" s="638"/>
      <c r="BO145" s="638">
        <v>30000000</v>
      </c>
      <c r="BP145" s="638"/>
      <c r="BQ145" s="638"/>
      <c r="BR145" s="638"/>
      <c r="BS145" s="638"/>
      <c r="BT145" s="638"/>
      <c r="BU145" s="638"/>
      <c r="BV145" s="638"/>
      <c r="BW145" s="629">
        <f t="shared" si="60"/>
        <v>30000000</v>
      </c>
      <c r="BX145" s="638"/>
      <c r="BY145" s="638"/>
      <c r="BZ145" s="638"/>
      <c r="CA145" s="638"/>
      <c r="CB145" s="638"/>
      <c r="CC145" s="638"/>
      <c r="CD145" s="638"/>
      <c r="CE145" s="638"/>
      <c r="CF145" s="638"/>
      <c r="CG145" s="638"/>
      <c r="CH145" s="638"/>
      <c r="CI145" s="638"/>
      <c r="CJ145" s="638"/>
      <c r="CK145" s="638"/>
      <c r="CL145" s="638"/>
      <c r="CM145" s="638">
        <v>30000000</v>
      </c>
      <c r="CN145" s="638"/>
      <c r="CO145" s="638"/>
      <c r="CP145" s="638"/>
      <c r="CQ145" s="638"/>
      <c r="CR145" s="638"/>
      <c r="CS145" s="638"/>
      <c r="CT145" s="638"/>
      <c r="CU145" s="629">
        <f t="shared" si="61"/>
        <v>30000000</v>
      </c>
      <c r="CV145" s="638"/>
      <c r="CW145" s="638"/>
      <c r="CX145" s="638"/>
      <c r="CY145" s="638"/>
      <c r="CZ145" s="638"/>
      <c r="DA145" s="638"/>
      <c r="DB145" s="779"/>
      <c r="DC145" s="779"/>
      <c r="DD145" s="779"/>
      <c r="DE145" s="779"/>
      <c r="DF145" s="779"/>
      <c r="DG145" s="779"/>
      <c r="DH145" s="779"/>
      <c r="DI145" s="779"/>
      <c r="DJ145" s="779"/>
      <c r="DK145" s="779">
        <v>30000000</v>
      </c>
      <c r="DL145" s="779"/>
      <c r="DM145" s="779"/>
      <c r="DN145" s="779"/>
      <c r="DO145" s="779"/>
      <c r="DP145" s="779"/>
      <c r="DQ145" s="779"/>
      <c r="DR145" s="779"/>
      <c r="DS145" s="780">
        <f t="shared" si="62"/>
        <v>30000000</v>
      </c>
      <c r="DT145" s="638">
        <f t="shared" si="63"/>
        <v>120000000</v>
      </c>
      <c r="DU145" s="582" t="s">
        <v>1171</v>
      </c>
    </row>
    <row r="146" spans="1:198" ht="40.5" x14ac:dyDescent="0.25">
      <c r="A146" s="771">
        <v>1</v>
      </c>
      <c r="B146" s="570" t="s">
        <v>25</v>
      </c>
      <c r="C146" s="570" t="s">
        <v>254</v>
      </c>
      <c r="D146" s="570" t="s">
        <v>507</v>
      </c>
      <c r="E146" s="570" t="s">
        <v>508</v>
      </c>
      <c r="F146" s="570" t="s">
        <v>509</v>
      </c>
      <c r="G146" s="570" t="s">
        <v>510</v>
      </c>
      <c r="H146" s="570">
        <v>15000</v>
      </c>
      <c r="I146" s="570" t="s">
        <v>344</v>
      </c>
      <c r="J146" s="570" t="s">
        <v>105</v>
      </c>
      <c r="K146" s="570" t="s">
        <v>38</v>
      </c>
      <c r="L146" s="570">
        <v>15000</v>
      </c>
      <c r="M146" s="570">
        <v>15000</v>
      </c>
      <c r="N146" s="570" t="s">
        <v>521</v>
      </c>
      <c r="O146" s="570" t="s">
        <v>522</v>
      </c>
      <c r="P146" s="570">
        <v>0</v>
      </c>
      <c r="Q146" s="570">
        <v>2023</v>
      </c>
      <c r="R146" s="570" t="s">
        <v>523</v>
      </c>
      <c r="S146" s="570" t="s">
        <v>37</v>
      </c>
      <c r="T146" s="570" t="s">
        <v>38</v>
      </c>
      <c r="U146" s="699">
        <v>1</v>
      </c>
      <c r="V146" s="699">
        <v>1</v>
      </c>
      <c r="W146" s="699">
        <v>1</v>
      </c>
      <c r="X146" s="699">
        <v>1</v>
      </c>
      <c r="Y146" s="699">
        <v>1</v>
      </c>
      <c r="Z146" s="699">
        <v>1</v>
      </c>
      <c r="AA146" s="840"/>
      <c r="AB146" s="825"/>
      <c r="AC146" s="825"/>
      <c r="AD146" s="825"/>
      <c r="AE146" s="638"/>
      <c r="AF146" s="638"/>
      <c r="AG146" s="638"/>
      <c r="AH146" s="638"/>
      <c r="AI146" s="638"/>
      <c r="AJ146" s="638"/>
      <c r="AK146" s="638"/>
      <c r="AL146" s="638"/>
      <c r="AM146" s="638"/>
      <c r="AN146" s="638"/>
      <c r="AO146" s="638"/>
      <c r="AP146" s="638">
        <v>20000000</v>
      </c>
      <c r="AQ146" s="638"/>
      <c r="AR146" s="638"/>
      <c r="AS146" s="638"/>
      <c r="AT146" s="638"/>
      <c r="AU146" s="638"/>
      <c r="AV146" s="638"/>
      <c r="AW146" s="638"/>
      <c r="AX146" s="638"/>
      <c r="AY146" s="629">
        <f t="shared" si="58"/>
        <v>20000000</v>
      </c>
      <c r="AZ146" s="638"/>
      <c r="BA146" s="638"/>
      <c r="BB146" s="638"/>
      <c r="BC146" s="638">
        <f t="shared" si="59"/>
        <v>0</v>
      </c>
      <c r="BD146" s="638"/>
      <c r="BE146" s="638"/>
      <c r="BF146" s="638"/>
      <c r="BG146" s="638"/>
      <c r="BH146" s="638"/>
      <c r="BI146" s="638"/>
      <c r="BJ146" s="638"/>
      <c r="BK146" s="638"/>
      <c r="BL146" s="638"/>
      <c r="BM146" s="638"/>
      <c r="BN146" s="638"/>
      <c r="BO146" s="638">
        <v>29640145</v>
      </c>
      <c r="BP146" s="638"/>
      <c r="BQ146" s="638"/>
      <c r="BR146" s="638"/>
      <c r="BS146" s="638"/>
      <c r="BT146" s="638"/>
      <c r="BU146" s="638"/>
      <c r="BV146" s="638"/>
      <c r="BW146" s="629">
        <f t="shared" si="60"/>
        <v>29640145</v>
      </c>
      <c r="BX146" s="638"/>
      <c r="BY146" s="638"/>
      <c r="BZ146" s="638"/>
      <c r="CA146" s="638"/>
      <c r="CB146" s="638"/>
      <c r="CC146" s="638"/>
      <c r="CD146" s="638"/>
      <c r="CE146" s="638"/>
      <c r="CF146" s="638"/>
      <c r="CG146" s="638"/>
      <c r="CH146" s="638"/>
      <c r="CI146" s="638"/>
      <c r="CJ146" s="638"/>
      <c r="CK146" s="638"/>
      <c r="CL146" s="638"/>
      <c r="CM146" s="638">
        <v>29640145</v>
      </c>
      <c r="CN146" s="638"/>
      <c r="CO146" s="638"/>
      <c r="CP146" s="638"/>
      <c r="CQ146" s="638"/>
      <c r="CR146" s="638"/>
      <c r="CS146" s="638"/>
      <c r="CT146" s="638"/>
      <c r="CU146" s="629">
        <f t="shared" si="61"/>
        <v>29640145</v>
      </c>
      <c r="CV146" s="638"/>
      <c r="CW146" s="638"/>
      <c r="CX146" s="638"/>
      <c r="CY146" s="638"/>
      <c r="CZ146" s="638"/>
      <c r="DA146" s="638"/>
      <c r="DB146" s="779"/>
      <c r="DC146" s="779"/>
      <c r="DD146" s="779"/>
      <c r="DE146" s="779"/>
      <c r="DF146" s="779"/>
      <c r="DG146" s="779"/>
      <c r="DH146" s="779"/>
      <c r="DI146" s="779"/>
      <c r="DJ146" s="779"/>
      <c r="DK146" s="779">
        <v>29640145</v>
      </c>
      <c r="DL146" s="779"/>
      <c r="DM146" s="779"/>
      <c r="DN146" s="779"/>
      <c r="DO146" s="779"/>
      <c r="DP146" s="779"/>
      <c r="DQ146" s="779"/>
      <c r="DR146" s="779"/>
      <c r="DS146" s="780">
        <f t="shared" si="62"/>
        <v>29640145</v>
      </c>
      <c r="DT146" s="638">
        <f t="shared" si="63"/>
        <v>108920435</v>
      </c>
      <c r="DU146" s="582" t="s">
        <v>1171</v>
      </c>
    </row>
    <row r="147" spans="1:198" ht="41.25" thickBot="1" x14ac:dyDescent="0.3">
      <c r="A147" s="771">
        <v>1</v>
      </c>
      <c r="B147" s="570" t="s">
        <v>25</v>
      </c>
      <c r="C147" s="570" t="s">
        <v>254</v>
      </c>
      <c r="D147" s="690" t="s">
        <v>507</v>
      </c>
      <c r="E147" s="690" t="s">
        <v>508</v>
      </c>
      <c r="F147" s="690" t="s">
        <v>509</v>
      </c>
      <c r="G147" s="690" t="s">
        <v>510</v>
      </c>
      <c r="H147" s="841">
        <v>15000</v>
      </c>
      <c r="I147" s="570" t="s">
        <v>344</v>
      </c>
      <c r="J147" s="570" t="s">
        <v>105</v>
      </c>
      <c r="K147" s="570" t="s">
        <v>38</v>
      </c>
      <c r="L147" s="570">
        <v>15000</v>
      </c>
      <c r="M147" s="570">
        <v>15000</v>
      </c>
      <c r="N147" s="570" t="s">
        <v>524</v>
      </c>
      <c r="O147" s="570" t="s">
        <v>525</v>
      </c>
      <c r="P147" s="570">
        <v>0</v>
      </c>
      <c r="Q147" s="570" t="s">
        <v>324</v>
      </c>
      <c r="R147" s="570" t="s">
        <v>526</v>
      </c>
      <c r="S147" s="570" t="s">
        <v>37</v>
      </c>
      <c r="T147" s="842" t="s">
        <v>33</v>
      </c>
      <c r="U147" s="570">
        <v>4</v>
      </c>
      <c r="V147" s="570">
        <v>4</v>
      </c>
      <c r="W147" s="570">
        <v>1</v>
      </c>
      <c r="X147" s="570">
        <v>1</v>
      </c>
      <c r="Y147" s="570">
        <v>1</v>
      </c>
      <c r="Z147" s="570">
        <v>1</v>
      </c>
      <c r="AA147" s="834"/>
      <c r="AB147" s="638"/>
      <c r="AC147" s="638"/>
      <c r="AD147" s="638"/>
      <c r="AE147" s="843"/>
      <c r="AF147" s="776"/>
      <c r="AG147" s="776"/>
      <c r="AH147" s="776"/>
      <c r="AI147" s="776"/>
      <c r="AJ147" s="776"/>
      <c r="AK147" s="776"/>
      <c r="AL147" s="776"/>
      <c r="AM147" s="776"/>
      <c r="AN147" s="776"/>
      <c r="AO147" s="776"/>
      <c r="AP147" s="776"/>
      <c r="AQ147" s="776"/>
      <c r="AR147" s="776"/>
      <c r="AS147" s="776"/>
      <c r="AT147" s="776"/>
      <c r="AU147" s="776"/>
      <c r="AV147" s="776"/>
      <c r="AW147" s="776"/>
      <c r="AX147" s="776"/>
      <c r="AY147" s="629">
        <f t="shared" si="58"/>
        <v>0</v>
      </c>
      <c r="AZ147" s="638">
        <f>+AA147*1.029</f>
        <v>0</v>
      </c>
      <c r="BA147" s="638"/>
      <c r="BB147" s="638"/>
      <c r="BC147" s="638">
        <f t="shared" si="59"/>
        <v>0</v>
      </c>
      <c r="BD147" s="638"/>
      <c r="BE147" s="638"/>
      <c r="BF147" s="638"/>
      <c r="BG147" s="638"/>
      <c r="BH147" s="638"/>
      <c r="BI147" s="638"/>
      <c r="BJ147" s="638"/>
      <c r="BK147" s="638"/>
      <c r="BL147" s="638"/>
      <c r="BM147" s="638"/>
      <c r="BN147" s="638"/>
      <c r="BO147" s="638">
        <v>21609000</v>
      </c>
      <c r="BP147" s="638"/>
      <c r="BQ147" s="638"/>
      <c r="BR147" s="638"/>
      <c r="BS147" s="638"/>
      <c r="BT147" s="638"/>
      <c r="BU147" s="638"/>
      <c r="BV147" s="638"/>
      <c r="BW147" s="629">
        <f t="shared" si="60"/>
        <v>21609000</v>
      </c>
      <c r="BX147" s="638"/>
      <c r="BY147" s="638"/>
      <c r="BZ147" s="638"/>
      <c r="CA147" s="638"/>
      <c r="CB147" s="638"/>
      <c r="CC147" s="638"/>
      <c r="CD147" s="638"/>
      <c r="CE147" s="638"/>
      <c r="CF147" s="638"/>
      <c r="CG147" s="638"/>
      <c r="CH147" s="638"/>
      <c r="CI147" s="638"/>
      <c r="CJ147" s="638"/>
      <c r="CK147" s="638"/>
      <c r="CL147" s="638"/>
      <c r="CM147" s="638">
        <v>21609000</v>
      </c>
      <c r="CN147" s="638"/>
      <c r="CO147" s="638"/>
      <c r="CP147" s="638"/>
      <c r="CQ147" s="638"/>
      <c r="CR147" s="638"/>
      <c r="CS147" s="638"/>
      <c r="CT147" s="638"/>
      <c r="CU147" s="629">
        <f t="shared" si="61"/>
        <v>21609000</v>
      </c>
      <c r="CV147" s="638"/>
      <c r="CW147" s="638"/>
      <c r="CX147" s="638"/>
      <c r="CY147" s="638"/>
      <c r="CZ147" s="638"/>
      <c r="DA147" s="638"/>
      <c r="DB147" s="779"/>
      <c r="DC147" s="779"/>
      <c r="DD147" s="779"/>
      <c r="DE147" s="779"/>
      <c r="DF147" s="779"/>
      <c r="DG147" s="779"/>
      <c r="DH147" s="779"/>
      <c r="DI147" s="779"/>
      <c r="DJ147" s="779"/>
      <c r="DK147" s="779">
        <v>21609000</v>
      </c>
      <c r="DL147" s="779"/>
      <c r="DM147" s="779"/>
      <c r="DN147" s="779"/>
      <c r="DO147" s="779"/>
      <c r="DP147" s="779"/>
      <c r="DQ147" s="779"/>
      <c r="DR147" s="779"/>
      <c r="DS147" s="780">
        <f t="shared" si="62"/>
        <v>21609000</v>
      </c>
      <c r="DT147" s="638">
        <f t="shared" si="63"/>
        <v>64827000</v>
      </c>
      <c r="DU147" s="582" t="s">
        <v>1171</v>
      </c>
    </row>
    <row r="148" spans="1:198" ht="40.5" x14ac:dyDescent="0.25">
      <c r="A148" s="771">
        <v>1</v>
      </c>
      <c r="B148" s="570" t="s">
        <v>25</v>
      </c>
      <c r="C148" s="570" t="s">
        <v>254</v>
      </c>
      <c r="D148" s="690" t="s">
        <v>507</v>
      </c>
      <c r="E148" s="570" t="s">
        <v>508</v>
      </c>
      <c r="F148" s="570" t="s">
        <v>509</v>
      </c>
      <c r="G148" s="570" t="s">
        <v>510</v>
      </c>
      <c r="H148" s="844">
        <v>15000</v>
      </c>
      <c r="I148" s="570" t="s">
        <v>344</v>
      </c>
      <c r="J148" s="570" t="s">
        <v>105</v>
      </c>
      <c r="K148" s="570" t="s">
        <v>38</v>
      </c>
      <c r="L148" s="570">
        <v>15000</v>
      </c>
      <c r="M148" s="570">
        <v>15000</v>
      </c>
      <c r="N148" s="570" t="s">
        <v>527</v>
      </c>
      <c r="O148" s="570" t="s">
        <v>528</v>
      </c>
      <c r="P148" s="570">
        <v>0</v>
      </c>
      <c r="Q148" s="570">
        <v>2023</v>
      </c>
      <c r="R148" s="570" t="s">
        <v>529</v>
      </c>
      <c r="S148" s="570" t="s">
        <v>37</v>
      </c>
      <c r="T148" s="578" t="s">
        <v>33</v>
      </c>
      <c r="U148" s="570">
        <v>1</v>
      </c>
      <c r="V148" s="570">
        <v>1</v>
      </c>
      <c r="W148" s="570">
        <v>1</v>
      </c>
      <c r="X148" s="570">
        <v>1</v>
      </c>
      <c r="Y148" s="570">
        <v>1</v>
      </c>
      <c r="Z148" s="570">
        <v>1</v>
      </c>
      <c r="AA148" s="834"/>
      <c r="AB148" s="638"/>
      <c r="AC148" s="638"/>
      <c r="AD148" s="638"/>
      <c r="AE148" s="845"/>
      <c r="AF148" s="638"/>
      <c r="AG148" s="638"/>
      <c r="AH148" s="638"/>
      <c r="AI148" s="638"/>
      <c r="AJ148" s="638"/>
      <c r="AK148" s="638"/>
      <c r="AL148" s="638"/>
      <c r="AM148" s="638"/>
      <c r="AN148" s="638"/>
      <c r="AO148" s="638"/>
      <c r="AP148" s="638">
        <v>17200000</v>
      </c>
      <c r="AQ148" s="638"/>
      <c r="AR148" s="638"/>
      <c r="AS148" s="638"/>
      <c r="AT148" s="638"/>
      <c r="AU148" s="638"/>
      <c r="AV148" s="638"/>
      <c r="AW148" s="638"/>
      <c r="AX148" s="638"/>
      <c r="AY148" s="629">
        <f t="shared" si="58"/>
        <v>17200000</v>
      </c>
      <c r="AZ148" s="638">
        <f>+AA148*1.029</f>
        <v>0</v>
      </c>
      <c r="BA148" s="638"/>
      <c r="BB148" s="638"/>
      <c r="BC148" s="638">
        <f t="shared" si="59"/>
        <v>0</v>
      </c>
      <c r="BD148" s="638"/>
      <c r="BE148" s="638"/>
      <c r="BF148" s="638"/>
      <c r="BG148" s="638"/>
      <c r="BH148" s="638"/>
      <c r="BI148" s="638"/>
      <c r="BJ148" s="638"/>
      <c r="BK148" s="638"/>
      <c r="BL148" s="638"/>
      <c r="BM148" s="638"/>
      <c r="BN148" s="638"/>
      <c r="BO148" s="638">
        <v>17698800</v>
      </c>
      <c r="BP148" s="638"/>
      <c r="BQ148" s="638"/>
      <c r="BR148" s="638"/>
      <c r="BS148" s="638"/>
      <c r="BT148" s="638"/>
      <c r="BU148" s="638"/>
      <c r="BV148" s="638"/>
      <c r="BW148" s="629">
        <f t="shared" si="60"/>
        <v>17698800</v>
      </c>
      <c r="BX148" s="638"/>
      <c r="BY148" s="638"/>
      <c r="BZ148" s="638"/>
      <c r="CA148" s="638"/>
      <c r="CB148" s="638"/>
      <c r="CC148" s="638"/>
      <c r="CD148" s="638"/>
      <c r="CE148" s="638"/>
      <c r="CF148" s="638"/>
      <c r="CG148" s="638"/>
      <c r="CH148" s="638"/>
      <c r="CI148" s="638"/>
      <c r="CJ148" s="638"/>
      <c r="CK148" s="638"/>
      <c r="CL148" s="638"/>
      <c r="CM148" s="638">
        <v>17698800</v>
      </c>
      <c r="CN148" s="638"/>
      <c r="CO148" s="638"/>
      <c r="CP148" s="638"/>
      <c r="CQ148" s="638"/>
      <c r="CR148" s="638"/>
      <c r="CS148" s="638"/>
      <c r="CT148" s="638"/>
      <c r="CU148" s="629">
        <f t="shared" si="61"/>
        <v>17698800</v>
      </c>
      <c r="CV148" s="638"/>
      <c r="CW148" s="638"/>
      <c r="CX148" s="638"/>
      <c r="CY148" s="638"/>
      <c r="CZ148" s="638"/>
      <c r="DA148" s="638"/>
      <c r="DB148" s="779"/>
      <c r="DC148" s="779"/>
      <c r="DD148" s="779"/>
      <c r="DE148" s="779"/>
      <c r="DF148" s="779"/>
      <c r="DG148" s="779"/>
      <c r="DH148" s="779"/>
      <c r="DI148" s="779"/>
      <c r="DJ148" s="779"/>
      <c r="DK148" s="779">
        <v>17698800</v>
      </c>
      <c r="DL148" s="779"/>
      <c r="DM148" s="779"/>
      <c r="DN148" s="779"/>
      <c r="DO148" s="779"/>
      <c r="DP148" s="779"/>
      <c r="DQ148" s="779"/>
      <c r="DR148" s="779"/>
      <c r="DS148" s="780">
        <f t="shared" si="62"/>
        <v>17698800</v>
      </c>
      <c r="DT148" s="638">
        <f t="shared" si="63"/>
        <v>70296400</v>
      </c>
      <c r="DU148" s="582" t="s">
        <v>1171</v>
      </c>
    </row>
    <row r="149" spans="1:198" ht="40.5" x14ac:dyDescent="0.25">
      <c r="A149" s="771">
        <v>1</v>
      </c>
      <c r="B149" s="570" t="s">
        <v>25</v>
      </c>
      <c r="C149" s="570" t="s">
        <v>254</v>
      </c>
      <c r="D149" s="690" t="s">
        <v>507</v>
      </c>
      <c r="E149" s="570" t="s">
        <v>508</v>
      </c>
      <c r="F149" s="570" t="s">
        <v>509</v>
      </c>
      <c r="G149" s="570" t="s">
        <v>510</v>
      </c>
      <c r="H149" s="570">
        <v>15000</v>
      </c>
      <c r="I149" s="570" t="s">
        <v>344</v>
      </c>
      <c r="J149" s="570" t="s">
        <v>105</v>
      </c>
      <c r="K149" s="570" t="s">
        <v>38</v>
      </c>
      <c r="L149" s="570">
        <v>15000</v>
      </c>
      <c r="M149" s="570">
        <v>15000</v>
      </c>
      <c r="N149" s="570" t="s">
        <v>530</v>
      </c>
      <c r="O149" s="570" t="s">
        <v>531</v>
      </c>
      <c r="P149" s="570">
        <v>0</v>
      </c>
      <c r="Q149" s="570">
        <v>2023</v>
      </c>
      <c r="R149" s="570" t="s">
        <v>532</v>
      </c>
      <c r="S149" s="570" t="s">
        <v>37</v>
      </c>
      <c r="T149" s="570" t="s">
        <v>33</v>
      </c>
      <c r="U149" s="690">
        <v>3</v>
      </c>
      <c r="V149" s="690">
        <v>3</v>
      </c>
      <c r="W149" s="690">
        <v>3</v>
      </c>
      <c r="X149" s="690">
        <v>3</v>
      </c>
      <c r="Y149" s="690">
        <v>3</v>
      </c>
      <c r="Z149" s="690">
        <v>3</v>
      </c>
      <c r="AA149" s="761"/>
      <c r="AB149" s="776"/>
      <c r="AC149" s="776"/>
      <c r="AD149" s="776"/>
      <c r="AE149" s="638"/>
      <c r="AF149" s="638"/>
      <c r="AG149" s="638"/>
      <c r="AH149" s="638"/>
      <c r="AI149" s="638"/>
      <c r="AJ149" s="638"/>
      <c r="AK149" s="638"/>
      <c r="AL149" s="638"/>
      <c r="AM149" s="638"/>
      <c r="AN149" s="638"/>
      <c r="AO149" s="638"/>
      <c r="AP149" s="638">
        <v>10499999</v>
      </c>
      <c r="AQ149" s="638"/>
      <c r="AR149" s="638"/>
      <c r="AS149" s="638"/>
      <c r="AT149" s="638"/>
      <c r="AU149" s="638"/>
      <c r="AV149" s="638"/>
      <c r="AW149" s="638"/>
      <c r="AX149" s="638"/>
      <c r="AY149" s="629">
        <f t="shared" si="58"/>
        <v>10499999</v>
      </c>
      <c r="AZ149" s="638">
        <f>+AA149*1.029</f>
        <v>0</v>
      </c>
      <c r="BA149" s="638"/>
      <c r="BB149" s="638"/>
      <c r="BC149" s="638">
        <f t="shared" si="59"/>
        <v>0</v>
      </c>
      <c r="BD149" s="638"/>
      <c r="BE149" s="638"/>
      <c r="BF149" s="638"/>
      <c r="BG149" s="638"/>
      <c r="BH149" s="638"/>
      <c r="BI149" s="638"/>
      <c r="BJ149" s="638"/>
      <c r="BK149" s="638"/>
      <c r="BL149" s="638"/>
      <c r="BM149" s="638"/>
      <c r="BN149" s="638"/>
      <c r="BO149" s="638">
        <v>10000000</v>
      </c>
      <c r="BP149" s="638"/>
      <c r="BQ149" s="638"/>
      <c r="BR149" s="638"/>
      <c r="BS149" s="638"/>
      <c r="BT149" s="638"/>
      <c r="BU149" s="638"/>
      <c r="BV149" s="638"/>
      <c r="BW149" s="629">
        <f t="shared" si="60"/>
        <v>10000000</v>
      </c>
      <c r="BX149" s="638"/>
      <c r="BY149" s="638"/>
      <c r="BZ149" s="638"/>
      <c r="CA149" s="638"/>
      <c r="CB149" s="638"/>
      <c r="CC149" s="638"/>
      <c r="CD149" s="638"/>
      <c r="CE149" s="638"/>
      <c r="CF149" s="638"/>
      <c r="CG149" s="638"/>
      <c r="CH149" s="638"/>
      <c r="CI149" s="638"/>
      <c r="CJ149" s="638"/>
      <c r="CK149" s="638"/>
      <c r="CL149" s="638"/>
      <c r="CM149" s="638">
        <v>10000000</v>
      </c>
      <c r="CN149" s="638"/>
      <c r="CO149" s="638"/>
      <c r="CP149" s="638"/>
      <c r="CQ149" s="638"/>
      <c r="CR149" s="638"/>
      <c r="CS149" s="638"/>
      <c r="CT149" s="638"/>
      <c r="CU149" s="629">
        <f t="shared" si="61"/>
        <v>10000000</v>
      </c>
      <c r="CV149" s="638"/>
      <c r="CW149" s="638"/>
      <c r="CX149" s="638"/>
      <c r="CY149" s="638"/>
      <c r="CZ149" s="638"/>
      <c r="DA149" s="638"/>
      <c r="DB149" s="779"/>
      <c r="DC149" s="779"/>
      <c r="DD149" s="779"/>
      <c r="DE149" s="779"/>
      <c r="DF149" s="779"/>
      <c r="DG149" s="779"/>
      <c r="DH149" s="779"/>
      <c r="DI149" s="779"/>
      <c r="DJ149" s="779"/>
      <c r="DK149" s="779">
        <v>10000000</v>
      </c>
      <c r="DL149" s="779"/>
      <c r="DM149" s="779"/>
      <c r="DN149" s="779"/>
      <c r="DO149" s="779"/>
      <c r="DP149" s="779"/>
      <c r="DQ149" s="779"/>
      <c r="DR149" s="779"/>
      <c r="DS149" s="780">
        <f t="shared" si="62"/>
        <v>10000000</v>
      </c>
      <c r="DT149" s="638">
        <f t="shared" si="63"/>
        <v>40499999</v>
      </c>
      <c r="DU149" s="582" t="s">
        <v>1171</v>
      </c>
    </row>
    <row r="150" spans="1:198" ht="40.5" x14ac:dyDescent="0.25">
      <c r="A150" s="771">
        <v>1</v>
      </c>
      <c r="B150" s="570" t="s">
        <v>25</v>
      </c>
      <c r="C150" s="570" t="s">
        <v>254</v>
      </c>
      <c r="D150" s="690" t="s">
        <v>507</v>
      </c>
      <c r="E150" s="570" t="s">
        <v>508</v>
      </c>
      <c r="F150" s="570" t="s">
        <v>509</v>
      </c>
      <c r="G150" s="570" t="s">
        <v>510</v>
      </c>
      <c r="H150" s="570">
        <v>15000</v>
      </c>
      <c r="I150" s="570" t="s">
        <v>344</v>
      </c>
      <c r="J150" s="570" t="s">
        <v>105</v>
      </c>
      <c r="K150" s="570" t="s">
        <v>38</v>
      </c>
      <c r="L150" s="570">
        <v>15000</v>
      </c>
      <c r="M150" s="570">
        <v>15000</v>
      </c>
      <c r="N150" s="570" t="s">
        <v>533</v>
      </c>
      <c r="O150" s="570" t="s">
        <v>534</v>
      </c>
      <c r="P150" s="570">
        <v>0</v>
      </c>
      <c r="Q150" s="570">
        <v>2023</v>
      </c>
      <c r="R150" s="570" t="s">
        <v>535</v>
      </c>
      <c r="S150" s="570" t="s">
        <v>37</v>
      </c>
      <c r="T150" s="570" t="s">
        <v>33</v>
      </c>
      <c r="U150" s="570">
        <v>1</v>
      </c>
      <c r="V150" s="570">
        <v>1</v>
      </c>
      <c r="W150" s="570">
        <v>0.2</v>
      </c>
      <c r="X150" s="570">
        <v>0.5</v>
      </c>
      <c r="Y150" s="570">
        <v>0.75</v>
      </c>
      <c r="Z150" s="570">
        <v>1</v>
      </c>
      <c r="AA150" s="834"/>
      <c r="AB150" s="638"/>
      <c r="AC150" s="638"/>
      <c r="AD150" s="638"/>
      <c r="AE150" s="638"/>
      <c r="AF150" s="638"/>
      <c r="AG150" s="638"/>
      <c r="AH150" s="638"/>
      <c r="AI150" s="638"/>
      <c r="AJ150" s="638"/>
      <c r="AK150" s="638"/>
      <c r="AL150" s="638"/>
      <c r="AM150" s="638"/>
      <c r="AN150" s="638"/>
      <c r="AO150" s="638"/>
      <c r="AP150" s="638">
        <v>1</v>
      </c>
      <c r="AQ150" s="638"/>
      <c r="AR150" s="638"/>
      <c r="AS150" s="638"/>
      <c r="AT150" s="638"/>
      <c r="AU150" s="638"/>
      <c r="AV150" s="638"/>
      <c r="AW150" s="638"/>
      <c r="AX150" s="638"/>
      <c r="AY150" s="629">
        <f t="shared" si="58"/>
        <v>1</v>
      </c>
      <c r="AZ150" s="638"/>
      <c r="BA150" s="638"/>
      <c r="BB150" s="638"/>
      <c r="BC150" s="638"/>
      <c r="BD150" s="638"/>
      <c r="BE150" s="638"/>
      <c r="BF150" s="638"/>
      <c r="BG150" s="638"/>
      <c r="BH150" s="638"/>
      <c r="BI150" s="638"/>
      <c r="BJ150" s="638"/>
      <c r="BK150" s="638"/>
      <c r="BL150" s="638"/>
      <c r="BM150" s="638"/>
      <c r="BN150" s="638"/>
      <c r="BO150" s="638">
        <v>10000000</v>
      </c>
      <c r="BP150" s="638"/>
      <c r="BQ150" s="638"/>
      <c r="BR150" s="638"/>
      <c r="BS150" s="638"/>
      <c r="BT150" s="638"/>
      <c r="BU150" s="638"/>
      <c r="BV150" s="638"/>
      <c r="BW150" s="629">
        <f t="shared" si="60"/>
        <v>10000000</v>
      </c>
      <c r="BX150" s="638"/>
      <c r="BY150" s="638"/>
      <c r="BZ150" s="638"/>
      <c r="CA150" s="638"/>
      <c r="CB150" s="638"/>
      <c r="CC150" s="638"/>
      <c r="CD150" s="638"/>
      <c r="CE150" s="638"/>
      <c r="CF150" s="638"/>
      <c r="CG150" s="638"/>
      <c r="CH150" s="638"/>
      <c r="CI150" s="638"/>
      <c r="CJ150" s="638"/>
      <c r="CK150" s="638"/>
      <c r="CL150" s="638"/>
      <c r="CM150" s="638">
        <v>10000000</v>
      </c>
      <c r="CN150" s="638"/>
      <c r="CO150" s="638"/>
      <c r="CP150" s="638"/>
      <c r="CQ150" s="638"/>
      <c r="CR150" s="638"/>
      <c r="CS150" s="638"/>
      <c r="CT150" s="638"/>
      <c r="CU150" s="629">
        <f t="shared" si="61"/>
        <v>10000000</v>
      </c>
      <c r="CV150" s="638"/>
      <c r="CW150" s="638"/>
      <c r="CX150" s="638"/>
      <c r="CY150" s="638"/>
      <c r="CZ150" s="638"/>
      <c r="DA150" s="638"/>
      <c r="DB150" s="779"/>
      <c r="DC150" s="779"/>
      <c r="DD150" s="779"/>
      <c r="DE150" s="779"/>
      <c r="DF150" s="779"/>
      <c r="DG150" s="779"/>
      <c r="DH150" s="779"/>
      <c r="DI150" s="779"/>
      <c r="DJ150" s="779"/>
      <c r="DK150" s="779">
        <v>10000000</v>
      </c>
      <c r="DL150" s="779"/>
      <c r="DM150" s="779"/>
      <c r="DN150" s="779"/>
      <c r="DO150" s="779"/>
      <c r="DP150" s="779"/>
      <c r="DQ150" s="779"/>
      <c r="DR150" s="779"/>
      <c r="DS150" s="780">
        <f t="shared" si="62"/>
        <v>10000000</v>
      </c>
      <c r="DT150" s="638">
        <f t="shared" si="63"/>
        <v>30000001</v>
      </c>
      <c r="DU150" s="582" t="s">
        <v>1171</v>
      </c>
    </row>
    <row r="151" spans="1:198" ht="40.5" x14ac:dyDescent="0.25">
      <c r="A151" s="771">
        <v>1</v>
      </c>
      <c r="B151" s="570" t="s">
        <v>25</v>
      </c>
      <c r="C151" s="570" t="s">
        <v>398</v>
      </c>
      <c r="D151" s="690" t="s">
        <v>536</v>
      </c>
      <c r="E151" s="570" t="s">
        <v>537</v>
      </c>
      <c r="F151" s="570" t="s">
        <v>538</v>
      </c>
      <c r="G151" s="570" t="s">
        <v>539</v>
      </c>
      <c r="H151" s="570">
        <v>0</v>
      </c>
      <c r="I151" s="570" t="s">
        <v>540</v>
      </c>
      <c r="J151" s="570" t="s">
        <v>105</v>
      </c>
      <c r="K151" s="570" t="s">
        <v>124</v>
      </c>
      <c r="L151" s="570">
        <v>2</v>
      </c>
      <c r="M151" s="570">
        <v>2</v>
      </c>
      <c r="N151" s="570" t="s">
        <v>541</v>
      </c>
      <c r="O151" s="570" t="s">
        <v>542</v>
      </c>
      <c r="P151" s="570">
        <v>2</v>
      </c>
      <c r="Q151" s="570">
        <v>2023</v>
      </c>
      <c r="R151" s="570" t="s">
        <v>543</v>
      </c>
      <c r="S151" s="570" t="s">
        <v>37</v>
      </c>
      <c r="T151" s="570" t="s">
        <v>38</v>
      </c>
      <c r="U151" s="570">
        <v>2</v>
      </c>
      <c r="V151" s="570">
        <v>2</v>
      </c>
      <c r="W151" s="570">
        <v>2</v>
      </c>
      <c r="X151" s="570">
        <v>2</v>
      </c>
      <c r="Y151" s="570">
        <v>2</v>
      </c>
      <c r="Z151" s="570">
        <v>2</v>
      </c>
      <c r="AA151" s="834">
        <v>204000000</v>
      </c>
      <c r="AB151" s="638"/>
      <c r="AC151" s="638"/>
      <c r="AD151" s="638"/>
      <c r="AE151" s="638"/>
      <c r="AF151" s="638"/>
      <c r="AG151" s="638"/>
      <c r="AH151" s="638"/>
      <c r="AI151" s="638"/>
      <c r="AJ151" s="638"/>
      <c r="AK151" s="638"/>
      <c r="AL151" s="638"/>
      <c r="AM151" s="638"/>
      <c r="AN151" s="638"/>
      <c r="AO151" s="638"/>
      <c r="AP151" s="638">
        <v>539123848</v>
      </c>
      <c r="AQ151" s="638"/>
      <c r="AR151" s="638"/>
      <c r="AS151" s="638"/>
      <c r="AT151" s="638"/>
      <c r="AU151" s="638"/>
      <c r="AV151" s="638"/>
      <c r="AW151" s="638"/>
      <c r="AX151" s="638"/>
      <c r="AY151" s="629">
        <f t="shared" si="58"/>
        <v>743123848</v>
      </c>
      <c r="AZ151" s="638"/>
      <c r="BA151" s="638"/>
      <c r="BB151" s="638"/>
      <c r="BC151" s="638">
        <f>+AD151*1.029</f>
        <v>0</v>
      </c>
      <c r="BD151" s="638"/>
      <c r="BE151" s="638"/>
      <c r="BF151" s="638"/>
      <c r="BG151" s="638"/>
      <c r="BH151" s="638"/>
      <c r="BI151" s="638"/>
      <c r="BJ151" s="638"/>
      <c r="BK151" s="638"/>
      <c r="BL151" s="638"/>
      <c r="BM151" s="638"/>
      <c r="BN151" s="638"/>
      <c r="BO151" s="638">
        <v>64954439</v>
      </c>
      <c r="BP151" s="638"/>
      <c r="BQ151" s="638"/>
      <c r="BR151" s="638"/>
      <c r="BS151" s="638"/>
      <c r="BT151" s="638"/>
      <c r="BU151" s="638"/>
      <c r="BV151" s="638"/>
      <c r="BW151" s="629">
        <f t="shared" si="60"/>
        <v>64954439</v>
      </c>
      <c r="BX151" s="638">
        <v>600000000</v>
      </c>
      <c r="BY151" s="638"/>
      <c r="BZ151" s="638"/>
      <c r="CA151" s="638"/>
      <c r="CB151" s="638"/>
      <c r="CC151" s="638"/>
      <c r="CD151" s="638"/>
      <c r="CE151" s="638"/>
      <c r="CF151" s="638"/>
      <c r="CG151" s="638"/>
      <c r="CH151" s="638"/>
      <c r="CI151" s="638"/>
      <c r="CJ151" s="638"/>
      <c r="CK151" s="638"/>
      <c r="CL151" s="638"/>
      <c r="CM151" s="638">
        <v>68851705</v>
      </c>
      <c r="CN151" s="638"/>
      <c r="CO151" s="638"/>
      <c r="CP151" s="638"/>
      <c r="CQ151" s="638"/>
      <c r="CR151" s="638"/>
      <c r="CS151" s="638"/>
      <c r="CT151" s="638"/>
      <c r="CU151" s="629">
        <f t="shared" si="61"/>
        <v>668851705</v>
      </c>
      <c r="CV151" s="638">
        <v>700000000</v>
      </c>
      <c r="CW151" s="638"/>
      <c r="CX151" s="638"/>
      <c r="CY151" s="638"/>
      <c r="CZ151" s="638"/>
      <c r="DA151" s="638"/>
      <c r="DB151" s="779"/>
      <c r="DC151" s="779"/>
      <c r="DD151" s="779"/>
      <c r="DE151" s="779"/>
      <c r="DF151" s="779"/>
      <c r="DG151" s="779"/>
      <c r="DH151" s="779"/>
      <c r="DI151" s="779"/>
      <c r="DJ151" s="779"/>
      <c r="DK151" s="779">
        <v>72982807</v>
      </c>
      <c r="DL151" s="779"/>
      <c r="DM151" s="779"/>
      <c r="DN151" s="779"/>
      <c r="DO151" s="779"/>
      <c r="DP151" s="779"/>
      <c r="DQ151" s="779"/>
      <c r="DR151" s="779"/>
      <c r="DS151" s="780">
        <f t="shared" si="62"/>
        <v>772982807</v>
      </c>
      <c r="DT151" s="638">
        <f t="shared" si="63"/>
        <v>2249912799</v>
      </c>
      <c r="DU151" s="582" t="s">
        <v>1171</v>
      </c>
    </row>
    <row r="152" spans="1:198" ht="40.5" x14ac:dyDescent="0.25">
      <c r="A152" s="771">
        <v>1</v>
      </c>
      <c r="B152" s="570" t="s">
        <v>25</v>
      </c>
      <c r="C152" s="570" t="s">
        <v>398</v>
      </c>
      <c r="D152" s="690" t="s">
        <v>536</v>
      </c>
      <c r="E152" s="570" t="s">
        <v>537</v>
      </c>
      <c r="F152" s="570" t="s">
        <v>538</v>
      </c>
      <c r="G152" s="570" t="s">
        <v>539</v>
      </c>
      <c r="H152" s="570">
        <v>0</v>
      </c>
      <c r="I152" s="570" t="s">
        <v>540</v>
      </c>
      <c r="J152" s="570" t="s">
        <v>105</v>
      </c>
      <c r="K152" s="570" t="s">
        <v>124</v>
      </c>
      <c r="L152" s="570">
        <v>2</v>
      </c>
      <c r="M152" s="570">
        <v>2</v>
      </c>
      <c r="N152" s="570" t="s">
        <v>544</v>
      </c>
      <c r="O152" s="570" t="s">
        <v>545</v>
      </c>
      <c r="P152" s="570">
        <v>1</v>
      </c>
      <c r="Q152" s="570">
        <v>2023</v>
      </c>
      <c r="R152" s="570" t="s">
        <v>546</v>
      </c>
      <c r="S152" s="570" t="s">
        <v>37</v>
      </c>
      <c r="T152" s="570" t="s">
        <v>38</v>
      </c>
      <c r="U152" s="570">
        <v>1</v>
      </c>
      <c r="V152" s="570">
        <v>1</v>
      </c>
      <c r="W152" s="570">
        <v>1</v>
      </c>
      <c r="X152" s="570">
        <v>1</v>
      </c>
      <c r="Y152" s="570">
        <v>1</v>
      </c>
      <c r="Z152" s="570">
        <v>1</v>
      </c>
      <c r="AA152" s="834">
        <v>405680000</v>
      </c>
      <c r="AB152" s="638"/>
      <c r="AC152" s="638"/>
      <c r="AD152" s="638"/>
      <c r="AE152" s="638"/>
      <c r="AF152" s="638"/>
      <c r="AG152" s="638"/>
      <c r="AH152" s="638"/>
      <c r="AI152" s="638"/>
      <c r="AJ152" s="638"/>
      <c r="AK152" s="638"/>
      <c r="AL152" s="638"/>
      <c r="AM152" s="638"/>
      <c r="AN152" s="638"/>
      <c r="AO152" s="638"/>
      <c r="AP152" s="638"/>
      <c r="AQ152" s="638"/>
      <c r="AR152" s="638"/>
      <c r="AS152" s="638"/>
      <c r="AT152" s="638"/>
      <c r="AU152" s="638"/>
      <c r="AV152" s="638"/>
      <c r="AW152" s="638"/>
      <c r="AX152" s="638"/>
      <c r="AY152" s="629">
        <f t="shared" si="58"/>
        <v>405680000</v>
      </c>
      <c r="AZ152" s="638">
        <v>438576000</v>
      </c>
      <c r="BA152" s="638"/>
      <c r="BB152" s="638"/>
      <c r="BC152" s="638">
        <f>+AD152*1.029</f>
        <v>0</v>
      </c>
      <c r="BD152" s="638"/>
      <c r="BE152" s="638"/>
      <c r="BF152" s="638"/>
      <c r="BG152" s="638"/>
      <c r="BH152" s="638"/>
      <c r="BI152" s="638"/>
      <c r="BJ152" s="638"/>
      <c r="BK152" s="638"/>
      <c r="BL152" s="638"/>
      <c r="BM152" s="638"/>
      <c r="BN152" s="638"/>
      <c r="BO152" s="638"/>
      <c r="BP152" s="638"/>
      <c r="BQ152" s="638"/>
      <c r="BR152" s="638"/>
      <c r="BS152" s="638"/>
      <c r="BT152" s="638"/>
      <c r="BU152" s="638"/>
      <c r="BV152" s="638"/>
      <c r="BW152" s="629">
        <f t="shared" si="60"/>
        <v>438576000</v>
      </c>
      <c r="BX152" s="638">
        <v>474725863</v>
      </c>
      <c r="BY152" s="638"/>
      <c r="BZ152" s="638"/>
      <c r="CA152" s="638"/>
      <c r="CB152" s="638"/>
      <c r="CC152" s="638"/>
      <c r="CD152" s="638"/>
      <c r="CE152" s="638"/>
      <c r="CF152" s="638"/>
      <c r="CG152" s="638"/>
      <c r="CH152" s="638"/>
      <c r="CI152" s="638"/>
      <c r="CJ152" s="638"/>
      <c r="CK152" s="638"/>
      <c r="CL152" s="638"/>
      <c r="CM152" s="638"/>
      <c r="CN152" s="638"/>
      <c r="CO152" s="638"/>
      <c r="CP152" s="638"/>
      <c r="CQ152" s="638"/>
      <c r="CR152" s="638"/>
      <c r="CS152" s="638"/>
      <c r="CT152" s="638"/>
      <c r="CU152" s="629">
        <f t="shared" si="61"/>
        <v>474725863</v>
      </c>
      <c r="CV152" s="638">
        <v>473131093</v>
      </c>
      <c r="CW152" s="638"/>
      <c r="CX152" s="638"/>
      <c r="CY152" s="638"/>
      <c r="CZ152" s="638"/>
      <c r="DA152" s="638"/>
      <c r="DB152" s="779"/>
      <c r="DC152" s="779"/>
      <c r="DD152" s="779"/>
      <c r="DE152" s="779"/>
      <c r="DF152" s="779"/>
      <c r="DG152" s="779"/>
      <c r="DH152" s="779"/>
      <c r="DI152" s="779"/>
      <c r="DJ152" s="779"/>
      <c r="DK152" s="779"/>
      <c r="DL152" s="779"/>
      <c r="DM152" s="779"/>
      <c r="DN152" s="779"/>
      <c r="DO152" s="779"/>
      <c r="DP152" s="779"/>
      <c r="DQ152" s="779"/>
      <c r="DR152" s="779"/>
      <c r="DS152" s="780">
        <f t="shared" si="62"/>
        <v>473131093</v>
      </c>
      <c r="DT152" s="638">
        <f t="shared" si="63"/>
        <v>1792112956</v>
      </c>
      <c r="DU152" s="582" t="s">
        <v>1171</v>
      </c>
    </row>
    <row r="153" spans="1:198" ht="40.5" x14ac:dyDescent="0.25">
      <c r="A153" s="771">
        <v>1</v>
      </c>
      <c r="B153" s="570" t="s">
        <v>25</v>
      </c>
      <c r="C153" s="570" t="s">
        <v>398</v>
      </c>
      <c r="D153" s="690" t="s">
        <v>536</v>
      </c>
      <c r="E153" s="570" t="s">
        <v>537</v>
      </c>
      <c r="F153" s="570" t="s">
        <v>538</v>
      </c>
      <c r="G153" s="570" t="s">
        <v>539</v>
      </c>
      <c r="H153" s="570">
        <v>0</v>
      </c>
      <c r="I153" s="570" t="s">
        <v>540</v>
      </c>
      <c r="J153" s="570" t="s">
        <v>105</v>
      </c>
      <c r="K153" s="570" t="s">
        <v>124</v>
      </c>
      <c r="L153" s="570">
        <v>2</v>
      </c>
      <c r="M153" s="570">
        <v>2</v>
      </c>
      <c r="N153" s="570" t="s">
        <v>547</v>
      </c>
      <c r="O153" s="570" t="s">
        <v>548</v>
      </c>
      <c r="P153" s="570">
        <v>0</v>
      </c>
      <c r="Q153" s="570">
        <v>2023</v>
      </c>
      <c r="R153" s="570" t="s">
        <v>549</v>
      </c>
      <c r="S153" s="570" t="s">
        <v>37</v>
      </c>
      <c r="T153" s="570" t="s">
        <v>33</v>
      </c>
      <c r="U153" s="570">
        <v>1</v>
      </c>
      <c r="V153" s="570">
        <v>1</v>
      </c>
      <c r="W153" s="570">
        <v>0.25</v>
      </c>
      <c r="X153" s="570">
        <v>0.5</v>
      </c>
      <c r="Y153" s="570">
        <v>0.75</v>
      </c>
      <c r="Z153" s="570">
        <v>1</v>
      </c>
      <c r="AA153" s="834">
        <v>204500000</v>
      </c>
      <c r="AB153" s="638"/>
      <c r="AC153" s="638"/>
      <c r="AD153" s="638"/>
      <c r="AE153" s="638"/>
      <c r="AF153" s="638"/>
      <c r="AG153" s="638"/>
      <c r="AH153" s="638"/>
      <c r="AI153" s="638"/>
      <c r="AJ153" s="638"/>
      <c r="AK153" s="638"/>
      <c r="AL153" s="638"/>
      <c r="AM153" s="638"/>
      <c r="AN153" s="638"/>
      <c r="AO153" s="638"/>
      <c r="AP153" s="638"/>
      <c r="AQ153" s="638"/>
      <c r="AR153" s="638"/>
      <c r="AS153" s="638"/>
      <c r="AT153" s="638"/>
      <c r="AU153" s="638"/>
      <c r="AV153" s="638"/>
      <c r="AW153" s="638"/>
      <c r="AX153" s="638"/>
      <c r="AY153" s="629">
        <f t="shared" si="58"/>
        <v>204500000</v>
      </c>
      <c r="AZ153" s="638">
        <v>490441980</v>
      </c>
      <c r="BA153" s="638"/>
      <c r="BB153" s="638"/>
      <c r="BC153" s="638">
        <f>+AD153*1.029</f>
        <v>0</v>
      </c>
      <c r="BD153" s="638"/>
      <c r="BE153" s="638"/>
      <c r="BF153" s="638"/>
      <c r="BG153" s="638"/>
      <c r="BH153" s="638"/>
      <c r="BI153" s="638"/>
      <c r="BJ153" s="638"/>
      <c r="BK153" s="638"/>
      <c r="BL153" s="638"/>
      <c r="BM153" s="638"/>
      <c r="BN153" s="638"/>
      <c r="BO153" s="638"/>
      <c r="BP153" s="638"/>
      <c r="BQ153" s="638"/>
      <c r="BR153" s="638"/>
      <c r="BS153" s="638"/>
      <c r="BT153" s="638"/>
      <c r="BU153" s="638"/>
      <c r="BV153" s="638"/>
      <c r="BW153" s="629">
        <f t="shared" si="60"/>
        <v>490441980</v>
      </c>
      <c r="BX153" s="638">
        <v>490441980</v>
      </c>
      <c r="BY153" s="638"/>
      <c r="BZ153" s="638"/>
      <c r="CA153" s="638"/>
      <c r="CB153" s="638"/>
      <c r="CC153" s="638"/>
      <c r="CD153" s="638"/>
      <c r="CE153" s="638"/>
      <c r="CF153" s="638"/>
      <c r="CG153" s="638"/>
      <c r="CH153" s="638"/>
      <c r="CI153" s="638"/>
      <c r="CJ153" s="638"/>
      <c r="CK153" s="638"/>
      <c r="CL153" s="638"/>
      <c r="CM153" s="638"/>
      <c r="CN153" s="638"/>
      <c r="CO153" s="638"/>
      <c r="CP153" s="638"/>
      <c r="CQ153" s="638"/>
      <c r="CR153" s="638"/>
      <c r="CS153" s="638"/>
      <c r="CT153" s="638"/>
      <c r="CU153" s="629">
        <f t="shared" si="61"/>
        <v>490441980</v>
      </c>
      <c r="CV153" s="638">
        <v>490441980</v>
      </c>
      <c r="CW153" s="638"/>
      <c r="CX153" s="638"/>
      <c r="CY153" s="638"/>
      <c r="CZ153" s="638"/>
      <c r="DA153" s="638"/>
      <c r="DB153" s="779"/>
      <c r="DC153" s="779"/>
      <c r="DD153" s="779"/>
      <c r="DE153" s="779"/>
      <c r="DF153" s="779"/>
      <c r="DG153" s="779"/>
      <c r="DH153" s="779"/>
      <c r="DI153" s="779"/>
      <c r="DJ153" s="779"/>
      <c r="DK153" s="779"/>
      <c r="DL153" s="779"/>
      <c r="DM153" s="779"/>
      <c r="DN153" s="779"/>
      <c r="DO153" s="779"/>
      <c r="DP153" s="779"/>
      <c r="DQ153" s="779"/>
      <c r="DR153" s="779"/>
      <c r="DS153" s="780">
        <f t="shared" si="62"/>
        <v>490441980</v>
      </c>
      <c r="DT153" s="638">
        <f t="shared" si="63"/>
        <v>1675825940</v>
      </c>
      <c r="DU153" s="582" t="s">
        <v>1171</v>
      </c>
    </row>
    <row r="154" spans="1:198" ht="40.5" x14ac:dyDescent="0.25">
      <c r="A154" s="698">
        <v>1</v>
      </c>
      <c r="B154" s="699" t="s">
        <v>25</v>
      </c>
      <c r="C154" s="699" t="s">
        <v>398</v>
      </c>
      <c r="D154" s="844" t="s">
        <v>536</v>
      </c>
      <c r="E154" s="699" t="s">
        <v>537</v>
      </c>
      <c r="F154" s="699" t="s">
        <v>538</v>
      </c>
      <c r="G154" s="699" t="s">
        <v>539</v>
      </c>
      <c r="H154" s="699">
        <v>0</v>
      </c>
      <c r="I154" s="699" t="s">
        <v>540</v>
      </c>
      <c r="J154" s="699" t="s">
        <v>105</v>
      </c>
      <c r="K154" s="699" t="s">
        <v>124</v>
      </c>
      <c r="L154" s="699">
        <v>2</v>
      </c>
      <c r="M154" s="699">
        <v>2</v>
      </c>
      <c r="N154" s="699" t="s">
        <v>550</v>
      </c>
      <c r="O154" s="699" t="s">
        <v>551</v>
      </c>
      <c r="P154" s="699">
        <v>1</v>
      </c>
      <c r="Q154" s="699">
        <v>2023</v>
      </c>
      <c r="R154" s="699" t="s">
        <v>546</v>
      </c>
      <c r="S154" s="699" t="s">
        <v>37</v>
      </c>
      <c r="T154" s="699" t="s">
        <v>38</v>
      </c>
      <c r="U154" s="699">
        <v>1</v>
      </c>
      <c r="V154" s="699">
        <v>1</v>
      </c>
      <c r="W154" s="699">
        <v>1</v>
      </c>
      <c r="X154" s="699">
        <v>1</v>
      </c>
      <c r="Y154" s="699">
        <v>1</v>
      </c>
      <c r="Z154" s="699">
        <v>1</v>
      </c>
      <c r="AA154" s="840">
        <v>276780000</v>
      </c>
      <c r="AB154" s="825"/>
      <c r="AC154" s="825"/>
      <c r="AD154" s="825"/>
      <c r="AE154" s="825"/>
      <c r="AF154" s="825"/>
      <c r="AG154" s="825"/>
      <c r="AH154" s="825"/>
      <c r="AI154" s="825"/>
      <c r="AJ154" s="825"/>
      <c r="AK154" s="825"/>
      <c r="AL154" s="825"/>
      <c r="AM154" s="846"/>
      <c r="AN154" s="825"/>
      <c r="AO154" s="825"/>
      <c r="AP154" s="825"/>
      <c r="AQ154" s="825"/>
      <c r="AR154" s="825"/>
      <c r="AS154" s="825"/>
      <c r="AT154" s="825"/>
      <c r="AU154" s="825"/>
      <c r="AV154" s="825"/>
      <c r="AW154" s="825"/>
      <c r="AX154" s="825"/>
      <c r="AY154" s="629">
        <f t="shared" si="58"/>
        <v>276780000</v>
      </c>
      <c r="AZ154" s="825">
        <v>208836000</v>
      </c>
      <c r="BA154" s="825"/>
      <c r="BB154" s="825"/>
      <c r="BC154" s="825">
        <f>+AD154*1.029</f>
        <v>0</v>
      </c>
      <c r="BD154" s="825"/>
      <c r="BE154" s="825"/>
      <c r="BF154" s="825"/>
      <c r="BG154" s="825"/>
      <c r="BH154" s="825"/>
      <c r="BI154" s="825"/>
      <c r="BJ154" s="825"/>
      <c r="BK154" s="825"/>
      <c r="BL154" s="825"/>
      <c r="BM154" s="825"/>
      <c r="BN154" s="825"/>
      <c r="BO154" s="825"/>
      <c r="BP154" s="825"/>
      <c r="BQ154" s="825"/>
      <c r="BR154" s="825"/>
      <c r="BS154" s="825"/>
      <c r="BT154" s="825"/>
      <c r="BU154" s="825"/>
      <c r="BV154" s="825"/>
      <c r="BW154" s="629">
        <f t="shared" si="60"/>
        <v>208836000</v>
      </c>
      <c r="BX154" s="825">
        <v>208836000</v>
      </c>
      <c r="BY154" s="825"/>
      <c r="BZ154" s="825"/>
      <c r="CA154" s="825"/>
      <c r="CB154" s="825"/>
      <c r="CC154" s="825"/>
      <c r="CD154" s="825"/>
      <c r="CE154" s="825"/>
      <c r="CF154" s="825"/>
      <c r="CG154" s="825"/>
      <c r="CH154" s="825"/>
      <c r="CI154" s="825"/>
      <c r="CJ154" s="825"/>
      <c r="CK154" s="825"/>
      <c r="CL154" s="825"/>
      <c r="CM154" s="825"/>
      <c r="CN154" s="825"/>
      <c r="CO154" s="825"/>
      <c r="CP154" s="825"/>
      <c r="CQ154" s="825"/>
      <c r="CR154" s="825"/>
      <c r="CS154" s="825"/>
      <c r="CT154" s="825"/>
      <c r="CU154" s="629">
        <f t="shared" si="61"/>
        <v>208836000</v>
      </c>
      <c r="CV154" s="825">
        <v>208836000</v>
      </c>
      <c r="CW154" s="825"/>
      <c r="CX154" s="825"/>
      <c r="CY154" s="825"/>
      <c r="CZ154" s="825"/>
      <c r="DA154" s="825"/>
      <c r="DB154" s="826"/>
      <c r="DC154" s="826"/>
      <c r="DD154" s="826"/>
      <c r="DE154" s="826"/>
      <c r="DF154" s="826"/>
      <c r="DG154" s="826"/>
      <c r="DH154" s="826"/>
      <c r="DI154" s="826"/>
      <c r="DJ154" s="826"/>
      <c r="DK154" s="826"/>
      <c r="DL154" s="826"/>
      <c r="DM154" s="826"/>
      <c r="DN154" s="826"/>
      <c r="DO154" s="826"/>
      <c r="DP154" s="826"/>
      <c r="DQ154" s="826"/>
      <c r="DR154" s="826"/>
      <c r="DS154" s="780">
        <f t="shared" si="62"/>
        <v>208836000</v>
      </c>
      <c r="DT154" s="638">
        <f t="shared" si="63"/>
        <v>903288000</v>
      </c>
      <c r="DU154" s="582" t="s">
        <v>1171</v>
      </c>
    </row>
    <row r="155" spans="1:198" s="850" customFormat="1" ht="121.5" x14ac:dyDescent="0.25">
      <c r="A155" s="700">
        <v>5</v>
      </c>
      <c r="B155" s="847" t="s">
        <v>963</v>
      </c>
      <c r="C155" s="848" t="s">
        <v>963</v>
      </c>
      <c r="D155" s="849" t="s">
        <v>964</v>
      </c>
      <c r="E155" s="700" t="s">
        <v>965</v>
      </c>
      <c r="F155" s="700" t="s">
        <v>966</v>
      </c>
      <c r="G155" s="700" t="s">
        <v>967</v>
      </c>
      <c r="H155" s="849">
        <v>2</v>
      </c>
      <c r="I155" s="849" t="s">
        <v>540</v>
      </c>
      <c r="J155" s="700" t="s">
        <v>105</v>
      </c>
      <c r="K155" s="700" t="s">
        <v>38</v>
      </c>
      <c r="L155" s="700">
        <v>2</v>
      </c>
      <c r="M155" s="700">
        <v>2</v>
      </c>
      <c r="N155" s="698" t="s">
        <v>968</v>
      </c>
      <c r="O155" s="698" t="s">
        <v>969</v>
      </c>
      <c r="P155" s="698">
        <v>1</v>
      </c>
      <c r="Q155" s="698">
        <v>2023</v>
      </c>
      <c r="R155" s="698" t="s">
        <v>970</v>
      </c>
      <c r="S155" s="698" t="s">
        <v>37</v>
      </c>
      <c r="T155" s="698" t="s">
        <v>38</v>
      </c>
      <c r="U155" s="698">
        <v>1</v>
      </c>
      <c r="V155" s="698">
        <v>1</v>
      </c>
      <c r="W155" s="699">
        <v>1</v>
      </c>
      <c r="X155" s="698">
        <v>1</v>
      </c>
      <c r="Y155" s="698">
        <v>1</v>
      </c>
      <c r="Z155" s="698">
        <v>1</v>
      </c>
      <c r="AA155" s="824">
        <v>109403936</v>
      </c>
      <c r="AB155" s="825"/>
      <c r="AC155" s="825"/>
      <c r="AD155" s="825"/>
      <c r="AE155" s="825"/>
      <c r="AF155" s="825"/>
      <c r="AG155" s="825"/>
      <c r="AH155" s="825"/>
      <c r="AI155" s="825"/>
      <c r="AJ155" s="825"/>
      <c r="AK155" s="825"/>
      <c r="AL155" s="825"/>
      <c r="AM155" s="825"/>
      <c r="AN155" s="825"/>
      <c r="AO155" s="825"/>
      <c r="AP155" s="825">
        <v>29760000</v>
      </c>
      <c r="AQ155" s="825"/>
      <c r="AR155" s="825"/>
      <c r="AS155" s="825"/>
      <c r="AT155" s="825"/>
      <c r="AU155" s="825"/>
      <c r="AV155" s="825"/>
      <c r="AW155" s="825"/>
      <c r="AX155" s="825"/>
      <c r="AY155" s="629">
        <f t="shared" si="58"/>
        <v>139163936</v>
      </c>
      <c r="AZ155" s="825"/>
      <c r="BA155" s="825"/>
      <c r="BB155" s="825"/>
      <c r="BC155" s="825"/>
      <c r="BD155" s="825"/>
      <c r="BE155" s="825"/>
      <c r="BF155" s="825"/>
      <c r="BG155" s="825"/>
      <c r="BH155" s="825"/>
      <c r="BI155" s="825"/>
      <c r="BJ155" s="825"/>
      <c r="BK155" s="825"/>
      <c r="BL155" s="825"/>
      <c r="BM155" s="825"/>
      <c r="BN155" s="825"/>
      <c r="BO155" s="825">
        <v>66117705</v>
      </c>
      <c r="BP155" s="825"/>
      <c r="BQ155" s="825"/>
      <c r="BR155" s="825"/>
      <c r="BS155" s="825"/>
      <c r="BT155" s="825"/>
      <c r="BU155" s="825"/>
      <c r="BV155" s="825"/>
      <c r="BW155" s="629">
        <f t="shared" si="60"/>
        <v>66117705</v>
      </c>
      <c r="BX155" s="825"/>
      <c r="BY155" s="825"/>
      <c r="BZ155" s="825"/>
      <c r="CA155" s="825"/>
      <c r="CB155" s="825"/>
      <c r="CC155" s="825"/>
      <c r="CD155" s="825"/>
      <c r="CE155" s="825"/>
      <c r="CF155" s="825"/>
      <c r="CG155" s="825"/>
      <c r="CH155" s="825"/>
      <c r="CI155" s="825"/>
      <c r="CJ155" s="825"/>
      <c r="CK155" s="825"/>
      <c r="CL155" s="825"/>
      <c r="CM155" s="825">
        <v>66117705</v>
      </c>
      <c r="CN155" s="825"/>
      <c r="CO155" s="825"/>
      <c r="CP155" s="825"/>
      <c r="CQ155" s="825"/>
      <c r="CR155" s="825"/>
      <c r="CS155" s="825"/>
      <c r="CT155" s="825"/>
      <c r="CU155" s="629">
        <f t="shared" si="61"/>
        <v>66117705</v>
      </c>
      <c r="CV155" s="825"/>
      <c r="CW155" s="825"/>
      <c r="CX155" s="825"/>
      <c r="CY155" s="825"/>
      <c r="CZ155" s="825"/>
      <c r="DA155" s="825"/>
      <c r="DB155" s="825"/>
      <c r="DC155" s="825"/>
      <c r="DD155" s="825"/>
      <c r="DE155" s="825"/>
      <c r="DF155" s="825"/>
      <c r="DG155" s="825"/>
      <c r="DH155" s="825"/>
      <c r="DI155" s="825"/>
      <c r="DJ155" s="825"/>
      <c r="DK155" s="825">
        <v>66117705</v>
      </c>
      <c r="DL155" s="826"/>
      <c r="DM155" s="826"/>
      <c r="DN155" s="826"/>
      <c r="DO155" s="826"/>
      <c r="DP155" s="826"/>
      <c r="DQ155" s="826"/>
      <c r="DR155" s="826"/>
      <c r="DS155" s="780">
        <f t="shared" si="62"/>
        <v>66117705</v>
      </c>
      <c r="DT155" s="638">
        <f t="shared" si="63"/>
        <v>337517051</v>
      </c>
      <c r="DU155" s="582" t="s">
        <v>1171</v>
      </c>
      <c r="DV155" s="754"/>
      <c r="DW155" s="754"/>
      <c r="DX155" s="754"/>
      <c r="DY155" s="754"/>
      <c r="DZ155" s="754"/>
      <c r="EA155" s="754"/>
      <c r="EB155" s="754"/>
      <c r="EC155" s="754"/>
      <c r="ED155" s="754"/>
      <c r="EE155" s="754"/>
      <c r="EF155" s="754"/>
      <c r="EG155" s="754"/>
      <c r="EH155" s="754"/>
      <c r="EI155" s="754"/>
      <c r="EJ155" s="754"/>
      <c r="EK155" s="754"/>
      <c r="EL155" s="754"/>
      <c r="EM155" s="754"/>
      <c r="EN155" s="754"/>
      <c r="EO155" s="754"/>
      <c r="EP155" s="754"/>
      <c r="EQ155" s="754"/>
      <c r="ER155" s="754"/>
      <c r="ES155" s="754"/>
      <c r="ET155" s="754"/>
      <c r="EU155" s="754"/>
      <c r="EV155" s="754"/>
      <c r="EW155" s="754"/>
      <c r="EX155" s="754"/>
      <c r="EY155" s="754"/>
      <c r="EZ155" s="754"/>
      <c r="FA155" s="754"/>
      <c r="FB155" s="754"/>
      <c r="FC155" s="754"/>
      <c r="FD155" s="754"/>
      <c r="FE155" s="754"/>
      <c r="FF155" s="754"/>
      <c r="FG155" s="754"/>
      <c r="FH155" s="754"/>
      <c r="FI155" s="754"/>
      <c r="FJ155" s="754"/>
      <c r="FK155" s="754"/>
      <c r="FL155" s="754"/>
      <c r="FM155" s="754"/>
      <c r="FN155" s="754"/>
      <c r="FO155" s="754"/>
      <c r="FP155" s="754"/>
      <c r="FQ155" s="754"/>
      <c r="FR155" s="754"/>
      <c r="FS155" s="754"/>
      <c r="FT155" s="754"/>
      <c r="FU155" s="754"/>
      <c r="FV155" s="754"/>
      <c r="FW155" s="754"/>
      <c r="FX155" s="754"/>
      <c r="FY155" s="754"/>
      <c r="FZ155" s="754"/>
      <c r="GA155" s="754"/>
      <c r="GB155" s="754"/>
      <c r="GC155" s="754"/>
      <c r="GD155" s="754"/>
      <c r="GE155" s="754"/>
      <c r="GF155" s="754"/>
      <c r="GG155" s="754"/>
      <c r="GH155" s="754"/>
      <c r="GI155" s="754"/>
      <c r="GJ155" s="754"/>
      <c r="GK155" s="754"/>
      <c r="GL155" s="754"/>
      <c r="GM155" s="754"/>
      <c r="GN155" s="754"/>
      <c r="GO155" s="754"/>
      <c r="GP155" s="754"/>
    </row>
    <row r="156" spans="1:198" s="753" customFormat="1" ht="121.5" x14ac:dyDescent="0.25">
      <c r="A156" s="700">
        <v>5</v>
      </c>
      <c r="B156" s="847" t="s">
        <v>963</v>
      </c>
      <c r="C156" s="848" t="s">
        <v>963</v>
      </c>
      <c r="D156" s="849" t="s">
        <v>964</v>
      </c>
      <c r="E156" s="700" t="s">
        <v>965</v>
      </c>
      <c r="F156" s="700" t="s">
        <v>966</v>
      </c>
      <c r="G156" s="700" t="s">
        <v>967</v>
      </c>
      <c r="H156" s="849">
        <v>2</v>
      </c>
      <c r="I156" s="849" t="s">
        <v>540</v>
      </c>
      <c r="J156" s="700" t="s">
        <v>105</v>
      </c>
      <c r="K156" s="700" t="s">
        <v>38</v>
      </c>
      <c r="L156" s="700">
        <v>2</v>
      </c>
      <c r="M156" s="700">
        <v>2</v>
      </c>
      <c r="N156" s="691" t="s">
        <v>971</v>
      </c>
      <c r="O156" s="691" t="s">
        <v>972</v>
      </c>
      <c r="P156" s="691">
        <v>1</v>
      </c>
      <c r="Q156" s="691">
        <v>2023</v>
      </c>
      <c r="R156" s="691" t="s">
        <v>970</v>
      </c>
      <c r="S156" s="698" t="s">
        <v>37</v>
      </c>
      <c r="T156" s="698" t="s">
        <v>38</v>
      </c>
      <c r="U156" s="691">
        <v>1</v>
      </c>
      <c r="V156" s="691">
        <v>1</v>
      </c>
      <c r="W156" s="570">
        <v>1</v>
      </c>
      <c r="X156" s="691">
        <v>1</v>
      </c>
      <c r="Y156" s="691">
        <v>1</v>
      </c>
      <c r="Z156" s="851">
        <v>1</v>
      </c>
      <c r="AA156" s="798">
        <v>58519000</v>
      </c>
      <c r="AB156" s="638"/>
      <c r="AC156" s="638"/>
      <c r="AD156" s="638"/>
      <c r="AE156" s="638"/>
      <c r="AF156" s="638"/>
      <c r="AG156" s="638"/>
      <c r="AH156" s="638"/>
      <c r="AI156" s="638"/>
      <c r="AJ156" s="638"/>
      <c r="AK156" s="638"/>
      <c r="AL156" s="638"/>
      <c r="AM156" s="638"/>
      <c r="AN156" s="638"/>
      <c r="AO156" s="638"/>
      <c r="AP156" s="638"/>
      <c r="AQ156" s="638"/>
      <c r="AR156" s="638"/>
      <c r="AS156" s="638"/>
      <c r="AT156" s="638"/>
      <c r="AU156" s="638"/>
      <c r="AV156" s="638"/>
      <c r="AW156" s="638"/>
      <c r="AX156" s="638"/>
      <c r="AY156" s="629">
        <f t="shared" si="58"/>
        <v>58519000</v>
      </c>
      <c r="AZ156" s="638">
        <v>156100051</v>
      </c>
      <c r="BA156" s="638"/>
      <c r="BB156" s="638"/>
      <c r="BC156" s="638"/>
      <c r="BD156" s="638"/>
      <c r="BE156" s="638"/>
      <c r="BF156" s="638"/>
      <c r="BG156" s="638"/>
      <c r="BH156" s="638"/>
      <c r="BI156" s="638"/>
      <c r="BJ156" s="638"/>
      <c r="BK156" s="638"/>
      <c r="BL156" s="638"/>
      <c r="BM156" s="638"/>
      <c r="BN156" s="638"/>
      <c r="BO156" s="638"/>
      <c r="BP156" s="638"/>
      <c r="BQ156" s="638"/>
      <c r="BR156" s="638"/>
      <c r="BS156" s="638"/>
      <c r="BT156" s="638"/>
      <c r="BU156" s="638"/>
      <c r="BV156" s="638"/>
      <c r="BW156" s="629">
        <f t="shared" si="60"/>
        <v>156100051</v>
      </c>
      <c r="BX156" s="638">
        <v>156100051</v>
      </c>
      <c r="BY156" s="638"/>
      <c r="BZ156" s="638"/>
      <c r="CA156" s="638"/>
      <c r="CB156" s="638"/>
      <c r="CC156" s="638"/>
      <c r="CD156" s="638"/>
      <c r="CE156" s="638"/>
      <c r="CF156" s="638"/>
      <c r="CG156" s="638"/>
      <c r="CH156" s="638"/>
      <c r="CI156" s="638"/>
      <c r="CJ156" s="638"/>
      <c r="CK156" s="638"/>
      <c r="CL156" s="638"/>
      <c r="CM156" s="638"/>
      <c r="CN156" s="638"/>
      <c r="CO156" s="638"/>
      <c r="CP156" s="638"/>
      <c r="CQ156" s="638"/>
      <c r="CR156" s="638"/>
      <c r="CS156" s="638"/>
      <c r="CT156" s="638"/>
      <c r="CU156" s="629">
        <f t="shared" si="61"/>
        <v>156100051</v>
      </c>
      <c r="CV156" s="638">
        <v>156100051</v>
      </c>
      <c r="CW156" s="638"/>
      <c r="CX156" s="638"/>
      <c r="CY156" s="638"/>
      <c r="CZ156" s="638"/>
      <c r="DA156" s="638"/>
      <c r="DB156" s="638"/>
      <c r="DC156" s="638"/>
      <c r="DD156" s="638"/>
      <c r="DE156" s="638"/>
      <c r="DF156" s="638"/>
      <c r="DG156" s="638"/>
      <c r="DH156" s="638"/>
      <c r="DI156" s="638"/>
      <c r="DJ156" s="638"/>
      <c r="DK156" s="638"/>
      <c r="DL156" s="779"/>
      <c r="DM156" s="779"/>
      <c r="DN156" s="779"/>
      <c r="DO156" s="779"/>
      <c r="DP156" s="779"/>
      <c r="DQ156" s="779"/>
      <c r="DR156" s="779"/>
      <c r="DS156" s="780">
        <f t="shared" si="62"/>
        <v>156100051</v>
      </c>
      <c r="DT156" s="638">
        <f t="shared" si="63"/>
        <v>526819153</v>
      </c>
      <c r="DU156" s="582" t="s">
        <v>1171</v>
      </c>
      <c r="DV156" s="754"/>
      <c r="DW156" s="754"/>
      <c r="DX156" s="754"/>
      <c r="DY156" s="754"/>
      <c r="DZ156" s="754"/>
      <c r="EA156" s="754"/>
      <c r="EB156" s="754"/>
      <c r="EC156" s="754"/>
      <c r="ED156" s="754"/>
      <c r="EE156" s="754"/>
      <c r="EF156" s="754"/>
      <c r="EG156" s="754"/>
      <c r="EH156" s="754"/>
      <c r="EI156" s="754"/>
      <c r="EJ156" s="754"/>
      <c r="EK156" s="754"/>
      <c r="EL156" s="754"/>
      <c r="EM156" s="754"/>
      <c r="EN156" s="754"/>
      <c r="EO156" s="754"/>
      <c r="EP156" s="754"/>
      <c r="EQ156" s="754"/>
      <c r="ER156" s="754"/>
      <c r="ES156" s="754"/>
      <c r="ET156" s="754"/>
      <c r="EU156" s="754"/>
      <c r="EV156" s="754"/>
      <c r="EW156" s="754"/>
      <c r="EX156" s="754"/>
      <c r="EY156" s="754"/>
      <c r="EZ156" s="754"/>
      <c r="FA156" s="754"/>
      <c r="FB156" s="754"/>
      <c r="FC156" s="754"/>
      <c r="FD156" s="754"/>
      <c r="FE156" s="754"/>
      <c r="FF156" s="754"/>
      <c r="FG156" s="754"/>
      <c r="FH156" s="754"/>
      <c r="FI156" s="754"/>
      <c r="FJ156" s="754"/>
      <c r="FK156" s="754"/>
      <c r="FL156" s="754"/>
      <c r="FM156" s="754"/>
      <c r="FN156" s="754"/>
      <c r="FO156" s="754"/>
      <c r="FP156" s="754"/>
      <c r="FQ156" s="754"/>
      <c r="FR156" s="754"/>
      <c r="FS156" s="754"/>
      <c r="FT156" s="754"/>
      <c r="FU156" s="754"/>
      <c r="FV156" s="754"/>
      <c r="FW156" s="754"/>
      <c r="FX156" s="754"/>
      <c r="FY156" s="754"/>
      <c r="FZ156" s="754"/>
      <c r="GA156" s="754"/>
      <c r="GB156" s="754"/>
      <c r="GC156" s="754"/>
      <c r="GD156" s="754"/>
      <c r="GE156" s="754"/>
      <c r="GF156" s="754"/>
      <c r="GG156" s="754"/>
      <c r="GH156" s="754"/>
      <c r="GI156" s="754"/>
      <c r="GJ156" s="754"/>
      <c r="GK156" s="754"/>
      <c r="GL156" s="754"/>
      <c r="GM156" s="754"/>
      <c r="GN156" s="754"/>
      <c r="GO156" s="754"/>
      <c r="GP156" s="754"/>
    </row>
    <row r="157" spans="1:198" ht="122.25" thickBot="1" x14ac:dyDescent="0.3">
      <c r="A157" s="700">
        <v>5</v>
      </c>
      <c r="B157" s="847" t="s">
        <v>963</v>
      </c>
      <c r="C157" s="852" t="s">
        <v>963</v>
      </c>
      <c r="D157" s="849" t="s">
        <v>964</v>
      </c>
      <c r="E157" s="700" t="s">
        <v>965</v>
      </c>
      <c r="F157" s="700" t="s">
        <v>966</v>
      </c>
      <c r="G157" s="700" t="s">
        <v>967</v>
      </c>
      <c r="H157" s="849">
        <v>2</v>
      </c>
      <c r="I157" s="853" t="s">
        <v>540</v>
      </c>
      <c r="J157" s="854" t="s">
        <v>105</v>
      </c>
      <c r="K157" s="700" t="s">
        <v>38</v>
      </c>
      <c r="L157" s="700">
        <v>2</v>
      </c>
      <c r="M157" s="700">
        <v>2</v>
      </c>
      <c r="N157" s="698" t="s">
        <v>1207</v>
      </c>
      <c r="O157" s="698" t="s">
        <v>974</v>
      </c>
      <c r="P157" s="698">
        <v>0</v>
      </c>
      <c r="Q157" s="698">
        <v>2023</v>
      </c>
      <c r="R157" s="698" t="s">
        <v>975</v>
      </c>
      <c r="S157" s="698" t="s">
        <v>37</v>
      </c>
      <c r="T157" s="698" t="s">
        <v>33</v>
      </c>
      <c r="U157" s="698">
        <v>1</v>
      </c>
      <c r="V157" s="698">
        <v>1</v>
      </c>
      <c r="W157" s="699">
        <v>0.25</v>
      </c>
      <c r="X157" s="698">
        <v>0.5</v>
      </c>
      <c r="Y157" s="698">
        <v>0.75</v>
      </c>
      <c r="Z157" s="855">
        <v>1</v>
      </c>
      <c r="AA157" s="798">
        <v>286348000</v>
      </c>
      <c r="AB157" s="638"/>
      <c r="AC157" s="638"/>
      <c r="AD157" s="638"/>
      <c r="AE157" s="638"/>
      <c r="AF157" s="638"/>
      <c r="AG157" s="638"/>
      <c r="AH157" s="638"/>
      <c r="AI157" s="638"/>
      <c r="AJ157" s="638"/>
      <c r="AK157" s="638"/>
      <c r="AL157" s="638"/>
      <c r="AM157" s="638"/>
      <c r="AN157" s="638"/>
      <c r="AO157" s="638"/>
      <c r="AP157" s="638"/>
      <c r="AQ157" s="638"/>
      <c r="AR157" s="638"/>
      <c r="AS157" s="638"/>
      <c r="AT157" s="638"/>
      <c r="AU157" s="638"/>
      <c r="AV157" s="638"/>
      <c r="AW157" s="638"/>
      <c r="AX157" s="638"/>
      <c r="AY157" s="629">
        <f t="shared" si="58"/>
        <v>286348000</v>
      </c>
      <c r="AZ157" s="638">
        <v>306378602</v>
      </c>
      <c r="BA157" s="638"/>
      <c r="BB157" s="638"/>
      <c r="BC157" s="638"/>
      <c r="BD157" s="638"/>
      <c r="BE157" s="638"/>
      <c r="BF157" s="638"/>
      <c r="BG157" s="638"/>
      <c r="BH157" s="638"/>
      <c r="BI157" s="638"/>
      <c r="BJ157" s="638"/>
      <c r="BK157" s="638"/>
      <c r="BL157" s="638"/>
      <c r="BM157" s="638"/>
      <c r="BN157" s="638"/>
      <c r="BO157" s="638"/>
      <c r="BP157" s="638"/>
      <c r="BQ157" s="638"/>
      <c r="BR157" s="638"/>
      <c r="BS157" s="638"/>
      <c r="BT157" s="638"/>
      <c r="BU157" s="638"/>
      <c r="BV157" s="638"/>
      <c r="BW157" s="629">
        <f t="shared" si="60"/>
        <v>306378602</v>
      </c>
      <c r="BX157" s="845">
        <v>306378602</v>
      </c>
      <c r="BY157" s="638"/>
      <c r="BZ157" s="638"/>
      <c r="CA157" s="638"/>
      <c r="CB157" s="638"/>
      <c r="CC157" s="638"/>
      <c r="CD157" s="638"/>
      <c r="CE157" s="638"/>
      <c r="CF157" s="638"/>
      <c r="CG157" s="638"/>
      <c r="CH157" s="638"/>
      <c r="CI157" s="638"/>
      <c r="CJ157" s="638"/>
      <c r="CK157" s="638"/>
      <c r="CL157" s="638"/>
      <c r="CM157" s="638"/>
      <c r="CN157" s="638"/>
      <c r="CO157" s="638"/>
      <c r="CP157" s="638"/>
      <c r="CQ157" s="638"/>
      <c r="CR157" s="638"/>
      <c r="CS157" s="638"/>
      <c r="CT157" s="638"/>
      <c r="CU157" s="629">
        <f t="shared" si="61"/>
        <v>306378602</v>
      </c>
      <c r="CV157" s="638">
        <v>306378602</v>
      </c>
      <c r="CW157" s="638"/>
      <c r="CX157" s="638"/>
      <c r="CY157" s="638"/>
      <c r="CZ157" s="638"/>
      <c r="DA157" s="638"/>
      <c r="DB157" s="638"/>
      <c r="DC157" s="638"/>
      <c r="DD157" s="638"/>
      <c r="DE157" s="638"/>
      <c r="DF157" s="638"/>
      <c r="DG157" s="638"/>
      <c r="DH157" s="638"/>
      <c r="DI157" s="638"/>
      <c r="DJ157" s="638"/>
      <c r="DK157" s="638"/>
      <c r="DL157" s="779"/>
      <c r="DM157" s="779"/>
      <c r="DN157" s="779"/>
      <c r="DO157" s="779"/>
      <c r="DP157" s="638"/>
      <c r="DQ157" s="638"/>
      <c r="DR157" s="638"/>
      <c r="DS157" s="629">
        <f t="shared" si="62"/>
        <v>306378602</v>
      </c>
      <c r="DT157" s="638">
        <f t="shared" si="63"/>
        <v>1205483806</v>
      </c>
      <c r="DU157" s="582" t="s">
        <v>1171</v>
      </c>
    </row>
    <row r="158" spans="1:198" ht="17.25" thickBot="1" x14ac:dyDescent="0.3">
      <c r="A158" s="1387" t="s">
        <v>1376</v>
      </c>
      <c r="B158" s="1388"/>
      <c r="C158" s="1388"/>
      <c r="D158" s="1388"/>
      <c r="E158" s="1388"/>
      <c r="F158" s="1388"/>
      <c r="G158" s="1388"/>
      <c r="H158" s="1388"/>
      <c r="I158" s="1388"/>
      <c r="J158" s="1388"/>
      <c r="K158" s="1388"/>
      <c r="L158" s="1388"/>
      <c r="M158" s="1388"/>
      <c r="N158" s="1388"/>
      <c r="O158" s="1388"/>
      <c r="P158" s="1388"/>
      <c r="Q158" s="1388"/>
      <c r="R158" s="1388"/>
      <c r="S158" s="1388"/>
      <c r="T158" s="1388"/>
      <c r="U158" s="1388"/>
      <c r="V158" s="1388"/>
      <c r="W158" s="1388"/>
      <c r="X158" s="1388"/>
      <c r="Y158" s="1388"/>
      <c r="Z158" s="1388"/>
      <c r="AA158" s="807">
        <f>SUM(AA143:AA157)</f>
        <v>1555230936</v>
      </c>
      <c r="AB158" s="808">
        <f t="shared" ref="AB158:CR158" si="64">SUM(AB143:AB157)</f>
        <v>0</v>
      </c>
      <c r="AC158" s="808"/>
      <c r="AD158" s="808">
        <f t="shared" si="64"/>
        <v>0</v>
      </c>
      <c r="AE158" s="808">
        <f t="shared" si="64"/>
        <v>0</v>
      </c>
      <c r="AF158" s="808">
        <f t="shared" si="64"/>
        <v>0</v>
      </c>
      <c r="AG158" s="808">
        <f t="shared" si="64"/>
        <v>0</v>
      </c>
      <c r="AH158" s="808">
        <f t="shared" si="64"/>
        <v>0</v>
      </c>
      <c r="AI158" s="808">
        <f t="shared" si="64"/>
        <v>0</v>
      </c>
      <c r="AJ158" s="808">
        <f t="shared" si="64"/>
        <v>0</v>
      </c>
      <c r="AK158" s="808">
        <f t="shared" si="64"/>
        <v>0</v>
      </c>
      <c r="AL158" s="808">
        <f t="shared" si="64"/>
        <v>0</v>
      </c>
      <c r="AM158" s="808">
        <f t="shared" si="64"/>
        <v>0</v>
      </c>
      <c r="AN158" s="808">
        <f t="shared" si="64"/>
        <v>0</v>
      </c>
      <c r="AO158" s="808">
        <f t="shared" si="64"/>
        <v>0</v>
      </c>
      <c r="AP158" s="808">
        <f t="shared" si="64"/>
        <v>720448848</v>
      </c>
      <c r="AQ158" s="808">
        <f t="shared" si="64"/>
        <v>0</v>
      </c>
      <c r="AR158" s="808">
        <f t="shared" si="64"/>
        <v>0</v>
      </c>
      <c r="AS158" s="808">
        <f t="shared" si="64"/>
        <v>0</v>
      </c>
      <c r="AT158" s="808">
        <f t="shared" si="64"/>
        <v>0</v>
      </c>
      <c r="AU158" s="808">
        <f t="shared" si="64"/>
        <v>0</v>
      </c>
      <c r="AV158" s="808">
        <f t="shared" si="64"/>
        <v>0</v>
      </c>
      <c r="AW158" s="808">
        <f t="shared" si="64"/>
        <v>0</v>
      </c>
      <c r="AX158" s="808"/>
      <c r="AY158" s="809">
        <f t="shared" si="64"/>
        <v>2275679784</v>
      </c>
      <c r="AZ158" s="808">
        <f t="shared" si="64"/>
        <v>1600332633</v>
      </c>
      <c r="BA158" s="808">
        <f t="shared" si="64"/>
        <v>0</v>
      </c>
      <c r="BB158" s="808"/>
      <c r="BC158" s="808">
        <f t="shared" si="64"/>
        <v>0</v>
      </c>
      <c r="BD158" s="808">
        <f t="shared" si="64"/>
        <v>0</v>
      </c>
      <c r="BE158" s="808">
        <f t="shared" si="64"/>
        <v>0</v>
      </c>
      <c r="BF158" s="808">
        <f t="shared" si="64"/>
        <v>0</v>
      </c>
      <c r="BG158" s="808">
        <f t="shared" si="64"/>
        <v>0</v>
      </c>
      <c r="BH158" s="808">
        <f t="shared" si="64"/>
        <v>0</v>
      </c>
      <c r="BI158" s="808">
        <f t="shared" si="64"/>
        <v>0</v>
      </c>
      <c r="BJ158" s="808">
        <f t="shared" si="64"/>
        <v>0</v>
      </c>
      <c r="BK158" s="808">
        <f t="shared" si="64"/>
        <v>0</v>
      </c>
      <c r="BL158" s="808">
        <f t="shared" si="64"/>
        <v>0</v>
      </c>
      <c r="BM158" s="808">
        <f t="shared" si="64"/>
        <v>0</v>
      </c>
      <c r="BN158" s="808">
        <f t="shared" si="64"/>
        <v>0</v>
      </c>
      <c r="BO158" s="808">
        <f t="shared" si="64"/>
        <v>308700000</v>
      </c>
      <c r="BP158" s="808">
        <f t="shared" si="64"/>
        <v>0</v>
      </c>
      <c r="BQ158" s="808">
        <f t="shared" si="64"/>
        <v>0</v>
      </c>
      <c r="BR158" s="808">
        <f t="shared" si="64"/>
        <v>0</v>
      </c>
      <c r="BS158" s="808">
        <f t="shared" si="64"/>
        <v>0</v>
      </c>
      <c r="BT158" s="808">
        <f t="shared" si="64"/>
        <v>0</v>
      </c>
      <c r="BU158" s="808">
        <f t="shared" si="64"/>
        <v>0</v>
      </c>
      <c r="BV158" s="808"/>
      <c r="BW158" s="810">
        <f t="shared" si="64"/>
        <v>1909032633</v>
      </c>
      <c r="BX158" s="808">
        <f t="shared" si="64"/>
        <v>2236482496</v>
      </c>
      <c r="BY158" s="808">
        <f t="shared" si="64"/>
        <v>0</v>
      </c>
      <c r="BZ158" s="808"/>
      <c r="CA158" s="808">
        <f t="shared" si="64"/>
        <v>0</v>
      </c>
      <c r="CB158" s="808">
        <f t="shared" si="64"/>
        <v>0</v>
      </c>
      <c r="CC158" s="808">
        <f t="shared" si="64"/>
        <v>0</v>
      </c>
      <c r="CD158" s="808">
        <f t="shared" si="64"/>
        <v>0</v>
      </c>
      <c r="CE158" s="808">
        <f t="shared" si="64"/>
        <v>0</v>
      </c>
      <c r="CF158" s="808">
        <f t="shared" si="64"/>
        <v>0</v>
      </c>
      <c r="CG158" s="808">
        <f t="shared" si="64"/>
        <v>0</v>
      </c>
      <c r="CH158" s="808">
        <f t="shared" si="64"/>
        <v>0</v>
      </c>
      <c r="CI158" s="808">
        <f t="shared" si="64"/>
        <v>0</v>
      </c>
      <c r="CJ158" s="808">
        <f t="shared" si="64"/>
        <v>0</v>
      </c>
      <c r="CK158" s="808">
        <f t="shared" si="64"/>
        <v>0</v>
      </c>
      <c r="CL158" s="808">
        <f t="shared" si="64"/>
        <v>0</v>
      </c>
      <c r="CM158" s="808">
        <f t="shared" si="64"/>
        <v>322282800</v>
      </c>
      <c r="CN158" s="808">
        <f t="shared" si="64"/>
        <v>0</v>
      </c>
      <c r="CO158" s="808">
        <f t="shared" si="64"/>
        <v>0</v>
      </c>
      <c r="CP158" s="808">
        <f t="shared" si="64"/>
        <v>0</v>
      </c>
      <c r="CQ158" s="808">
        <f t="shared" si="64"/>
        <v>0</v>
      </c>
      <c r="CR158" s="808">
        <f t="shared" si="64"/>
        <v>0</v>
      </c>
      <c r="CS158" s="808">
        <f t="shared" ref="CS158:DT158" si="65">SUM(CS143:CS157)</f>
        <v>0</v>
      </c>
      <c r="CT158" s="808"/>
      <c r="CU158" s="810">
        <f t="shared" si="65"/>
        <v>2558765296</v>
      </c>
      <c r="CV158" s="808">
        <f t="shared" si="65"/>
        <v>2334887726</v>
      </c>
      <c r="CW158" s="808">
        <f t="shared" si="65"/>
        <v>0</v>
      </c>
      <c r="CX158" s="808"/>
      <c r="CY158" s="808">
        <f t="shared" si="65"/>
        <v>0</v>
      </c>
      <c r="CZ158" s="808">
        <f t="shared" si="65"/>
        <v>0</v>
      </c>
      <c r="DA158" s="808">
        <f t="shared" si="65"/>
        <v>0</v>
      </c>
      <c r="DB158" s="808">
        <f t="shared" si="65"/>
        <v>0</v>
      </c>
      <c r="DC158" s="808">
        <f t="shared" si="65"/>
        <v>0</v>
      </c>
      <c r="DD158" s="808">
        <f t="shared" si="65"/>
        <v>0</v>
      </c>
      <c r="DE158" s="808">
        <f t="shared" si="65"/>
        <v>0</v>
      </c>
      <c r="DF158" s="808">
        <f t="shared" si="65"/>
        <v>0</v>
      </c>
      <c r="DG158" s="808">
        <f t="shared" si="65"/>
        <v>0</v>
      </c>
      <c r="DH158" s="808">
        <f t="shared" si="65"/>
        <v>0</v>
      </c>
      <c r="DI158" s="808">
        <f t="shared" si="65"/>
        <v>0</v>
      </c>
      <c r="DJ158" s="808">
        <f t="shared" si="65"/>
        <v>0</v>
      </c>
      <c r="DK158" s="808">
        <f t="shared" si="65"/>
        <v>336463243</v>
      </c>
      <c r="DL158" s="808">
        <f t="shared" si="65"/>
        <v>0</v>
      </c>
      <c r="DM158" s="808">
        <f t="shared" si="65"/>
        <v>0</v>
      </c>
      <c r="DN158" s="808">
        <f t="shared" si="65"/>
        <v>0</v>
      </c>
      <c r="DO158" s="808">
        <f t="shared" si="65"/>
        <v>0</v>
      </c>
      <c r="DP158" s="808">
        <f t="shared" si="65"/>
        <v>0</v>
      </c>
      <c r="DQ158" s="808">
        <f t="shared" si="65"/>
        <v>0</v>
      </c>
      <c r="DR158" s="808"/>
      <c r="DS158" s="810">
        <f t="shared" si="65"/>
        <v>2671350969</v>
      </c>
      <c r="DT158" s="808">
        <f t="shared" si="65"/>
        <v>9414828682</v>
      </c>
      <c r="DU158" s="583" t="s">
        <v>1171</v>
      </c>
      <c r="DV158" s="701"/>
    </row>
    <row r="159" spans="1:198" s="867" customFormat="1" ht="40.5" x14ac:dyDescent="0.25">
      <c r="A159" s="856">
        <v>2</v>
      </c>
      <c r="B159" s="857" t="s">
        <v>552</v>
      </c>
      <c r="C159" s="856" t="s">
        <v>553</v>
      </c>
      <c r="D159" s="856" t="s">
        <v>554</v>
      </c>
      <c r="E159" s="702" t="s">
        <v>555</v>
      </c>
      <c r="F159" s="702" t="s">
        <v>556</v>
      </c>
      <c r="G159" s="702" t="s">
        <v>557</v>
      </c>
      <c r="H159" s="702">
        <v>0</v>
      </c>
      <c r="I159" s="702" t="s">
        <v>558</v>
      </c>
      <c r="J159" s="702" t="s">
        <v>559</v>
      </c>
      <c r="K159" s="702" t="s">
        <v>139</v>
      </c>
      <c r="L159" s="702">
        <v>1</v>
      </c>
      <c r="M159" s="702">
        <v>1</v>
      </c>
      <c r="N159" s="588" t="s">
        <v>560</v>
      </c>
      <c r="O159" s="588" t="s">
        <v>561</v>
      </c>
      <c r="P159" s="588">
        <v>0</v>
      </c>
      <c r="Q159" s="588">
        <v>2023</v>
      </c>
      <c r="R159" s="588" t="s">
        <v>562</v>
      </c>
      <c r="S159" s="588" t="s">
        <v>559</v>
      </c>
      <c r="T159" s="588" t="s">
        <v>33</v>
      </c>
      <c r="U159" s="588">
        <v>7</v>
      </c>
      <c r="V159" s="588">
        <v>7</v>
      </c>
      <c r="W159" s="588">
        <v>2</v>
      </c>
      <c r="X159" s="588">
        <v>2</v>
      </c>
      <c r="Y159" s="588">
        <v>2</v>
      </c>
      <c r="Z159" s="588">
        <v>1</v>
      </c>
      <c r="AA159" s="858">
        <v>128531000</v>
      </c>
      <c r="AB159" s="859"/>
      <c r="AC159" s="859"/>
      <c r="AD159" s="860"/>
      <c r="AE159" s="860"/>
      <c r="AF159" s="860"/>
      <c r="AG159" s="860"/>
      <c r="AH159" s="860"/>
      <c r="AI159" s="860"/>
      <c r="AJ159" s="860"/>
      <c r="AK159" s="860"/>
      <c r="AL159" s="860"/>
      <c r="AM159" s="860"/>
      <c r="AN159" s="860"/>
      <c r="AO159" s="860"/>
      <c r="AP159" s="860"/>
      <c r="AQ159" s="860"/>
      <c r="AR159" s="860"/>
      <c r="AS159" s="860"/>
      <c r="AT159" s="860"/>
      <c r="AU159" s="860"/>
      <c r="AV159" s="860"/>
      <c r="AW159" s="860"/>
      <c r="AX159" s="860"/>
      <c r="AY159" s="651">
        <f>SUM(AA159:AW159)</f>
        <v>128531000</v>
      </c>
      <c r="AZ159" s="861">
        <v>91805</v>
      </c>
      <c r="BA159" s="861"/>
      <c r="BB159" s="861"/>
      <c r="BC159" s="860"/>
      <c r="BD159" s="860"/>
      <c r="BE159" s="860"/>
      <c r="BF159" s="860"/>
      <c r="BG159" s="860"/>
      <c r="BH159" s="860"/>
      <c r="BI159" s="860"/>
      <c r="BJ159" s="860"/>
      <c r="BK159" s="860"/>
      <c r="BL159" s="860"/>
      <c r="BM159" s="860"/>
      <c r="BN159" s="860"/>
      <c r="BO159" s="860"/>
      <c r="BP159" s="860"/>
      <c r="BQ159" s="860"/>
      <c r="BR159" s="860"/>
      <c r="BS159" s="860"/>
      <c r="BT159" s="860"/>
      <c r="BU159" s="860"/>
      <c r="BV159" s="860"/>
      <c r="BW159" s="862">
        <f>SUM(AZ159:BU159)</f>
        <v>91805</v>
      </c>
      <c r="BX159" s="860">
        <v>38000000</v>
      </c>
      <c r="BY159" s="860"/>
      <c r="BZ159" s="860"/>
      <c r="CA159" s="860"/>
      <c r="CB159" s="860"/>
      <c r="CC159" s="860"/>
      <c r="CD159" s="860"/>
      <c r="CE159" s="860"/>
      <c r="CF159" s="860"/>
      <c r="CG159" s="860"/>
      <c r="CH159" s="860"/>
      <c r="CI159" s="860"/>
      <c r="CJ159" s="860"/>
      <c r="CK159" s="860"/>
      <c r="CL159" s="860"/>
      <c r="CM159" s="860"/>
      <c r="CN159" s="860"/>
      <c r="CO159" s="860"/>
      <c r="CP159" s="860"/>
      <c r="CQ159" s="860"/>
      <c r="CR159" s="860"/>
      <c r="CS159" s="860"/>
      <c r="CT159" s="860"/>
      <c r="CU159" s="862">
        <f>SUM(BX159:CS159)</f>
        <v>38000000</v>
      </c>
      <c r="CV159" s="860">
        <v>39710000</v>
      </c>
      <c r="CW159" s="860"/>
      <c r="CX159" s="860"/>
      <c r="CY159" s="860"/>
      <c r="CZ159" s="860"/>
      <c r="DA159" s="860"/>
      <c r="DB159" s="863"/>
      <c r="DC159" s="863"/>
      <c r="DD159" s="863"/>
      <c r="DE159" s="863"/>
      <c r="DF159" s="863"/>
      <c r="DG159" s="863"/>
      <c r="DH159" s="863"/>
      <c r="DI159" s="863"/>
      <c r="DJ159" s="863"/>
      <c r="DK159" s="863"/>
      <c r="DL159" s="863"/>
      <c r="DM159" s="863"/>
      <c r="DN159" s="863"/>
      <c r="DO159" s="863"/>
      <c r="DP159" s="863"/>
      <c r="DQ159" s="863"/>
      <c r="DR159" s="863"/>
      <c r="DS159" s="864">
        <f>SUM(CV159:DQ159)</f>
        <v>39710000</v>
      </c>
      <c r="DT159" s="865">
        <f>+AY159+BW159+CU159+DS159</f>
        <v>206332805</v>
      </c>
      <c r="DU159" s="866" t="s">
        <v>1193</v>
      </c>
      <c r="DV159" s="754"/>
      <c r="DW159" s="754"/>
      <c r="DX159" s="754"/>
      <c r="DY159" s="754"/>
      <c r="DZ159" s="754"/>
      <c r="EA159" s="754"/>
      <c r="EB159" s="754"/>
      <c r="EC159" s="754"/>
      <c r="ED159" s="754"/>
      <c r="EE159" s="754"/>
      <c r="EF159" s="754"/>
      <c r="EG159" s="754"/>
      <c r="EH159" s="754"/>
      <c r="EI159" s="754"/>
      <c r="EJ159" s="754"/>
      <c r="EK159" s="754"/>
      <c r="EL159" s="754"/>
      <c r="EM159" s="754"/>
      <c r="EN159" s="754"/>
      <c r="EO159" s="754"/>
      <c r="EP159" s="754"/>
      <c r="EQ159" s="754"/>
      <c r="ER159" s="754"/>
      <c r="ES159" s="754"/>
      <c r="ET159" s="754"/>
      <c r="EU159" s="754"/>
      <c r="EV159" s="754"/>
      <c r="EW159" s="754"/>
    </row>
    <row r="160" spans="1:198" s="867" customFormat="1" ht="40.5" x14ac:dyDescent="0.25">
      <c r="A160" s="584">
        <v>2</v>
      </c>
      <c r="B160" s="868" t="s">
        <v>552</v>
      </c>
      <c r="C160" s="584" t="s">
        <v>553</v>
      </c>
      <c r="D160" s="584" t="s">
        <v>554</v>
      </c>
      <c r="E160" s="588" t="s">
        <v>555</v>
      </c>
      <c r="F160" s="588" t="s">
        <v>556</v>
      </c>
      <c r="G160" s="588" t="s">
        <v>557</v>
      </c>
      <c r="H160" s="588">
        <v>0</v>
      </c>
      <c r="I160" s="588" t="s">
        <v>558</v>
      </c>
      <c r="J160" s="588" t="s">
        <v>559</v>
      </c>
      <c r="K160" s="588" t="s">
        <v>139</v>
      </c>
      <c r="L160" s="588">
        <v>1</v>
      </c>
      <c r="M160" s="588">
        <v>1</v>
      </c>
      <c r="N160" s="588" t="s">
        <v>563</v>
      </c>
      <c r="O160" s="588" t="s">
        <v>564</v>
      </c>
      <c r="P160" s="588">
        <v>0</v>
      </c>
      <c r="Q160" s="588">
        <v>2023</v>
      </c>
      <c r="R160" s="588" t="s">
        <v>565</v>
      </c>
      <c r="S160" s="588" t="s">
        <v>559</v>
      </c>
      <c r="T160" s="588" t="s">
        <v>33</v>
      </c>
      <c r="U160" s="588">
        <v>4</v>
      </c>
      <c r="V160" s="588">
        <v>4</v>
      </c>
      <c r="W160" s="588">
        <v>1</v>
      </c>
      <c r="X160" s="584">
        <v>1</v>
      </c>
      <c r="Y160" s="584">
        <v>1</v>
      </c>
      <c r="Z160" s="584">
        <v>1</v>
      </c>
      <c r="AA160" s="869">
        <v>40102000</v>
      </c>
      <c r="AB160" s="870"/>
      <c r="AC160" s="870"/>
      <c r="AD160" s="870"/>
      <c r="AE160" s="870"/>
      <c r="AF160" s="871"/>
      <c r="AG160" s="871"/>
      <c r="AH160" s="871"/>
      <c r="AI160" s="871"/>
      <c r="AJ160" s="871"/>
      <c r="AK160" s="871"/>
      <c r="AL160" s="871"/>
      <c r="AM160" s="871"/>
      <c r="AN160" s="871"/>
      <c r="AO160" s="871"/>
      <c r="AP160" s="871"/>
      <c r="AQ160" s="871"/>
      <c r="AR160" s="871"/>
      <c r="AS160" s="871"/>
      <c r="AT160" s="871"/>
      <c r="AU160" s="871"/>
      <c r="AV160" s="871"/>
      <c r="AW160" s="871"/>
      <c r="AX160" s="871"/>
      <c r="AY160" s="651">
        <f>SUM(AA160:AW160)</f>
        <v>40102000</v>
      </c>
      <c r="AZ160" s="860">
        <v>77175000</v>
      </c>
      <c r="BA160" s="860"/>
      <c r="BB160" s="860"/>
      <c r="BC160" s="860"/>
      <c r="BD160" s="860"/>
      <c r="BE160" s="860"/>
      <c r="BF160" s="860"/>
      <c r="BG160" s="860"/>
      <c r="BH160" s="860"/>
      <c r="BI160" s="860"/>
      <c r="BJ160" s="860"/>
      <c r="BK160" s="860"/>
      <c r="BL160" s="860"/>
      <c r="BM160" s="860"/>
      <c r="BN160" s="860"/>
      <c r="BO160" s="860"/>
      <c r="BP160" s="860"/>
      <c r="BQ160" s="860"/>
      <c r="BR160" s="860"/>
      <c r="BS160" s="860"/>
      <c r="BT160" s="860"/>
      <c r="BU160" s="860"/>
      <c r="BV160" s="860"/>
      <c r="BW160" s="862">
        <f t="shared" ref="BW160:BW161" si="66">SUM(AZ160:BU160)</f>
        <v>77175000</v>
      </c>
      <c r="BX160" s="860">
        <v>107762417</v>
      </c>
      <c r="BY160" s="860"/>
      <c r="BZ160" s="860"/>
      <c r="CA160" s="860"/>
      <c r="CB160" s="860"/>
      <c r="CC160" s="860"/>
      <c r="CD160" s="860"/>
      <c r="CE160" s="860"/>
      <c r="CF160" s="860"/>
      <c r="CG160" s="860"/>
      <c r="CH160" s="860"/>
      <c r="CI160" s="860"/>
      <c r="CJ160" s="860"/>
      <c r="CK160" s="860"/>
      <c r="CL160" s="860"/>
      <c r="CM160" s="860"/>
      <c r="CN160" s="860"/>
      <c r="CO160" s="860"/>
      <c r="CP160" s="860"/>
      <c r="CQ160" s="860"/>
      <c r="CR160" s="860"/>
      <c r="CS160" s="860"/>
      <c r="CT160" s="860"/>
      <c r="CU160" s="862">
        <f t="shared" ref="CU160:CU161" si="67">SUM(BX160:CS160)</f>
        <v>107762417</v>
      </c>
      <c r="CV160" s="860">
        <v>102370996</v>
      </c>
      <c r="CW160" s="860"/>
      <c r="CX160" s="860"/>
      <c r="CY160" s="860"/>
      <c r="CZ160" s="860"/>
      <c r="DA160" s="860"/>
      <c r="DB160" s="863"/>
      <c r="DC160" s="863"/>
      <c r="DD160" s="863"/>
      <c r="DE160" s="863"/>
      <c r="DF160" s="863"/>
      <c r="DG160" s="863"/>
      <c r="DH160" s="863"/>
      <c r="DI160" s="863"/>
      <c r="DJ160" s="863"/>
      <c r="DK160" s="863"/>
      <c r="DL160" s="863"/>
      <c r="DM160" s="863"/>
      <c r="DN160" s="863"/>
      <c r="DO160" s="863"/>
      <c r="DP160" s="863"/>
      <c r="DQ160" s="863"/>
      <c r="DR160" s="863"/>
      <c r="DS160" s="864">
        <f t="shared" ref="DS160:DS161" si="68">SUM(CV160:DQ160)</f>
        <v>102370996</v>
      </c>
      <c r="DT160" s="865">
        <f t="shared" ref="DT160:DT161" si="69">+AY160+BW160+CU160+DS160</f>
        <v>327410413</v>
      </c>
      <c r="DU160" s="866" t="s">
        <v>1194</v>
      </c>
      <c r="DV160" s="754"/>
      <c r="DW160" s="754"/>
      <c r="DX160" s="754"/>
      <c r="DY160" s="754"/>
      <c r="DZ160" s="754"/>
      <c r="EA160" s="754"/>
      <c r="EB160" s="754"/>
      <c r="EC160" s="754"/>
      <c r="ED160" s="754"/>
      <c r="EE160" s="754"/>
      <c r="EF160" s="754"/>
      <c r="EG160" s="754"/>
      <c r="EH160" s="754"/>
      <c r="EI160" s="754"/>
      <c r="EJ160" s="754"/>
      <c r="EK160" s="754"/>
      <c r="EL160" s="754"/>
      <c r="EM160" s="754"/>
      <c r="EN160" s="754"/>
      <c r="EO160" s="754"/>
      <c r="EP160" s="754"/>
      <c r="EQ160" s="754"/>
      <c r="ER160" s="754"/>
      <c r="ES160" s="754"/>
      <c r="ET160" s="754"/>
      <c r="EU160" s="754"/>
      <c r="EV160" s="754"/>
      <c r="EW160" s="754"/>
    </row>
    <row r="161" spans="1:197" s="867" customFormat="1" ht="67.5" x14ac:dyDescent="0.25">
      <c r="A161" s="584">
        <v>2</v>
      </c>
      <c r="B161" s="868" t="s">
        <v>552</v>
      </c>
      <c r="C161" s="584" t="s">
        <v>553</v>
      </c>
      <c r="D161" s="584" t="s">
        <v>554</v>
      </c>
      <c r="E161" s="588" t="s">
        <v>555</v>
      </c>
      <c r="F161" s="588" t="s">
        <v>556</v>
      </c>
      <c r="G161" s="588" t="s">
        <v>567</v>
      </c>
      <c r="H161" s="588">
        <v>607</v>
      </c>
      <c r="I161" s="588" t="s">
        <v>568</v>
      </c>
      <c r="J161" s="588" t="s">
        <v>559</v>
      </c>
      <c r="K161" s="584" t="s">
        <v>139</v>
      </c>
      <c r="L161" s="584">
        <v>216</v>
      </c>
      <c r="M161" s="584">
        <v>823</v>
      </c>
      <c r="N161" s="588" t="s">
        <v>569</v>
      </c>
      <c r="O161" s="588" t="s">
        <v>570</v>
      </c>
      <c r="P161" s="588">
        <v>0.3</v>
      </c>
      <c r="Q161" s="588">
        <v>2023</v>
      </c>
      <c r="R161" s="588" t="s">
        <v>571</v>
      </c>
      <c r="S161" s="584" t="s">
        <v>176</v>
      </c>
      <c r="T161" s="584" t="s">
        <v>33</v>
      </c>
      <c r="U161" s="872">
        <v>1</v>
      </c>
      <c r="V161" s="872">
        <v>1</v>
      </c>
      <c r="W161" s="872">
        <v>0.4</v>
      </c>
      <c r="X161" s="872">
        <v>0.6</v>
      </c>
      <c r="Y161" s="872">
        <v>0.8</v>
      </c>
      <c r="Z161" s="872">
        <v>1</v>
      </c>
      <c r="AA161" s="869">
        <v>88200000</v>
      </c>
      <c r="AB161" s="870"/>
      <c r="AC161" s="870"/>
      <c r="AD161" s="870"/>
      <c r="AE161" s="870"/>
      <c r="AF161" s="871"/>
      <c r="AG161" s="871"/>
      <c r="AH161" s="871"/>
      <c r="AI161" s="871"/>
      <c r="AJ161" s="871"/>
      <c r="AK161" s="871"/>
      <c r="AL161" s="871"/>
      <c r="AM161" s="871"/>
      <c r="AN161" s="871"/>
      <c r="AO161" s="871"/>
      <c r="AP161" s="871"/>
      <c r="AQ161" s="871"/>
      <c r="AR161" s="871"/>
      <c r="AS161" s="871"/>
      <c r="AT161" s="871"/>
      <c r="AU161" s="871"/>
      <c r="AV161" s="871">
        <v>40383369</v>
      </c>
      <c r="AW161" s="871"/>
      <c r="AX161" s="871"/>
      <c r="AY161" s="651">
        <f>SUM(AA161:AW161)</f>
        <v>128583369</v>
      </c>
      <c r="AZ161" s="861">
        <v>132313316</v>
      </c>
      <c r="BA161" s="861"/>
      <c r="BB161" s="861"/>
      <c r="BC161" s="860"/>
      <c r="BD161" s="860"/>
      <c r="BE161" s="860"/>
      <c r="BF161" s="860"/>
      <c r="BG161" s="860"/>
      <c r="BH161" s="860"/>
      <c r="BI161" s="860"/>
      <c r="BJ161" s="860"/>
      <c r="BK161" s="860"/>
      <c r="BL161" s="860"/>
      <c r="BM161" s="860"/>
      <c r="BN161" s="860"/>
      <c r="BO161" s="860"/>
      <c r="BP161" s="860"/>
      <c r="BQ161" s="860"/>
      <c r="BR161" s="860"/>
      <c r="BS161" s="860"/>
      <c r="BT161" s="860"/>
      <c r="BU161" s="860"/>
      <c r="BV161" s="860"/>
      <c r="BW161" s="862">
        <f t="shared" si="66"/>
        <v>132313316</v>
      </c>
      <c r="BX161" s="861">
        <v>82759567</v>
      </c>
      <c r="BY161" s="861"/>
      <c r="BZ161" s="861"/>
      <c r="CA161" s="860"/>
      <c r="CB161" s="860"/>
      <c r="CC161" s="860"/>
      <c r="CD161" s="860"/>
      <c r="CE161" s="860"/>
      <c r="CF161" s="860"/>
      <c r="CG161" s="860"/>
      <c r="CH161" s="860"/>
      <c r="CI161" s="860"/>
      <c r="CJ161" s="860"/>
      <c r="CK161" s="860"/>
      <c r="CL161" s="860"/>
      <c r="CM161" s="860"/>
      <c r="CN161" s="860"/>
      <c r="CO161" s="860"/>
      <c r="CP161" s="860"/>
      <c r="CQ161" s="860"/>
      <c r="CR161" s="860"/>
      <c r="CS161" s="860"/>
      <c r="CT161" s="860"/>
      <c r="CU161" s="862">
        <f t="shared" si="67"/>
        <v>82759567</v>
      </c>
      <c r="CV161" s="861">
        <v>86440988</v>
      </c>
      <c r="CW161" s="861"/>
      <c r="CX161" s="861"/>
      <c r="CY161" s="860"/>
      <c r="CZ161" s="860"/>
      <c r="DA161" s="860"/>
      <c r="DB161" s="863"/>
      <c r="DC161" s="863"/>
      <c r="DD161" s="863"/>
      <c r="DE161" s="863"/>
      <c r="DF161" s="863"/>
      <c r="DG161" s="863"/>
      <c r="DH161" s="863"/>
      <c r="DI161" s="863"/>
      <c r="DJ161" s="863"/>
      <c r="DK161" s="863"/>
      <c r="DL161" s="863"/>
      <c r="DM161" s="863"/>
      <c r="DN161" s="863"/>
      <c r="DO161" s="863"/>
      <c r="DP161" s="863"/>
      <c r="DQ161" s="863"/>
      <c r="DR161" s="863"/>
      <c r="DS161" s="864">
        <f t="shared" si="68"/>
        <v>86440988</v>
      </c>
      <c r="DT161" s="865">
        <f t="shared" si="69"/>
        <v>430097240</v>
      </c>
      <c r="DU161" s="866" t="s">
        <v>1193</v>
      </c>
      <c r="DV161" s="754"/>
      <c r="DW161" s="754"/>
      <c r="DX161" s="754"/>
      <c r="DY161" s="754"/>
      <c r="DZ161" s="754"/>
      <c r="EA161" s="754"/>
      <c r="EB161" s="754"/>
      <c r="EC161" s="754"/>
      <c r="ED161" s="754"/>
      <c r="EE161" s="754"/>
      <c r="EF161" s="754"/>
      <c r="EG161" s="754"/>
      <c r="EH161" s="754"/>
      <c r="EI161" s="754"/>
      <c r="EJ161" s="754"/>
      <c r="EK161" s="754"/>
      <c r="EL161" s="754"/>
      <c r="EM161" s="754"/>
      <c r="EN161" s="754"/>
      <c r="EO161" s="754"/>
      <c r="EP161" s="754"/>
      <c r="EQ161" s="754"/>
      <c r="ER161" s="754"/>
      <c r="ES161" s="754"/>
      <c r="ET161" s="754"/>
      <c r="EU161" s="754"/>
      <c r="EV161" s="754"/>
      <c r="EW161" s="754"/>
    </row>
    <row r="162" spans="1:197" s="867" customFormat="1" ht="16.5" x14ac:dyDescent="0.25">
      <c r="A162" s="1389" t="s">
        <v>1209</v>
      </c>
      <c r="B162" s="1399"/>
      <c r="C162" s="1399"/>
      <c r="D162" s="1399"/>
      <c r="E162" s="1399"/>
      <c r="F162" s="1399"/>
      <c r="G162" s="1399"/>
      <c r="H162" s="1399"/>
      <c r="I162" s="1399"/>
      <c r="J162" s="1399"/>
      <c r="K162" s="1399"/>
      <c r="L162" s="1399"/>
      <c r="M162" s="1399"/>
      <c r="N162" s="1399"/>
      <c r="O162" s="1399"/>
      <c r="P162" s="1399"/>
      <c r="Q162" s="1399"/>
      <c r="R162" s="1399"/>
      <c r="S162" s="1399"/>
      <c r="T162" s="1399"/>
      <c r="U162" s="1399"/>
      <c r="V162" s="1399"/>
      <c r="W162" s="1399"/>
      <c r="X162" s="1399"/>
      <c r="Y162" s="1399"/>
      <c r="Z162" s="1400"/>
      <c r="AA162" s="585">
        <f>SUM(AA159:AA161)</f>
        <v>256833000</v>
      </c>
      <c r="AB162" s="639">
        <f t="shared" ref="AB162:CR162" si="70">SUM(AB159:AB161)</f>
        <v>0</v>
      </c>
      <c r="AC162" s="639"/>
      <c r="AD162" s="639">
        <f t="shared" si="70"/>
        <v>0</v>
      </c>
      <c r="AE162" s="639">
        <f t="shared" si="70"/>
        <v>0</v>
      </c>
      <c r="AF162" s="639">
        <f t="shared" si="70"/>
        <v>0</v>
      </c>
      <c r="AG162" s="639">
        <f t="shared" si="70"/>
        <v>0</v>
      </c>
      <c r="AH162" s="639">
        <f t="shared" si="70"/>
        <v>0</v>
      </c>
      <c r="AI162" s="639">
        <f t="shared" si="70"/>
        <v>0</v>
      </c>
      <c r="AJ162" s="639">
        <f t="shared" si="70"/>
        <v>0</v>
      </c>
      <c r="AK162" s="639">
        <f t="shared" si="70"/>
        <v>0</v>
      </c>
      <c r="AL162" s="639">
        <f t="shared" si="70"/>
        <v>0</v>
      </c>
      <c r="AM162" s="639">
        <f t="shared" si="70"/>
        <v>0</v>
      </c>
      <c r="AN162" s="639">
        <f t="shared" si="70"/>
        <v>0</v>
      </c>
      <c r="AO162" s="639">
        <f t="shared" si="70"/>
        <v>0</v>
      </c>
      <c r="AP162" s="639">
        <f t="shared" si="70"/>
        <v>0</v>
      </c>
      <c r="AQ162" s="639">
        <f t="shared" si="70"/>
        <v>0</v>
      </c>
      <c r="AR162" s="639">
        <f t="shared" si="70"/>
        <v>0</v>
      </c>
      <c r="AS162" s="639">
        <f t="shared" si="70"/>
        <v>0</v>
      </c>
      <c r="AT162" s="639">
        <f t="shared" si="70"/>
        <v>0</v>
      </c>
      <c r="AU162" s="639">
        <f t="shared" si="70"/>
        <v>0</v>
      </c>
      <c r="AV162" s="639">
        <f t="shared" si="70"/>
        <v>40383369</v>
      </c>
      <c r="AW162" s="639">
        <f t="shared" si="70"/>
        <v>0</v>
      </c>
      <c r="AX162" s="639"/>
      <c r="AY162" s="748">
        <f t="shared" si="70"/>
        <v>297216369</v>
      </c>
      <c r="AZ162" s="639">
        <f t="shared" si="70"/>
        <v>209580121</v>
      </c>
      <c r="BA162" s="639">
        <f t="shared" si="70"/>
        <v>0</v>
      </c>
      <c r="BB162" s="639"/>
      <c r="BC162" s="639">
        <f t="shared" si="70"/>
        <v>0</v>
      </c>
      <c r="BD162" s="639">
        <f t="shared" si="70"/>
        <v>0</v>
      </c>
      <c r="BE162" s="639">
        <f t="shared" si="70"/>
        <v>0</v>
      </c>
      <c r="BF162" s="639">
        <f t="shared" si="70"/>
        <v>0</v>
      </c>
      <c r="BG162" s="639">
        <f t="shared" si="70"/>
        <v>0</v>
      </c>
      <c r="BH162" s="639">
        <f t="shared" si="70"/>
        <v>0</v>
      </c>
      <c r="BI162" s="639">
        <f t="shared" si="70"/>
        <v>0</v>
      </c>
      <c r="BJ162" s="639">
        <f t="shared" si="70"/>
        <v>0</v>
      </c>
      <c r="BK162" s="639">
        <f t="shared" si="70"/>
        <v>0</v>
      </c>
      <c r="BL162" s="639">
        <f t="shared" si="70"/>
        <v>0</v>
      </c>
      <c r="BM162" s="639">
        <f t="shared" si="70"/>
        <v>0</v>
      </c>
      <c r="BN162" s="639">
        <f t="shared" si="70"/>
        <v>0</v>
      </c>
      <c r="BO162" s="639">
        <f t="shared" si="70"/>
        <v>0</v>
      </c>
      <c r="BP162" s="639">
        <f t="shared" si="70"/>
        <v>0</v>
      </c>
      <c r="BQ162" s="639">
        <f t="shared" si="70"/>
        <v>0</v>
      </c>
      <c r="BR162" s="639">
        <f t="shared" si="70"/>
        <v>0</v>
      </c>
      <c r="BS162" s="639">
        <f t="shared" si="70"/>
        <v>0</v>
      </c>
      <c r="BT162" s="639">
        <f t="shared" si="70"/>
        <v>0</v>
      </c>
      <c r="BU162" s="639">
        <f t="shared" si="70"/>
        <v>0</v>
      </c>
      <c r="BV162" s="639"/>
      <c r="BW162" s="640">
        <f t="shared" si="70"/>
        <v>209580121</v>
      </c>
      <c r="BX162" s="639">
        <f t="shared" si="70"/>
        <v>228521984</v>
      </c>
      <c r="BY162" s="639">
        <f t="shared" si="70"/>
        <v>0</v>
      </c>
      <c r="BZ162" s="639"/>
      <c r="CA162" s="639">
        <f t="shared" si="70"/>
        <v>0</v>
      </c>
      <c r="CB162" s="639">
        <f t="shared" si="70"/>
        <v>0</v>
      </c>
      <c r="CC162" s="639">
        <f t="shared" si="70"/>
        <v>0</v>
      </c>
      <c r="CD162" s="639">
        <f t="shared" si="70"/>
        <v>0</v>
      </c>
      <c r="CE162" s="639">
        <f t="shared" si="70"/>
        <v>0</v>
      </c>
      <c r="CF162" s="639">
        <f t="shared" si="70"/>
        <v>0</v>
      </c>
      <c r="CG162" s="639">
        <f t="shared" si="70"/>
        <v>0</v>
      </c>
      <c r="CH162" s="639">
        <f t="shared" si="70"/>
        <v>0</v>
      </c>
      <c r="CI162" s="639">
        <f t="shared" si="70"/>
        <v>0</v>
      </c>
      <c r="CJ162" s="639">
        <f t="shared" si="70"/>
        <v>0</v>
      </c>
      <c r="CK162" s="639">
        <f t="shared" si="70"/>
        <v>0</v>
      </c>
      <c r="CL162" s="639">
        <f t="shared" si="70"/>
        <v>0</v>
      </c>
      <c r="CM162" s="639">
        <f t="shared" si="70"/>
        <v>0</v>
      </c>
      <c r="CN162" s="639">
        <f t="shared" si="70"/>
        <v>0</v>
      </c>
      <c r="CO162" s="639">
        <f t="shared" si="70"/>
        <v>0</v>
      </c>
      <c r="CP162" s="639">
        <f t="shared" si="70"/>
        <v>0</v>
      </c>
      <c r="CQ162" s="639">
        <f t="shared" si="70"/>
        <v>0</v>
      </c>
      <c r="CR162" s="639">
        <f t="shared" si="70"/>
        <v>0</v>
      </c>
      <c r="CS162" s="639">
        <f t="shared" ref="CS162:DT162" si="71">SUM(CS159:CS161)</f>
        <v>0</v>
      </c>
      <c r="CT162" s="639"/>
      <c r="CU162" s="640">
        <f t="shared" si="71"/>
        <v>228521984</v>
      </c>
      <c r="CV162" s="639">
        <f t="shared" si="71"/>
        <v>228521984</v>
      </c>
      <c r="CW162" s="639">
        <f t="shared" si="71"/>
        <v>0</v>
      </c>
      <c r="CX162" s="639"/>
      <c r="CY162" s="639">
        <f t="shared" si="71"/>
        <v>0</v>
      </c>
      <c r="CZ162" s="639">
        <f t="shared" si="71"/>
        <v>0</v>
      </c>
      <c r="DA162" s="639">
        <f t="shared" si="71"/>
        <v>0</v>
      </c>
      <c r="DB162" s="639">
        <f t="shared" si="71"/>
        <v>0</v>
      </c>
      <c r="DC162" s="639">
        <f t="shared" si="71"/>
        <v>0</v>
      </c>
      <c r="DD162" s="639">
        <f t="shared" si="71"/>
        <v>0</v>
      </c>
      <c r="DE162" s="639">
        <f t="shared" si="71"/>
        <v>0</v>
      </c>
      <c r="DF162" s="639">
        <f t="shared" si="71"/>
        <v>0</v>
      </c>
      <c r="DG162" s="639">
        <f t="shared" si="71"/>
        <v>0</v>
      </c>
      <c r="DH162" s="639">
        <f t="shared" si="71"/>
        <v>0</v>
      </c>
      <c r="DI162" s="639">
        <f t="shared" si="71"/>
        <v>0</v>
      </c>
      <c r="DJ162" s="639">
        <f t="shared" si="71"/>
        <v>0</v>
      </c>
      <c r="DK162" s="639">
        <f t="shared" si="71"/>
        <v>0</v>
      </c>
      <c r="DL162" s="639">
        <f t="shared" si="71"/>
        <v>0</v>
      </c>
      <c r="DM162" s="639">
        <f t="shared" si="71"/>
        <v>0</v>
      </c>
      <c r="DN162" s="639">
        <f t="shared" si="71"/>
        <v>0</v>
      </c>
      <c r="DO162" s="639">
        <f t="shared" si="71"/>
        <v>0</v>
      </c>
      <c r="DP162" s="639">
        <f t="shared" si="71"/>
        <v>0</v>
      </c>
      <c r="DQ162" s="639">
        <f t="shared" si="71"/>
        <v>0</v>
      </c>
      <c r="DR162" s="639"/>
      <c r="DS162" s="640">
        <f t="shared" si="71"/>
        <v>228521984</v>
      </c>
      <c r="DT162" s="639">
        <f t="shared" si="71"/>
        <v>963840458</v>
      </c>
      <c r="DU162" s="873" t="s">
        <v>1193</v>
      </c>
      <c r="DV162" s="679"/>
      <c r="DW162" s="754"/>
      <c r="DX162" s="754"/>
      <c r="DY162" s="754"/>
      <c r="DZ162" s="754"/>
      <c r="EA162" s="754"/>
      <c r="EB162" s="754"/>
      <c r="EC162" s="754"/>
      <c r="ED162" s="754"/>
      <c r="EE162" s="754"/>
      <c r="EF162" s="754"/>
      <c r="EG162" s="754"/>
      <c r="EH162" s="754"/>
      <c r="EI162" s="754"/>
      <c r="EJ162" s="754"/>
      <c r="EK162" s="754"/>
      <c r="EL162" s="754"/>
      <c r="EM162" s="754"/>
      <c r="EN162" s="754"/>
      <c r="EO162" s="754"/>
      <c r="EP162" s="754"/>
      <c r="EQ162" s="754"/>
      <c r="ER162" s="754"/>
      <c r="ES162" s="754"/>
      <c r="ET162" s="754"/>
      <c r="EU162" s="754"/>
      <c r="EV162" s="754"/>
      <c r="EW162" s="754"/>
    </row>
    <row r="163" spans="1:197" ht="67.5" x14ac:dyDescent="0.25">
      <c r="A163" s="584">
        <v>2</v>
      </c>
      <c r="B163" s="868" t="s">
        <v>552</v>
      </c>
      <c r="C163" s="584" t="s">
        <v>553</v>
      </c>
      <c r="D163" s="588" t="s">
        <v>554</v>
      </c>
      <c r="E163" s="588" t="s">
        <v>555</v>
      </c>
      <c r="F163" s="588" t="s">
        <v>566</v>
      </c>
      <c r="G163" s="588" t="s">
        <v>567</v>
      </c>
      <c r="H163" s="588">
        <v>607</v>
      </c>
      <c r="I163" s="588" t="s">
        <v>568</v>
      </c>
      <c r="J163" s="588" t="s">
        <v>559</v>
      </c>
      <c r="K163" s="588" t="s">
        <v>139</v>
      </c>
      <c r="L163" s="588">
        <v>216</v>
      </c>
      <c r="M163" s="588">
        <v>823</v>
      </c>
      <c r="N163" s="588" t="s">
        <v>572</v>
      </c>
      <c r="O163" s="588" t="s">
        <v>573</v>
      </c>
      <c r="P163" s="703">
        <v>0</v>
      </c>
      <c r="Q163" s="588">
        <v>2023</v>
      </c>
      <c r="R163" s="588" t="s">
        <v>574</v>
      </c>
      <c r="S163" s="588" t="s">
        <v>559</v>
      </c>
      <c r="T163" s="588" t="s">
        <v>33</v>
      </c>
      <c r="U163" s="703">
        <v>12</v>
      </c>
      <c r="V163" s="703">
        <v>12</v>
      </c>
      <c r="W163" s="703">
        <v>3</v>
      </c>
      <c r="X163" s="586">
        <v>3</v>
      </c>
      <c r="Y163" s="586">
        <v>3</v>
      </c>
      <c r="Z163" s="586">
        <v>3</v>
      </c>
      <c r="AA163" s="874">
        <v>209996000</v>
      </c>
      <c r="AB163" s="875"/>
      <c r="AC163" s="875"/>
      <c r="AD163" s="876"/>
      <c r="AE163" s="876"/>
      <c r="AF163" s="876"/>
      <c r="AG163" s="876"/>
      <c r="AH163" s="876"/>
      <c r="AI163" s="876"/>
      <c r="AJ163" s="876"/>
      <c r="AK163" s="876"/>
      <c r="AL163" s="876"/>
      <c r="AM163" s="876"/>
      <c r="AN163" s="876"/>
      <c r="AO163" s="876"/>
      <c r="AP163" s="876"/>
      <c r="AQ163" s="876"/>
      <c r="AR163" s="876"/>
      <c r="AS163" s="876"/>
      <c r="AT163" s="876"/>
      <c r="AU163" s="876"/>
      <c r="AV163" s="876"/>
      <c r="AW163" s="876"/>
      <c r="AX163" s="876"/>
      <c r="AY163" s="651">
        <f>SUM(AA163:AW163)</f>
        <v>209996000</v>
      </c>
      <c r="AZ163" s="875">
        <v>218400000</v>
      </c>
      <c r="BA163" s="875"/>
      <c r="BB163" s="875"/>
      <c r="BC163" s="876"/>
      <c r="BD163" s="876"/>
      <c r="BE163" s="876"/>
      <c r="BF163" s="876"/>
      <c r="BG163" s="876"/>
      <c r="BH163" s="876"/>
      <c r="BI163" s="876"/>
      <c r="BJ163" s="876"/>
      <c r="BK163" s="876"/>
      <c r="BL163" s="876"/>
      <c r="BM163" s="876"/>
      <c r="BN163" s="876"/>
      <c r="BO163" s="876"/>
      <c r="BP163" s="876"/>
      <c r="BQ163" s="876"/>
      <c r="BR163" s="876"/>
      <c r="BS163" s="876"/>
      <c r="BT163" s="876"/>
      <c r="BU163" s="876"/>
      <c r="BV163" s="876"/>
      <c r="BW163" s="862">
        <f>+SUM(AZ163:BD163)</f>
        <v>218400000</v>
      </c>
      <c r="BX163" s="875">
        <v>227136000</v>
      </c>
      <c r="BY163" s="875"/>
      <c r="BZ163" s="875"/>
      <c r="CA163" s="876"/>
      <c r="CB163" s="876"/>
      <c r="CC163" s="876"/>
      <c r="CD163" s="876"/>
      <c r="CE163" s="876"/>
      <c r="CF163" s="876"/>
      <c r="CG163" s="876"/>
      <c r="CH163" s="876"/>
      <c r="CI163" s="876"/>
      <c r="CJ163" s="876"/>
      <c r="CK163" s="876"/>
      <c r="CL163" s="876"/>
      <c r="CM163" s="876"/>
      <c r="CN163" s="876"/>
      <c r="CO163" s="876"/>
      <c r="CP163" s="876"/>
      <c r="CQ163" s="876"/>
      <c r="CR163" s="876"/>
      <c r="CS163" s="876"/>
      <c r="CT163" s="876"/>
      <c r="CU163" s="641">
        <f>+SUM(BX163:CB163)</f>
        <v>227136000</v>
      </c>
      <c r="CV163" s="875">
        <v>236221440</v>
      </c>
      <c r="CW163" s="875"/>
      <c r="CX163" s="875"/>
      <c r="CY163" s="876"/>
      <c r="CZ163" s="876"/>
      <c r="DA163" s="876"/>
      <c r="DB163" s="877"/>
      <c r="DC163" s="877"/>
      <c r="DD163" s="877"/>
      <c r="DE163" s="877"/>
      <c r="DF163" s="877"/>
      <c r="DG163" s="877"/>
      <c r="DH163" s="877"/>
      <c r="DI163" s="877"/>
      <c r="DJ163" s="877"/>
      <c r="DK163" s="877"/>
      <c r="DL163" s="877"/>
      <c r="DM163" s="877"/>
      <c r="DN163" s="877"/>
      <c r="DO163" s="877"/>
      <c r="DP163" s="877"/>
      <c r="DQ163" s="877"/>
      <c r="DR163" s="877"/>
      <c r="DS163" s="878">
        <f>+SUM(CV163:CZ163)</f>
        <v>236221440</v>
      </c>
      <c r="DT163" s="642">
        <f>+AY163+BW163+CU163+DS163</f>
        <v>891753440</v>
      </c>
      <c r="DU163" s="587" t="s">
        <v>1195</v>
      </c>
    </row>
    <row r="164" spans="1:197" ht="67.5" x14ac:dyDescent="0.25">
      <c r="A164" s="584">
        <v>2</v>
      </c>
      <c r="B164" s="868" t="s">
        <v>552</v>
      </c>
      <c r="C164" s="584" t="s">
        <v>553</v>
      </c>
      <c r="D164" s="588" t="s">
        <v>554</v>
      </c>
      <c r="E164" s="588" t="s">
        <v>555</v>
      </c>
      <c r="F164" s="588" t="s">
        <v>566</v>
      </c>
      <c r="G164" s="588" t="s">
        <v>567</v>
      </c>
      <c r="H164" s="588">
        <v>607</v>
      </c>
      <c r="I164" s="588" t="s">
        <v>568</v>
      </c>
      <c r="J164" s="588" t="s">
        <v>559</v>
      </c>
      <c r="K164" s="588" t="s">
        <v>139</v>
      </c>
      <c r="L164" s="588">
        <v>216</v>
      </c>
      <c r="M164" s="588">
        <v>823</v>
      </c>
      <c r="N164" s="588" t="s">
        <v>575</v>
      </c>
      <c r="O164" s="588" t="s">
        <v>576</v>
      </c>
      <c r="P164" s="703">
        <v>603</v>
      </c>
      <c r="Q164" s="588">
        <v>2023</v>
      </c>
      <c r="R164" s="588" t="s">
        <v>577</v>
      </c>
      <c r="S164" s="588" t="s">
        <v>559</v>
      </c>
      <c r="T164" s="588" t="s">
        <v>33</v>
      </c>
      <c r="U164" s="703">
        <v>200</v>
      </c>
      <c r="V164" s="703">
        <v>803</v>
      </c>
      <c r="W164" s="703">
        <v>50</v>
      </c>
      <c r="X164" s="586">
        <v>50</v>
      </c>
      <c r="Y164" s="586">
        <v>50</v>
      </c>
      <c r="Z164" s="586">
        <v>50</v>
      </c>
      <c r="AA164" s="874">
        <v>40000000</v>
      </c>
      <c r="AB164" s="875"/>
      <c r="AC164" s="875"/>
      <c r="AD164" s="876"/>
      <c r="AE164" s="876"/>
      <c r="AF164" s="876"/>
      <c r="AG164" s="876"/>
      <c r="AH164" s="876"/>
      <c r="AI164" s="876"/>
      <c r="AJ164" s="876"/>
      <c r="AK164" s="876"/>
      <c r="AL164" s="876"/>
      <c r="AM164" s="876"/>
      <c r="AN164" s="876"/>
      <c r="AO164" s="876"/>
      <c r="AP164" s="876"/>
      <c r="AQ164" s="876"/>
      <c r="AR164" s="876"/>
      <c r="AS164" s="876"/>
      <c r="AT164" s="876"/>
      <c r="AU164" s="876"/>
      <c r="AV164" s="876"/>
      <c r="AW164" s="876"/>
      <c r="AX164" s="876"/>
      <c r="AY164" s="651">
        <f>SUM(AA164:AW164)</f>
        <v>40000000</v>
      </c>
      <c r="AZ164" s="875">
        <v>41600000</v>
      </c>
      <c r="BA164" s="875"/>
      <c r="BB164" s="875"/>
      <c r="BC164" s="876"/>
      <c r="BD164" s="876"/>
      <c r="BE164" s="876"/>
      <c r="BF164" s="876"/>
      <c r="BG164" s="876"/>
      <c r="BH164" s="876"/>
      <c r="BI164" s="876"/>
      <c r="BJ164" s="876"/>
      <c r="BK164" s="876"/>
      <c r="BL164" s="876"/>
      <c r="BM164" s="876"/>
      <c r="BN164" s="876"/>
      <c r="BO164" s="876"/>
      <c r="BP164" s="876"/>
      <c r="BQ164" s="876"/>
      <c r="BR164" s="876"/>
      <c r="BS164" s="876"/>
      <c r="BT164" s="876"/>
      <c r="BU164" s="876"/>
      <c r="BV164" s="876"/>
      <c r="BW164" s="862">
        <f>+SUM(AZ164:BD164)</f>
        <v>41600000</v>
      </c>
      <c r="BX164" s="875">
        <v>43264000</v>
      </c>
      <c r="BY164" s="875"/>
      <c r="BZ164" s="875"/>
      <c r="CA164" s="876"/>
      <c r="CB164" s="876"/>
      <c r="CC164" s="876"/>
      <c r="CD164" s="876"/>
      <c r="CE164" s="876"/>
      <c r="CF164" s="876"/>
      <c r="CG164" s="876"/>
      <c r="CH164" s="876"/>
      <c r="CI164" s="876"/>
      <c r="CJ164" s="876"/>
      <c r="CK164" s="876"/>
      <c r="CL164" s="876"/>
      <c r="CM164" s="876"/>
      <c r="CN164" s="876"/>
      <c r="CO164" s="876"/>
      <c r="CP164" s="876"/>
      <c r="CQ164" s="876"/>
      <c r="CR164" s="876"/>
      <c r="CS164" s="876"/>
      <c r="CT164" s="876"/>
      <c r="CU164" s="641">
        <f>+SUM(BX164:CB164)</f>
        <v>43264000</v>
      </c>
      <c r="CV164" s="875">
        <v>44994560</v>
      </c>
      <c r="CW164" s="875"/>
      <c r="CX164" s="875"/>
      <c r="CY164" s="876"/>
      <c r="CZ164" s="876"/>
      <c r="DA164" s="876"/>
      <c r="DB164" s="877"/>
      <c r="DC164" s="877"/>
      <c r="DD164" s="877"/>
      <c r="DE164" s="877"/>
      <c r="DF164" s="877"/>
      <c r="DG164" s="877"/>
      <c r="DH164" s="877"/>
      <c r="DI164" s="877"/>
      <c r="DJ164" s="877"/>
      <c r="DK164" s="877"/>
      <c r="DL164" s="877"/>
      <c r="DM164" s="877"/>
      <c r="DN164" s="877"/>
      <c r="DO164" s="877"/>
      <c r="DP164" s="877"/>
      <c r="DQ164" s="877"/>
      <c r="DR164" s="877"/>
      <c r="DS164" s="878">
        <f>+SUM(CV164:CZ164)</f>
        <v>44994560</v>
      </c>
      <c r="DT164" s="642">
        <f>+AY164+BW164+CU164+DS164</f>
        <v>169858560</v>
      </c>
      <c r="DU164" s="587" t="s">
        <v>1195</v>
      </c>
    </row>
    <row r="165" spans="1:197" ht="67.5" x14ac:dyDescent="0.25">
      <c r="A165" s="584">
        <v>2</v>
      </c>
      <c r="B165" s="868" t="s">
        <v>552</v>
      </c>
      <c r="C165" s="584" t="s">
        <v>553</v>
      </c>
      <c r="D165" s="588" t="s">
        <v>554</v>
      </c>
      <c r="E165" s="588" t="s">
        <v>555</v>
      </c>
      <c r="F165" s="588" t="s">
        <v>566</v>
      </c>
      <c r="G165" s="588" t="s">
        <v>567</v>
      </c>
      <c r="H165" s="588">
        <v>607</v>
      </c>
      <c r="I165" s="588" t="s">
        <v>568</v>
      </c>
      <c r="J165" s="588" t="s">
        <v>559</v>
      </c>
      <c r="K165" s="588" t="s">
        <v>139</v>
      </c>
      <c r="L165" s="588">
        <v>216</v>
      </c>
      <c r="M165" s="588">
        <v>823</v>
      </c>
      <c r="N165" s="588" t="s">
        <v>578</v>
      </c>
      <c r="O165" s="588" t="s">
        <v>579</v>
      </c>
      <c r="P165" s="703">
        <v>4</v>
      </c>
      <c r="Q165" s="588">
        <v>2023</v>
      </c>
      <c r="R165" s="588" t="s">
        <v>580</v>
      </c>
      <c r="S165" s="588" t="s">
        <v>559</v>
      </c>
      <c r="T165" s="588" t="s">
        <v>33</v>
      </c>
      <c r="U165" s="703">
        <v>4</v>
      </c>
      <c r="V165" s="703">
        <v>8</v>
      </c>
      <c r="W165" s="703">
        <v>1</v>
      </c>
      <c r="X165" s="586">
        <v>1</v>
      </c>
      <c r="Y165" s="586">
        <v>1</v>
      </c>
      <c r="Z165" s="586">
        <v>1</v>
      </c>
      <c r="AA165" s="874">
        <v>1000</v>
      </c>
      <c r="AB165" s="875"/>
      <c r="AC165" s="875"/>
      <c r="AD165" s="876"/>
      <c r="AE165" s="876"/>
      <c r="AF165" s="876"/>
      <c r="AG165" s="876"/>
      <c r="AH165" s="876"/>
      <c r="AI165" s="876"/>
      <c r="AJ165" s="876"/>
      <c r="AK165" s="876"/>
      <c r="AL165" s="876"/>
      <c r="AM165" s="876"/>
      <c r="AN165" s="876"/>
      <c r="AO165" s="876"/>
      <c r="AP165" s="876"/>
      <c r="AQ165" s="876"/>
      <c r="AR165" s="876"/>
      <c r="AS165" s="876"/>
      <c r="AT165" s="876"/>
      <c r="AU165" s="876"/>
      <c r="AV165" s="876"/>
      <c r="AW165" s="876"/>
      <c r="AX165" s="876"/>
      <c r="AY165" s="651">
        <f>SUM(AA165:AW165)</f>
        <v>1000</v>
      </c>
      <c r="AZ165" s="875">
        <v>1000000000</v>
      </c>
      <c r="BA165" s="875"/>
      <c r="BB165" s="875"/>
      <c r="BC165" s="876"/>
      <c r="BD165" s="876"/>
      <c r="BE165" s="876"/>
      <c r="BF165" s="876"/>
      <c r="BG165" s="876"/>
      <c r="BH165" s="876"/>
      <c r="BI165" s="876"/>
      <c r="BJ165" s="876"/>
      <c r="BK165" s="876"/>
      <c r="BL165" s="876"/>
      <c r="BM165" s="876"/>
      <c r="BN165" s="876"/>
      <c r="BO165" s="876"/>
      <c r="BP165" s="876"/>
      <c r="BQ165" s="876"/>
      <c r="BR165" s="876"/>
      <c r="BS165" s="876"/>
      <c r="BT165" s="876"/>
      <c r="BU165" s="876"/>
      <c r="BV165" s="876"/>
      <c r="BW165" s="862">
        <f>+SUM(AZ165:BD165)</f>
        <v>1000000000</v>
      </c>
      <c r="BX165" s="875">
        <v>1000</v>
      </c>
      <c r="BY165" s="875"/>
      <c r="BZ165" s="875"/>
      <c r="CA165" s="876"/>
      <c r="CB165" s="876"/>
      <c r="CC165" s="876"/>
      <c r="CD165" s="876"/>
      <c r="CE165" s="876"/>
      <c r="CF165" s="876"/>
      <c r="CG165" s="876"/>
      <c r="CH165" s="876"/>
      <c r="CI165" s="876"/>
      <c r="CJ165" s="876"/>
      <c r="CK165" s="876"/>
      <c r="CL165" s="876"/>
      <c r="CM165" s="876"/>
      <c r="CN165" s="876"/>
      <c r="CO165" s="876"/>
      <c r="CP165" s="876"/>
      <c r="CQ165" s="876"/>
      <c r="CR165" s="876"/>
      <c r="CS165" s="876"/>
      <c r="CT165" s="876"/>
      <c r="CU165" s="641">
        <f>+SUM(BX165:CB165)</f>
        <v>1000</v>
      </c>
      <c r="CV165" s="875">
        <v>1000</v>
      </c>
      <c r="CW165" s="875"/>
      <c r="CX165" s="875"/>
      <c r="CY165" s="876"/>
      <c r="CZ165" s="876"/>
      <c r="DA165" s="876"/>
      <c r="DB165" s="877"/>
      <c r="DC165" s="877"/>
      <c r="DD165" s="877"/>
      <c r="DE165" s="877"/>
      <c r="DF165" s="877"/>
      <c r="DG165" s="877"/>
      <c r="DH165" s="877"/>
      <c r="DI165" s="877"/>
      <c r="DJ165" s="877"/>
      <c r="DK165" s="877"/>
      <c r="DL165" s="877"/>
      <c r="DM165" s="877"/>
      <c r="DN165" s="877"/>
      <c r="DO165" s="877"/>
      <c r="DP165" s="877"/>
      <c r="DQ165" s="877"/>
      <c r="DR165" s="877"/>
      <c r="DS165" s="878">
        <f>+SUM(CV165:CZ165)</f>
        <v>1000</v>
      </c>
      <c r="DT165" s="642">
        <f>+AY165+BW165+CU165+DS165</f>
        <v>1000003000</v>
      </c>
      <c r="DU165" s="587" t="s">
        <v>1195</v>
      </c>
    </row>
    <row r="166" spans="1:197" ht="16.5" x14ac:dyDescent="0.25">
      <c r="A166" s="1389" t="s">
        <v>1377</v>
      </c>
      <c r="B166" s="1390"/>
      <c r="C166" s="1390"/>
      <c r="D166" s="1390"/>
      <c r="E166" s="1390"/>
      <c r="F166" s="1390"/>
      <c r="G166" s="1390"/>
      <c r="H166" s="1390"/>
      <c r="I166" s="1390"/>
      <c r="J166" s="1390"/>
      <c r="K166" s="1390"/>
      <c r="L166" s="1390"/>
      <c r="M166" s="1390"/>
      <c r="N166" s="1390"/>
      <c r="O166" s="1390"/>
      <c r="P166" s="1390"/>
      <c r="Q166" s="1390"/>
      <c r="R166" s="1390"/>
      <c r="S166" s="1390"/>
      <c r="T166" s="1390"/>
      <c r="U166" s="1390"/>
      <c r="V166" s="1390"/>
      <c r="W166" s="1390"/>
      <c r="X166" s="1390"/>
      <c r="Y166" s="1390"/>
      <c r="Z166" s="1391"/>
      <c r="AA166" s="619">
        <f>SUM(AA163:AA165)</f>
        <v>249997000</v>
      </c>
      <c r="AB166" s="879"/>
      <c r="AC166" s="879"/>
      <c r="AD166" s="879">
        <f t="shared" ref="AD166:DD166" si="72">SUM(AD163:AD165)</f>
        <v>0</v>
      </c>
      <c r="AE166" s="879">
        <f t="shared" si="72"/>
        <v>0</v>
      </c>
      <c r="AF166" s="879">
        <f t="shared" si="72"/>
        <v>0</v>
      </c>
      <c r="AG166" s="879">
        <f t="shared" si="72"/>
        <v>0</v>
      </c>
      <c r="AH166" s="879">
        <f t="shared" si="72"/>
        <v>0</v>
      </c>
      <c r="AI166" s="879">
        <f t="shared" si="72"/>
        <v>0</v>
      </c>
      <c r="AJ166" s="879">
        <f t="shared" si="72"/>
        <v>0</v>
      </c>
      <c r="AK166" s="879">
        <f t="shared" si="72"/>
        <v>0</v>
      </c>
      <c r="AL166" s="879">
        <f t="shared" si="72"/>
        <v>0</v>
      </c>
      <c r="AM166" s="879">
        <f t="shared" si="72"/>
        <v>0</v>
      </c>
      <c r="AN166" s="879">
        <f t="shared" si="72"/>
        <v>0</v>
      </c>
      <c r="AO166" s="879">
        <f t="shared" si="72"/>
        <v>0</v>
      </c>
      <c r="AP166" s="879">
        <f t="shared" si="72"/>
        <v>0</v>
      </c>
      <c r="AQ166" s="879">
        <f t="shared" si="72"/>
        <v>0</v>
      </c>
      <c r="AR166" s="879">
        <f t="shared" si="72"/>
        <v>0</v>
      </c>
      <c r="AS166" s="879">
        <f t="shared" si="72"/>
        <v>0</v>
      </c>
      <c r="AT166" s="879">
        <f t="shared" si="72"/>
        <v>0</v>
      </c>
      <c r="AU166" s="879">
        <f t="shared" si="72"/>
        <v>0</v>
      </c>
      <c r="AV166" s="879"/>
      <c r="AW166" s="879"/>
      <c r="AX166" s="879"/>
      <c r="AY166" s="880">
        <f t="shared" si="72"/>
        <v>249997000</v>
      </c>
      <c r="AZ166" s="879">
        <f t="shared" si="72"/>
        <v>1260000000</v>
      </c>
      <c r="BA166" s="879"/>
      <c r="BB166" s="879"/>
      <c r="BC166" s="879">
        <f t="shared" si="72"/>
        <v>0</v>
      </c>
      <c r="BD166" s="879">
        <f t="shared" si="72"/>
        <v>0</v>
      </c>
      <c r="BE166" s="879">
        <f t="shared" si="72"/>
        <v>0</v>
      </c>
      <c r="BF166" s="879">
        <f t="shared" si="72"/>
        <v>0</v>
      </c>
      <c r="BG166" s="879">
        <f t="shared" si="72"/>
        <v>0</v>
      </c>
      <c r="BH166" s="879">
        <f t="shared" si="72"/>
        <v>0</v>
      </c>
      <c r="BI166" s="879">
        <f t="shared" si="72"/>
        <v>0</v>
      </c>
      <c r="BJ166" s="879">
        <f t="shared" si="72"/>
        <v>0</v>
      </c>
      <c r="BK166" s="879">
        <f t="shared" si="72"/>
        <v>0</v>
      </c>
      <c r="BL166" s="879">
        <f t="shared" si="72"/>
        <v>0</v>
      </c>
      <c r="BM166" s="879">
        <f t="shared" si="72"/>
        <v>0</v>
      </c>
      <c r="BN166" s="879">
        <f t="shared" si="72"/>
        <v>0</v>
      </c>
      <c r="BO166" s="879">
        <f t="shared" si="72"/>
        <v>0</v>
      </c>
      <c r="BP166" s="879">
        <f t="shared" si="72"/>
        <v>0</v>
      </c>
      <c r="BQ166" s="879">
        <f t="shared" si="72"/>
        <v>0</v>
      </c>
      <c r="BR166" s="879">
        <f t="shared" si="72"/>
        <v>0</v>
      </c>
      <c r="BS166" s="879">
        <f t="shared" si="72"/>
        <v>0</v>
      </c>
      <c r="BT166" s="879"/>
      <c r="BU166" s="879"/>
      <c r="BV166" s="879"/>
      <c r="BW166" s="881">
        <f t="shared" si="72"/>
        <v>1260000000</v>
      </c>
      <c r="BX166" s="879">
        <f t="shared" si="72"/>
        <v>270401000</v>
      </c>
      <c r="BY166" s="879"/>
      <c r="BZ166" s="879"/>
      <c r="CA166" s="879">
        <f t="shared" si="72"/>
        <v>0</v>
      </c>
      <c r="CB166" s="879">
        <f t="shared" si="72"/>
        <v>0</v>
      </c>
      <c r="CC166" s="879">
        <f t="shared" si="72"/>
        <v>0</v>
      </c>
      <c r="CD166" s="879">
        <f t="shared" si="72"/>
        <v>0</v>
      </c>
      <c r="CE166" s="879">
        <f t="shared" si="72"/>
        <v>0</v>
      </c>
      <c r="CF166" s="879">
        <f t="shared" si="72"/>
        <v>0</v>
      </c>
      <c r="CG166" s="879">
        <f t="shared" si="72"/>
        <v>0</v>
      </c>
      <c r="CH166" s="879">
        <f t="shared" si="72"/>
        <v>0</v>
      </c>
      <c r="CI166" s="879">
        <f t="shared" si="72"/>
        <v>0</v>
      </c>
      <c r="CJ166" s="879">
        <f t="shared" si="72"/>
        <v>0</v>
      </c>
      <c r="CK166" s="879">
        <f t="shared" si="72"/>
        <v>0</v>
      </c>
      <c r="CL166" s="879">
        <f t="shared" si="72"/>
        <v>0</v>
      </c>
      <c r="CM166" s="879">
        <f t="shared" si="72"/>
        <v>0</v>
      </c>
      <c r="CN166" s="879">
        <f t="shared" si="72"/>
        <v>0</v>
      </c>
      <c r="CO166" s="879">
        <f t="shared" si="72"/>
        <v>0</v>
      </c>
      <c r="CP166" s="879">
        <f t="shared" si="72"/>
        <v>0</v>
      </c>
      <c r="CQ166" s="879">
        <f t="shared" si="72"/>
        <v>0</v>
      </c>
      <c r="CR166" s="879"/>
      <c r="CS166" s="879"/>
      <c r="CT166" s="879"/>
      <c r="CU166" s="881">
        <f t="shared" si="72"/>
        <v>270401000</v>
      </c>
      <c r="CV166" s="879">
        <f t="shared" si="72"/>
        <v>281217000</v>
      </c>
      <c r="CW166" s="879"/>
      <c r="CX166" s="879"/>
      <c r="CY166" s="879">
        <f t="shared" si="72"/>
        <v>0</v>
      </c>
      <c r="CZ166" s="879">
        <f t="shared" si="72"/>
        <v>0</v>
      </c>
      <c r="DA166" s="879">
        <f t="shared" si="72"/>
        <v>0</v>
      </c>
      <c r="DB166" s="879">
        <f t="shared" si="72"/>
        <v>0</v>
      </c>
      <c r="DC166" s="879">
        <f t="shared" si="72"/>
        <v>0</v>
      </c>
      <c r="DD166" s="879">
        <f t="shared" si="72"/>
        <v>0</v>
      </c>
      <c r="DE166" s="879">
        <f t="shared" ref="DE166:DT166" si="73">SUM(DE163:DE165)</f>
        <v>0</v>
      </c>
      <c r="DF166" s="879">
        <f t="shared" si="73"/>
        <v>0</v>
      </c>
      <c r="DG166" s="879">
        <f t="shared" si="73"/>
        <v>0</v>
      </c>
      <c r="DH166" s="879">
        <f t="shared" si="73"/>
        <v>0</v>
      </c>
      <c r="DI166" s="879">
        <f t="shared" si="73"/>
        <v>0</v>
      </c>
      <c r="DJ166" s="879">
        <f t="shared" si="73"/>
        <v>0</v>
      </c>
      <c r="DK166" s="879">
        <f t="shared" si="73"/>
        <v>0</v>
      </c>
      <c r="DL166" s="879">
        <f t="shared" si="73"/>
        <v>0</v>
      </c>
      <c r="DM166" s="879">
        <f t="shared" si="73"/>
        <v>0</v>
      </c>
      <c r="DN166" s="879">
        <f t="shared" si="73"/>
        <v>0</v>
      </c>
      <c r="DO166" s="879">
        <f t="shared" si="73"/>
        <v>0</v>
      </c>
      <c r="DP166" s="879"/>
      <c r="DQ166" s="879"/>
      <c r="DR166" s="879"/>
      <c r="DS166" s="881">
        <f t="shared" si="73"/>
        <v>281217000</v>
      </c>
      <c r="DT166" s="879">
        <f t="shared" si="73"/>
        <v>2061615000</v>
      </c>
      <c r="DU166" s="587" t="s">
        <v>1195</v>
      </c>
    </row>
    <row r="167" spans="1:197" s="867" customFormat="1" ht="40.5" x14ac:dyDescent="0.25">
      <c r="A167" s="584">
        <v>2</v>
      </c>
      <c r="B167" s="868" t="s">
        <v>552</v>
      </c>
      <c r="C167" s="584" t="s">
        <v>553</v>
      </c>
      <c r="D167" s="584" t="s">
        <v>581</v>
      </c>
      <c r="E167" s="588" t="s">
        <v>582</v>
      </c>
      <c r="F167" s="588" t="s">
        <v>583</v>
      </c>
      <c r="G167" s="588" t="s">
        <v>584</v>
      </c>
      <c r="H167" s="589">
        <v>0.02</v>
      </c>
      <c r="I167" s="588" t="s">
        <v>585</v>
      </c>
      <c r="J167" s="588" t="s">
        <v>586</v>
      </c>
      <c r="K167" s="588" t="s">
        <v>120</v>
      </c>
      <c r="L167" s="882">
        <v>1.3599999999999999E-2</v>
      </c>
      <c r="M167" s="882">
        <v>6.4000000000000003E-3</v>
      </c>
      <c r="N167" s="588" t="s">
        <v>587</v>
      </c>
      <c r="O167" s="588" t="s">
        <v>584</v>
      </c>
      <c r="P167" s="588">
        <v>2314</v>
      </c>
      <c r="Q167" s="588">
        <v>2023</v>
      </c>
      <c r="R167" s="588" t="s">
        <v>588</v>
      </c>
      <c r="S167" s="588" t="s">
        <v>559</v>
      </c>
      <c r="T167" s="588" t="s">
        <v>33</v>
      </c>
      <c r="U167" s="588">
        <f>1019+1108</f>
        <v>2127</v>
      </c>
      <c r="V167" s="588">
        <f>+U167+P167</f>
        <v>4441</v>
      </c>
      <c r="W167" s="588">
        <v>385</v>
      </c>
      <c r="X167" s="588">
        <v>692</v>
      </c>
      <c r="Y167" s="588">
        <v>773</v>
      </c>
      <c r="Z167" s="584">
        <v>277</v>
      </c>
      <c r="AA167" s="883">
        <v>739252564</v>
      </c>
      <c r="AB167" s="884"/>
      <c r="AC167" s="884"/>
      <c r="AD167" s="876"/>
      <c r="AE167" s="876"/>
      <c r="AF167" s="876"/>
      <c r="AG167" s="876"/>
      <c r="AH167" s="876"/>
      <c r="AI167" s="876"/>
      <c r="AJ167" s="876"/>
      <c r="AK167" s="876"/>
      <c r="AL167" s="876"/>
      <c r="AM167" s="876"/>
      <c r="AN167" s="876"/>
      <c r="AO167" s="876"/>
      <c r="AP167" s="876"/>
      <c r="AQ167" s="876"/>
      <c r="AR167" s="876"/>
      <c r="AS167" s="876"/>
      <c r="AT167" s="876"/>
      <c r="AU167" s="876"/>
      <c r="AV167" s="876"/>
      <c r="AW167" s="876"/>
      <c r="AX167" s="876"/>
      <c r="AY167" s="641">
        <f>SUM(AA167:AW167)</f>
        <v>739252564</v>
      </c>
      <c r="AZ167" s="875">
        <v>1678013654.8666699</v>
      </c>
      <c r="BA167" s="875"/>
      <c r="BB167" s="875"/>
      <c r="BC167" s="876"/>
      <c r="BD167" s="876"/>
      <c r="BE167" s="876"/>
      <c r="BF167" s="876"/>
      <c r="BG167" s="876"/>
      <c r="BH167" s="876"/>
      <c r="BI167" s="876"/>
      <c r="BJ167" s="876"/>
      <c r="BK167" s="876"/>
      <c r="BL167" s="876"/>
      <c r="BM167" s="876"/>
      <c r="BN167" s="876"/>
      <c r="BO167" s="876"/>
      <c r="BP167" s="876"/>
      <c r="BQ167" s="876"/>
      <c r="BR167" s="876"/>
      <c r="BS167" s="876"/>
      <c r="BT167" s="876"/>
      <c r="BU167" s="876"/>
      <c r="BV167" s="876"/>
      <c r="BW167" s="862">
        <f>SUM(AZ167:BU167)</f>
        <v>1678013654.8666699</v>
      </c>
      <c r="BX167" s="875">
        <v>3658042986.4786673</v>
      </c>
      <c r="BY167" s="875"/>
      <c r="BZ167" s="875"/>
      <c r="CA167" s="876"/>
      <c r="CB167" s="876"/>
      <c r="CC167" s="876"/>
      <c r="CD167" s="876"/>
      <c r="CE167" s="876"/>
      <c r="CF167" s="876"/>
      <c r="CG167" s="876"/>
      <c r="CH167" s="876"/>
      <c r="CI167" s="876"/>
      <c r="CJ167" s="876"/>
      <c r="CK167" s="876"/>
      <c r="CL167" s="876"/>
      <c r="CM167" s="876"/>
      <c r="CN167" s="876"/>
      <c r="CO167" s="876"/>
      <c r="CP167" s="876"/>
      <c r="CQ167" s="876"/>
      <c r="CR167" s="876"/>
      <c r="CS167" s="876"/>
      <c r="CT167" s="876"/>
      <c r="CU167" s="641">
        <f>SUM(BX167:CS167)</f>
        <v>3658042986.4786673</v>
      </c>
      <c r="CV167" s="875">
        <v>3804383972.9351501</v>
      </c>
      <c r="CW167" s="875"/>
      <c r="CX167" s="875"/>
      <c r="CY167" s="876"/>
      <c r="CZ167" s="876"/>
      <c r="DA167" s="876"/>
      <c r="DB167" s="877"/>
      <c r="DC167" s="877"/>
      <c r="DD167" s="877"/>
      <c r="DE167" s="877"/>
      <c r="DF167" s="877"/>
      <c r="DG167" s="877"/>
      <c r="DH167" s="877"/>
      <c r="DI167" s="877"/>
      <c r="DJ167" s="877"/>
      <c r="DK167" s="877"/>
      <c r="DL167" s="877"/>
      <c r="DM167" s="877"/>
      <c r="DN167" s="877"/>
      <c r="DO167" s="877"/>
      <c r="DP167" s="877"/>
      <c r="DQ167" s="877"/>
      <c r="DR167" s="877"/>
      <c r="DS167" s="878">
        <f>SUM(CV167:DQ167)</f>
        <v>3804383972.9351501</v>
      </c>
      <c r="DT167" s="642">
        <f>+AY167+BW167+CU167+DS167</f>
        <v>9879693178.2804871</v>
      </c>
      <c r="DU167" s="587" t="s">
        <v>1173</v>
      </c>
      <c r="DV167" s="754"/>
      <c r="DW167" s="754"/>
      <c r="DX167" s="754"/>
      <c r="DY167" s="754"/>
      <c r="DZ167" s="754"/>
      <c r="EA167" s="754"/>
      <c r="EB167" s="754"/>
      <c r="EC167" s="754"/>
      <c r="ED167" s="754"/>
      <c r="EE167" s="754"/>
      <c r="EF167" s="754"/>
      <c r="EG167" s="754"/>
      <c r="EH167" s="754"/>
      <c r="EI167" s="754"/>
      <c r="EJ167" s="754"/>
      <c r="EK167" s="754"/>
      <c r="EL167" s="754"/>
      <c r="EM167" s="754"/>
      <c r="EN167" s="754"/>
      <c r="EO167" s="754"/>
      <c r="EP167" s="754"/>
      <c r="EQ167" s="754"/>
      <c r="ER167" s="754"/>
      <c r="ES167" s="754"/>
      <c r="ET167" s="754"/>
      <c r="EU167" s="754"/>
      <c r="EV167" s="754"/>
      <c r="EW167" s="754"/>
      <c r="EX167" s="754"/>
      <c r="EY167" s="754"/>
      <c r="EZ167" s="754"/>
      <c r="FA167" s="754"/>
      <c r="FB167" s="754"/>
      <c r="FC167" s="754"/>
      <c r="FD167" s="754"/>
      <c r="FE167" s="754"/>
      <c r="FF167" s="754"/>
      <c r="FG167" s="754"/>
      <c r="FH167" s="754"/>
      <c r="FI167" s="754"/>
      <c r="FJ167" s="754"/>
      <c r="FK167" s="754"/>
      <c r="FL167" s="754"/>
      <c r="FM167" s="754"/>
      <c r="FN167" s="754"/>
      <c r="FO167" s="754"/>
      <c r="FP167" s="754"/>
      <c r="FQ167" s="754"/>
      <c r="FR167" s="754"/>
      <c r="FS167" s="754"/>
      <c r="FT167" s="754"/>
      <c r="FU167" s="754"/>
      <c r="FV167" s="754"/>
      <c r="FW167" s="754"/>
      <c r="FX167" s="754"/>
      <c r="FY167" s="754"/>
      <c r="FZ167" s="754"/>
      <c r="GA167" s="754"/>
      <c r="GB167" s="754"/>
      <c r="GC167" s="754"/>
      <c r="GD167" s="754"/>
      <c r="GE167" s="754"/>
      <c r="GF167" s="754"/>
      <c r="GG167" s="754"/>
      <c r="GH167" s="754"/>
      <c r="GI167" s="754"/>
      <c r="GJ167" s="754"/>
      <c r="GK167" s="754"/>
      <c r="GL167" s="754"/>
      <c r="GM167" s="754"/>
      <c r="GN167" s="754"/>
      <c r="GO167" s="754"/>
    </row>
    <row r="168" spans="1:197" s="867" customFormat="1" ht="40.5" x14ac:dyDescent="0.25">
      <c r="A168" s="584">
        <v>2</v>
      </c>
      <c r="B168" s="868" t="s">
        <v>552</v>
      </c>
      <c r="C168" s="584" t="s">
        <v>553</v>
      </c>
      <c r="D168" s="584" t="s">
        <v>581</v>
      </c>
      <c r="E168" s="588" t="s">
        <v>582</v>
      </c>
      <c r="F168" s="588" t="s">
        <v>589</v>
      </c>
      <c r="G168" s="588" t="s">
        <v>590</v>
      </c>
      <c r="H168" s="589">
        <v>0.11</v>
      </c>
      <c r="I168" s="588" t="s">
        <v>585</v>
      </c>
      <c r="J168" s="588" t="s">
        <v>88</v>
      </c>
      <c r="K168" s="588" t="s">
        <v>120</v>
      </c>
      <c r="L168" s="882">
        <f>70%/100</f>
        <v>6.9999999999999993E-3</v>
      </c>
      <c r="M168" s="885">
        <v>0.10299999999999999</v>
      </c>
      <c r="N168" s="588" t="s">
        <v>591</v>
      </c>
      <c r="O168" s="588" t="s">
        <v>590</v>
      </c>
      <c r="P168" s="588">
        <v>811</v>
      </c>
      <c r="Q168" s="588">
        <v>2023</v>
      </c>
      <c r="R168" s="588" t="s">
        <v>588</v>
      </c>
      <c r="S168" s="588" t="s">
        <v>32</v>
      </c>
      <c r="T168" s="588" t="s">
        <v>33</v>
      </c>
      <c r="U168" s="588">
        <v>550</v>
      </c>
      <c r="V168" s="588">
        <f>+P168+U168</f>
        <v>1361</v>
      </c>
      <c r="W168" s="588">
        <v>200</v>
      </c>
      <c r="X168" s="588">
        <v>350</v>
      </c>
      <c r="Y168" s="588"/>
      <c r="Z168" s="584"/>
      <c r="AA168" s="874">
        <v>1000</v>
      </c>
      <c r="AB168" s="876"/>
      <c r="AC168" s="876"/>
      <c r="AD168" s="876"/>
      <c r="AE168" s="876"/>
      <c r="AF168" s="876"/>
      <c r="AG168" s="876"/>
      <c r="AH168" s="876"/>
      <c r="AI168" s="876"/>
      <c r="AJ168" s="876"/>
      <c r="AK168" s="876"/>
      <c r="AL168" s="876"/>
      <c r="AM168" s="876"/>
      <c r="AN168" s="876"/>
      <c r="AO168" s="876"/>
      <c r="AP168" s="876"/>
      <c r="AQ168" s="876"/>
      <c r="AR168" s="876"/>
      <c r="AS168" s="876"/>
      <c r="AT168" s="876"/>
      <c r="AU168" s="876"/>
      <c r="AV168" s="876"/>
      <c r="AW168" s="876"/>
      <c r="AX168" s="876"/>
      <c r="AY168" s="641">
        <f>SUM(AA168:AW168)</f>
        <v>1000</v>
      </c>
      <c r="AZ168" s="876">
        <v>1000</v>
      </c>
      <c r="BA168" s="876"/>
      <c r="BB168" s="876"/>
      <c r="BC168" s="876"/>
      <c r="BD168" s="876"/>
      <c r="BE168" s="876"/>
      <c r="BF168" s="876"/>
      <c r="BG168" s="876"/>
      <c r="BH168" s="876"/>
      <c r="BI168" s="876"/>
      <c r="BJ168" s="876"/>
      <c r="BK168" s="876"/>
      <c r="BL168" s="876"/>
      <c r="BM168" s="876"/>
      <c r="BN168" s="876"/>
      <c r="BO168" s="876"/>
      <c r="BP168" s="876"/>
      <c r="BQ168" s="876"/>
      <c r="BR168" s="876"/>
      <c r="BS168" s="876"/>
      <c r="BT168" s="876"/>
      <c r="BU168" s="876"/>
      <c r="BV168" s="876"/>
      <c r="BW168" s="862">
        <f t="shared" ref="BW168:BW171" si="74">SUM(AZ168:BU168)</f>
        <v>1000</v>
      </c>
      <c r="BX168" s="876">
        <v>1000</v>
      </c>
      <c r="BY168" s="876"/>
      <c r="BZ168" s="876"/>
      <c r="CA168" s="876"/>
      <c r="CB168" s="876"/>
      <c r="CC168" s="876"/>
      <c r="CD168" s="876"/>
      <c r="CE168" s="876"/>
      <c r="CF168" s="876"/>
      <c r="CG168" s="876"/>
      <c r="CH168" s="876"/>
      <c r="CI168" s="876"/>
      <c r="CJ168" s="876"/>
      <c r="CK168" s="876"/>
      <c r="CL168" s="876"/>
      <c r="CM168" s="876"/>
      <c r="CN168" s="876"/>
      <c r="CO168" s="876"/>
      <c r="CP168" s="876"/>
      <c r="CQ168" s="876"/>
      <c r="CR168" s="876"/>
      <c r="CS168" s="876"/>
      <c r="CT168" s="876"/>
      <c r="CU168" s="641">
        <f t="shared" ref="CU168:CU171" si="75">SUM(BX168:CS168)</f>
        <v>1000</v>
      </c>
      <c r="CV168" s="875">
        <v>1000</v>
      </c>
      <c r="CW168" s="875"/>
      <c r="CX168" s="875"/>
      <c r="CY168" s="876"/>
      <c r="CZ168" s="876"/>
      <c r="DA168" s="876"/>
      <c r="DB168" s="877"/>
      <c r="DC168" s="877"/>
      <c r="DD168" s="877"/>
      <c r="DE168" s="877"/>
      <c r="DF168" s="877"/>
      <c r="DG168" s="877"/>
      <c r="DH168" s="877"/>
      <c r="DI168" s="877"/>
      <c r="DJ168" s="877"/>
      <c r="DK168" s="877"/>
      <c r="DL168" s="877"/>
      <c r="DM168" s="877"/>
      <c r="DN168" s="877"/>
      <c r="DO168" s="877"/>
      <c r="DP168" s="877"/>
      <c r="DQ168" s="877"/>
      <c r="DR168" s="877"/>
      <c r="DS168" s="878">
        <f t="shared" ref="DS168:DS171" si="76">SUM(CV168:DQ168)</f>
        <v>1000</v>
      </c>
      <c r="DT168" s="642">
        <f>+AY168+BW168+CU168+DS168</f>
        <v>4000</v>
      </c>
      <c r="DU168" s="587" t="s">
        <v>1173</v>
      </c>
      <c r="DV168" s="754"/>
      <c r="DW168" s="754"/>
      <c r="DX168" s="754"/>
      <c r="DY168" s="754"/>
      <c r="DZ168" s="754"/>
      <c r="EA168" s="754"/>
      <c r="EB168" s="754"/>
      <c r="EC168" s="754"/>
      <c r="ED168" s="754"/>
      <c r="EE168" s="754"/>
      <c r="EF168" s="754"/>
      <c r="EG168" s="754"/>
      <c r="EH168" s="754"/>
      <c r="EI168" s="754"/>
      <c r="EJ168" s="754"/>
      <c r="EK168" s="754"/>
      <c r="EL168" s="754"/>
      <c r="EM168" s="754"/>
      <c r="EN168" s="754"/>
      <c r="EO168" s="754"/>
      <c r="EP168" s="754"/>
      <c r="EQ168" s="754"/>
      <c r="ER168" s="754"/>
      <c r="ES168" s="754"/>
      <c r="ET168" s="754"/>
      <c r="EU168" s="754"/>
      <c r="EV168" s="754"/>
      <c r="EW168" s="754"/>
      <c r="EX168" s="754"/>
      <c r="EY168" s="754"/>
      <c r="EZ168" s="754"/>
      <c r="FA168" s="754"/>
      <c r="FB168" s="754"/>
      <c r="FC168" s="754"/>
      <c r="FD168" s="754"/>
      <c r="FE168" s="754"/>
      <c r="FF168" s="754"/>
      <c r="FG168" s="754"/>
      <c r="FH168" s="754"/>
      <c r="FI168" s="754"/>
      <c r="FJ168" s="754"/>
      <c r="FK168" s="754"/>
      <c r="FL168" s="754"/>
      <c r="FM168" s="754"/>
      <c r="FN168" s="754"/>
      <c r="FO168" s="754"/>
      <c r="FP168" s="754"/>
      <c r="FQ168" s="754"/>
      <c r="FR168" s="754"/>
      <c r="FS168" s="754"/>
      <c r="FT168" s="754"/>
      <c r="FU168" s="754"/>
      <c r="FV168" s="754"/>
      <c r="FW168" s="754"/>
      <c r="FX168" s="754"/>
      <c r="FY168" s="754"/>
      <c r="FZ168" s="754"/>
      <c r="GA168" s="754"/>
      <c r="GB168" s="754"/>
      <c r="GC168" s="754"/>
      <c r="GD168" s="754"/>
      <c r="GE168" s="754"/>
      <c r="GF168" s="754"/>
      <c r="GG168" s="754"/>
      <c r="GH168" s="754"/>
      <c r="GI168" s="754"/>
      <c r="GJ168" s="754"/>
      <c r="GK168" s="754"/>
      <c r="GL168" s="754"/>
      <c r="GM168" s="754"/>
      <c r="GN168" s="754"/>
      <c r="GO168" s="754"/>
    </row>
    <row r="169" spans="1:197" s="867" customFormat="1" ht="40.5" x14ac:dyDescent="0.25">
      <c r="A169" s="588">
        <v>2</v>
      </c>
      <c r="B169" s="868" t="s">
        <v>552</v>
      </c>
      <c r="C169" s="584" t="s">
        <v>553</v>
      </c>
      <c r="D169" s="584" t="s">
        <v>581</v>
      </c>
      <c r="E169" s="588" t="s">
        <v>582</v>
      </c>
      <c r="F169" s="588" t="s">
        <v>589</v>
      </c>
      <c r="G169" s="588" t="s">
        <v>592</v>
      </c>
      <c r="H169" s="589">
        <v>0.11</v>
      </c>
      <c r="I169" s="588" t="s">
        <v>585</v>
      </c>
      <c r="J169" s="588" t="s">
        <v>88</v>
      </c>
      <c r="K169" s="588" t="s">
        <v>120</v>
      </c>
      <c r="L169" s="882">
        <f>70%/100</f>
        <v>6.9999999999999993E-3</v>
      </c>
      <c r="M169" s="885">
        <v>0.10299999999999999</v>
      </c>
      <c r="N169" s="588" t="s">
        <v>593</v>
      </c>
      <c r="O169" s="588" t="s">
        <v>592</v>
      </c>
      <c r="P169" s="588">
        <v>926</v>
      </c>
      <c r="Q169" s="588">
        <v>2023</v>
      </c>
      <c r="R169" s="588" t="s">
        <v>594</v>
      </c>
      <c r="S169" s="588" t="s">
        <v>595</v>
      </c>
      <c r="T169" s="588" t="s">
        <v>33</v>
      </c>
      <c r="U169" s="588">
        <f>1019+400</f>
        <v>1419</v>
      </c>
      <c r="V169" s="588">
        <f>P169+U169</f>
        <v>2345</v>
      </c>
      <c r="W169" s="588">
        <v>208</v>
      </c>
      <c r="X169" s="588">
        <v>515</v>
      </c>
      <c r="Y169" s="588">
        <v>596</v>
      </c>
      <c r="Z169" s="584">
        <v>100</v>
      </c>
      <c r="AA169" s="874">
        <v>1000</v>
      </c>
      <c r="AB169" s="876"/>
      <c r="AC169" s="876"/>
      <c r="AD169" s="876"/>
      <c r="AE169" s="876"/>
      <c r="AF169" s="876"/>
      <c r="AG169" s="876"/>
      <c r="AH169" s="876"/>
      <c r="AI169" s="876"/>
      <c r="AJ169" s="876"/>
      <c r="AK169" s="876"/>
      <c r="AL169" s="876"/>
      <c r="AM169" s="876"/>
      <c r="AN169" s="876"/>
      <c r="AO169" s="876"/>
      <c r="AP169" s="876"/>
      <c r="AQ169" s="876"/>
      <c r="AR169" s="876"/>
      <c r="AS169" s="876"/>
      <c r="AT169" s="876"/>
      <c r="AU169" s="876"/>
      <c r="AV169" s="876"/>
      <c r="AW169" s="876"/>
      <c r="AX169" s="876"/>
      <c r="AY169" s="641">
        <f>SUM(AA169:AW169)</f>
        <v>1000</v>
      </c>
      <c r="AZ169" s="876">
        <v>1000</v>
      </c>
      <c r="BA169" s="876"/>
      <c r="BB169" s="876"/>
      <c r="BC169" s="876"/>
      <c r="BD169" s="876"/>
      <c r="BE169" s="876"/>
      <c r="BF169" s="876"/>
      <c r="BG169" s="876"/>
      <c r="BH169" s="876"/>
      <c r="BI169" s="876"/>
      <c r="BJ169" s="876"/>
      <c r="BK169" s="876"/>
      <c r="BL169" s="876"/>
      <c r="BM169" s="876"/>
      <c r="BN169" s="876"/>
      <c r="BO169" s="876"/>
      <c r="BP169" s="876"/>
      <c r="BQ169" s="876"/>
      <c r="BR169" s="876"/>
      <c r="BS169" s="876"/>
      <c r="BT169" s="876"/>
      <c r="BU169" s="876"/>
      <c r="BV169" s="876"/>
      <c r="BW169" s="862">
        <f t="shared" si="74"/>
        <v>1000</v>
      </c>
      <c r="BX169" s="876">
        <v>1000</v>
      </c>
      <c r="BY169" s="876"/>
      <c r="BZ169" s="876"/>
      <c r="CA169" s="876"/>
      <c r="CB169" s="876"/>
      <c r="CC169" s="876"/>
      <c r="CD169" s="876"/>
      <c r="CE169" s="876"/>
      <c r="CF169" s="876"/>
      <c r="CG169" s="876"/>
      <c r="CH169" s="876"/>
      <c r="CI169" s="876"/>
      <c r="CJ169" s="876"/>
      <c r="CK169" s="876"/>
      <c r="CL169" s="876"/>
      <c r="CM169" s="876"/>
      <c r="CN169" s="876"/>
      <c r="CO169" s="876"/>
      <c r="CP169" s="876"/>
      <c r="CQ169" s="876"/>
      <c r="CR169" s="876"/>
      <c r="CS169" s="876"/>
      <c r="CT169" s="876"/>
      <c r="CU169" s="641">
        <f t="shared" si="75"/>
        <v>1000</v>
      </c>
      <c r="CV169" s="875">
        <v>1000</v>
      </c>
      <c r="CW169" s="875"/>
      <c r="CX169" s="875"/>
      <c r="CY169" s="876"/>
      <c r="CZ169" s="876"/>
      <c r="DA169" s="876"/>
      <c r="DB169" s="877"/>
      <c r="DC169" s="877"/>
      <c r="DD169" s="877"/>
      <c r="DE169" s="877"/>
      <c r="DF169" s="877"/>
      <c r="DG169" s="877"/>
      <c r="DH169" s="877"/>
      <c r="DI169" s="877"/>
      <c r="DJ169" s="877"/>
      <c r="DK169" s="877"/>
      <c r="DL169" s="877"/>
      <c r="DM169" s="877"/>
      <c r="DN169" s="877"/>
      <c r="DO169" s="877"/>
      <c r="DP169" s="877"/>
      <c r="DQ169" s="877"/>
      <c r="DR169" s="877"/>
      <c r="DS169" s="878">
        <f t="shared" si="76"/>
        <v>1000</v>
      </c>
      <c r="DT169" s="642">
        <f>+AY169+BW169+CU169+DS169</f>
        <v>4000</v>
      </c>
      <c r="DU169" s="587" t="s">
        <v>1173</v>
      </c>
      <c r="DV169" s="754"/>
      <c r="DW169" s="754"/>
      <c r="DX169" s="754"/>
      <c r="DY169" s="754"/>
      <c r="DZ169" s="754"/>
      <c r="EA169" s="754"/>
      <c r="EB169" s="754"/>
      <c r="EC169" s="754"/>
      <c r="ED169" s="754"/>
      <c r="EE169" s="754"/>
      <c r="EF169" s="754"/>
      <c r="EG169" s="754"/>
      <c r="EH169" s="754"/>
      <c r="EI169" s="754"/>
      <c r="EJ169" s="754"/>
      <c r="EK169" s="754"/>
      <c r="EL169" s="754"/>
      <c r="EM169" s="754"/>
      <c r="EN169" s="754"/>
      <c r="EO169" s="754"/>
      <c r="EP169" s="754"/>
      <c r="EQ169" s="754"/>
      <c r="ER169" s="754"/>
      <c r="ES169" s="754"/>
      <c r="ET169" s="754"/>
      <c r="EU169" s="754"/>
      <c r="EV169" s="754"/>
      <c r="EW169" s="754"/>
      <c r="EX169" s="754"/>
      <c r="EY169" s="754"/>
      <c r="EZ169" s="754"/>
      <c r="FA169" s="754"/>
      <c r="FB169" s="754"/>
      <c r="FC169" s="754"/>
      <c r="FD169" s="754"/>
      <c r="FE169" s="754"/>
      <c r="FF169" s="754"/>
      <c r="FG169" s="754"/>
      <c r="FH169" s="754"/>
      <c r="FI169" s="754"/>
      <c r="FJ169" s="754"/>
      <c r="FK169" s="754"/>
      <c r="FL169" s="754"/>
      <c r="FM169" s="754"/>
      <c r="FN169" s="754"/>
      <c r="FO169" s="754"/>
      <c r="FP169" s="754"/>
      <c r="FQ169" s="754"/>
      <c r="FR169" s="754"/>
      <c r="FS169" s="754"/>
      <c r="FT169" s="754"/>
      <c r="FU169" s="754"/>
      <c r="FV169" s="754"/>
      <c r="FW169" s="754"/>
      <c r="FX169" s="754"/>
      <c r="FY169" s="754"/>
      <c r="FZ169" s="754"/>
      <c r="GA169" s="754"/>
      <c r="GB169" s="754"/>
      <c r="GC169" s="754"/>
      <c r="GD169" s="754"/>
      <c r="GE169" s="754"/>
      <c r="GF169" s="754"/>
      <c r="GG169" s="754"/>
      <c r="GH169" s="754"/>
      <c r="GI169" s="754"/>
      <c r="GJ169" s="754"/>
      <c r="GK169" s="754"/>
      <c r="GL169" s="754"/>
      <c r="GM169" s="754"/>
      <c r="GN169" s="754"/>
      <c r="GO169" s="754"/>
    </row>
    <row r="170" spans="1:197" ht="40.5" x14ac:dyDescent="0.25">
      <c r="A170" s="588">
        <v>5</v>
      </c>
      <c r="B170" s="886" t="s">
        <v>963</v>
      </c>
      <c r="C170" s="588" t="s">
        <v>398</v>
      </c>
      <c r="D170" s="588" t="s">
        <v>1129</v>
      </c>
      <c r="E170" s="588" t="s">
        <v>1130</v>
      </c>
      <c r="F170" s="588" t="s">
        <v>1131</v>
      </c>
      <c r="G170" s="588" t="s">
        <v>1132</v>
      </c>
      <c r="H170" s="589">
        <v>0</v>
      </c>
      <c r="I170" s="588" t="s">
        <v>1133</v>
      </c>
      <c r="J170" s="588" t="s">
        <v>444</v>
      </c>
      <c r="K170" s="588" t="s">
        <v>33</v>
      </c>
      <c r="L170" s="882">
        <v>1</v>
      </c>
      <c r="M170" s="885">
        <v>1</v>
      </c>
      <c r="N170" s="588" t="s">
        <v>1153</v>
      </c>
      <c r="O170" s="588" t="s">
        <v>1296</v>
      </c>
      <c r="P170" s="588">
        <v>0</v>
      </c>
      <c r="Q170" s="588">
        <v>2023</v>
      </c>
      <c r="R170" s="588" t="s">
        <v>1302</v>
      </c>
      <c r="S170" s="588" t="s">
        <v>105</v>
      </c>
      <c r="T170" s="588" t="s">
        <v>33</v>
      </c>
      <c r="U170" s="588">
        <v>1</v>
      </c>
      <c r="V170" s="588">
        <v>1</v>
      </c>
      <c r="W170" s="588">
        <v>0.25</v>
      </c>
      <c r="X170" s="588">
        <v>0.25</v>
      </c>
      <c r="Y170" s="588">
        <v>0.25</v>
      </c>
      <c r="Z170" s="588">
        <v>0.25</v>
      </c>
      <c r="AA170" s="883">
        <v>15818180</v>
      </c>
      <c r="AB170" s="887"/>
      <c r="AC170" s="887"/>
      <c r="AD170" s="887"/>
      <c r="AE170" s="887"/>
      <c r="AF170" s="887"/>
      <c r="AG170" s="887"/>
      <c r="AH170" s="887"/>
      <c r="AI170" s="887"/>
      <c r="AJ170" s="887"/>
      <c r="AK170" s="887"/>
      <c r="AL170" s="887"/>
      <c r="AM170" s="887"/>
      <c r="AN170" s="887"/>
      <c r="AO170" s="887"/>
      <c r="AP170" s="887"/>
      <c r="AQ170" s="887"/>
      <c r="AR170" s="887"/>
      <c r="AS170" s="887"/>
      <c r="AT170" s="887"/>
      <c r="AU170" s="887"/>
      <c r="AV170" s="887"/>
      <c r="AW170" s="887"/>
      <c r="AX170" s="887"/>
      <c r="AY170" s="641">
        <f>SUM(AA170:AW170)</f>
        <v>15818180</v>
      </c>
      <c r="AZ170" s="887">
        <v>284145347.19999999</v>
      </c>
      <c r="BA170" s="887"/>
      <c r="BB170" s="887"/>
      <c r="BC170" s="887"/>
      <c r="BD170" s="887"/>
      <c r="BE170" s="887"/>
      <c r="BF170" s="887"/>
      <c r="BG170" s="887"/>
      <c r="BH170" s="887"/>
      <c r="BI170" s="887"/>
      <c r="BJ170" s="887"/>
      <c r="BK170" s="887"/>
      <c r="BL170" s="887"/>
      <c r="BM170" s="887"/>
      <c r="BN170" s="887"/>
      <c r="BO170" s="887"/>
      <c r="BP170" s="887"/>
      <c r="BQ170" s="887"/>
      <c r="BR170" s="887"/>
      <c r="BS170" s="887"/>
      <c r="BT170" s="887"/>
      <c r="BU170" s="887"/>
      <c r="BV170" s="887"/>
      <c r="BW170" s="862">
        <f t="shared" si="74"/>
        <v>284145347.19999999</v>
      </c>
      <c r="BX170" s="887">
        <v>295511161.088</v>
      </c>
      <c r="BY170" s="887"/>
      <c r="BZ170" s="887"/>
      <c r="CA170" s="887"/>
      <c r="CB170" s="887"/>
      <c r="CC170" s="887"/>
      <c r="CD170" s="887"/>
      <c r="CE170" s="887"/>
      <c r="CF170" s="887"/>
      <c r="CG170" s="887"/>
      <c r="CH170" s="887"/>
      <c r="CI170" s="887"/>
      <c r="CJ170" s="887"/>
      <c r="CK170" s="887"/>
      <c r="CL170" s="887"/>
      <c r="CM170" s="887"/>
      <c r="CN170" s="887"/>
      <c r="CO170" s="887"/>
      <c r="CP170" s="887"/>
      <c r="CQ170" s="887"/>
      <c r="CR170" s="887"/>
      <c r="CS170" s="887"/>
      <c r="CT170" s="887"/>
      <c r="CU170" s="641">
        <f t="shared" si="75"/>
        <v>295511161.088</v>
      </c>
      <c r="CV170" s="884">
        <v>307331607.53152001</v>
      </c>
      <c r="CW170" s="884"/>
      <c r="CX170" s="884"/>
      <c r="CY170" s="887"/>
      <c r="CZ170" s="887"/>
      <c r="DA170" s="887"/>
      <c r="DB170" s="888"/>
      <c r="DC170" s="888"/>
      <c r="DD170" s="888"/>
      <c r="DE170" s="888"/>
      <c r="DF170" s="888"/>
      <c r="DG170" s="888"/>
      <c r="DH170" s="888"/>
      <c r="DI170" s="888"/>
      <c r="DJ170" s="888"/>
      <c r="DK170" s="888"/>
      <c r="DL170" s="888"/>
      <c r="DM170" s="888"/>
      <c r="DN170" s="888"/>
      <c r="DO170" s="888"/>
      <c r="DP170" s="888"/>
      <c r="DQ170" s="888"/>
      <c r="DR170" s="888"/>
      <c r="DS170" s="878">
        <f t="shared" si="76"/>
        <v>307331607.53152001</v>
      </c>
      <c r="DT170" s="643">
        <f t="shared" ref="DT170:DT171" si="77">+AY170+BW170+CU170+DS170</f>
        <v>902806295.81952</v>
      </c>
      <c r="DU170" s="587" t="s">
        <v>1173</v>
      </c>
      <c r="DW170" s="627"/>
    </row>
    <row r="171" spans="1:197" ht="40.5" x14ac:dyDescent="0.25">
      <c r="A171" s="588">
        <v>5</v>
      </c>
      <c r="B171" s="889" t="s">
        <v>963</v>
      </c>
      <c r="C171" s="588" t="s">
        <v>398</v>
      </c>
      <c r="D171" s="588" t="s">
        <v>1129</v>
      </c>
      <c r="E171" s="588" t="s">
        <v>1130</v>
      </c>
      <c r="F171" s="588" t="s">
        <v>1131</v>
      </c>
      <c r="G171" s="588" t="s">
        <v>1132</v>
      </c>
      <c r="H171" s="589">
        <v>0</v>
      </c>
      <c r="I171" s="588" t="s">
        <v>1133</v>
      </c>
      <c r="J171" s="588" t="s">
        <v>444</v>
      </c>
      <c r="K171" s="588" t="s">
        <v>33</v>
      </c>
      <c r="L171" s="882">
        <v>1</v>
      </c>
      <c r="M171" s="885">
        <v>1</v>
      </c>
      <c r="N171" s="588" t="s">
        <v>1154</v>
      </c>
      <c r="O171" s="588" t="s">
        <v>1297</v>
      </c>
      <c r="P171" s="588">
        <v>0</v>
      </c>
      <c r="Q171" s="588">
        <v>2023</v>
      </c>
      <c r="R171" s="588" t="s">
        <v>1155</v>
      </c>
      <c r="S171" s="588" t="s">
        <v>105</v>
      </c>
      <c r="T171" s="588" t="s">
        <v>33</v>
      </c>
      <c r="U171" s="588">
        <v>1</v>
      </c>
      <c r="V171" s="588">
        <v>1</v>
      </c>
      <c r="W171" s="588">
        <v>0.25</v>
      </c>
      <c r="X171" s="588">
        <v>0.25</v>
      </c>
      <c r="Y171" s="588">
        <v>0.25</v>
      </c>
      <c r="Z171" s="588">
        <v>0.25</v>
      </c>
      <c r="AA171" s="883">
        <v>1000</v>
      </c>
      <c r="AB171" s="887"/>
      <c r="AC171" s="887"/>
      <c r="AD171" s="887"/>
      <c r="AE171" s="887"/>
      <c r="AF171" s="887"/>
      <c r="AG171" s="887"/>
      <c r="AH171" s="887"/>
      <c r="AI171" s="887"/>
      <c r="AJ171" s="887"/>
      <c r="AK171" s="887"/>
      <c r="AL171" s="887"/>
      <c r="AM171" s="887"/>
      <c r="AN171" s="887"/>
      <c r="AO171" s="887"/>
      <c r="AP171" s="887"/>
      <c r="AQ171" s="887"/>
      <c r="AR171" s="887"/>
      <c r="AS171" s="887"/>
      <c r="AT171" s="887"/>
      <c r="AU171" s="887"/>
      <c r="AV171" s="887"/>
      <c r="AW171" s="887"/>
      <c r="AX171" s="887"/>
      <c r="AY171" s="641">
        <f>SUM(AA171:AW171)</f>
        <v>1000</v>
      </c>
      <c r="AZ171" s="887">
        <v>1000</v>
      </c>
      <c r="BA171" s="887"/>
      <c r="BB171" s="887"/>
      <c r="BC171" s="887"/>
      <c r="BD171" s="887"/>
      <c r="BE171" s="887"/>
      <c r="BF171" s="887"/>
      <c r="BG171" s="887"/>
      <c r="BH171" s="887"/>
      <c r="BI171" s="887"/>
      <c r="BJ171" s="887"/>
      <c r="BK171" s="887"/>
      <c r="BL171" s="887"/>
      <c r="BM171" s="887"/>
      <c r="BN171" s="887"/>
      <c r="BO171" s="887"/>
      <c r="BP171" s="887"/>
      <c r="BQ171" s="887"/>
      <c r="BR171" s="887"/>
      <c r="BS171" s="887"/>
      <c r="BT171" s="887"/>
      <c r="BU171" s="887"/>
      <c r="BV171" s="887"/>
      <c r="BW171" s="862">
        <f t="shared" si="74"/>
        <v>1000</v>
      </c>
      <c r="BX171" s="887">
        <v>1000</v>
      </c>
      <c r="BY171" s="887"/>
      <c r="BZ171" s="887"/>
      <c r="CA171" s="887"/>
      <c r="CB171" s="887"/>
      <c r="CC171" s="887"/>
      <c r="CD171" s="887"/>
      <c r="CE171" s="887"/>
      <c r="CF171" s="887"/>
      <c r="CG171" s="887"/>
      <c r="CH171" s="887"/>
      <c r="CI171" s="887"/>
      <c r="CJ171" s="887"/>
      <c r="CK171" s="887"/>
      <c r="CL171" s="887"/>
      <c r="CM171" s="887"/>
      <c r="CN171" s="887"/>
      <c r="CO171" s="887"/>
      <c r="CP171" s="887"/>
      <c r="CQ171" s="887"/>
      <c r="CR171" s="887"/>
      <c r="CS171" s="887"/>
      <c r="CT171" s="887"/>
      <c r="CU171" s="641">
        <f t="shared" si="75"/>
        <v>1000</v>
      </c>
      <c r="CV171" s="884">
        <v>1000</v>
      </c>
      <c r="CW171" s="884"/>
      <c r="CX171" s="884"/>
      <c r="CY171" s="887"/>
      <c r="CZ171" s="887"/>
      <c r="DA171" s="887"/>
      <c r="DB171" s="888"/>
      <c r="DC171" s="888"/>
      <c r="DD171" s="888"/>
      <c r="DE171" s="888"/>
      <c r="DF171" s="888"/>
      <c r="DG171" s="888"/>
      <c r="DH171" s="888"/>
      <c r="DI171" s="888"/>
      <c r="DJ171" s="888"/>
      <c r="DK171" s="888"/>
      <c r="DL171" s="888"/>
      <c r="DM171" s="888"/>
      <c r="DN171" s="888"/>
      <c r="DO171" s="888"/>
      <c r="DP171" s="888"/>
      <c r="DQ171" s="888"/>
      <c r="DR171" s="888"/>
      <c r="DS171" s="878">
        <f t="shared" si="76"/>
        <v>1000</v>
      </c>
      <c r="DT171" s="643">
        <f t="shared" si="77"/>
        <v>4000</v>
      </c>
      <c r="DU171" s="587" t="s">
        <v>1173</v>
      </c>
      <c r="DW171" s="627"/>
    </row>
    <row r="172" spans="1:197" s="867" customFormat="1" ht="16.5" x14ac:dyDescent="0.25">
      <c r="A172" s="1392" t="s">
        <v>1378</v>
      </c>
      <c r="B172" s="1393"/>
      <c r="C172" s="1393"/>
      <c r="D172" s="1393"/>
      <c r="E172" s="1393"/>
      <c r="F172" s="1393"/>
      <c r="G172" s="1393"/>
      <c r="H172" s="1393"/>
      <c r="I172" s="1393"/>
      <c r="J172" s="1393"/>
      <c r="K172" s="1393"/>
      <c r="L172" s="1393"/>
      <c r="M172" s="1393"/>
      <c r="N172" s="1393"/>
      <c r="O172" s="1393"/>
      <c r="P172" s="1393"/>
      <c r="Q172" s="1393"/>
      <c r="R172" s="1393"/>
      <c r="S172" s="1393"/>
      <c r="T172" s="1393"/>
      <c r="U172" s="1393"/>
      <c r="V172" s="1393"/>
      <c r="W172" s="1393"/>
      <c r="X172" s="1393"/>
      <c r="Y172" s="1393"/>
      <c r="Z172" s="1394"/>
      <c r="AA172" s="890">
        <f t="shared" ref="AA172:CR172" si="78">SUM(AA167:AA171)</f>
        <v>755073744</v>
      </c>
      <c r="AB172" s="890">
        <f t="shared" si="78"/>
        <v>0</v>
      </c>
      <c r="AC172" s="890"/>
      <c r="AD172" s="890">
        <f t="shared" si="78"/>
        <v>0</v>
      </c>
      <c r="AE172" s="890">
        <f t="shared" si="78"/>
        <v>0</v>
      </c>
      <c r="AF172" s="890">
        <f t="shared" si="78"/>
        <v>0</v>
      </c>
      <c r="AG172" s="890">
        <f t="shared" si="78"/>
        <v>0</v>
      </c>
      <c r="AH172" s="890">
        <f t="shared" si="78"/>
        <v>0</v>
      </c>
      <c r="AI172" s="890">
        <f t="shared" si="78"/>
        <v>0</v>
      </c>
      <c r="AJ172" s="890">
        <f t="shared" si="78"/>
        <v>0</v>
      </c>
      <c r="AK172" s="890">
        <f t="shared" si="78"/>
        <v>0</v>
      </c>
      <c r="AL172" s="890">
        <f t="shared" si="78"/>
        <v>0</v>
      </c>
      <c r="AM172" s="890">
        <f t="shared" si="78"/>
        <v>0</v>
      </c>
      <c r="AN172" s="890">
        <f t="shared" si="78"/>
        <v>0</v>
      </c>
      <c r="AO172" s="890">
        <f t="shared" si="78"/>
        <v>0</v>
      </c>
      <c r="AP172" s="890">
        <f t="shared" si="78"/>
        <v>0</v>
      </c>
      <c r="AQ172" s="890">
        <f t="shared" si="78"/>
        <v>0</v>
      </c>
      <c r="AR172" s="890">
        <f t="shared" si="78"/>
        <v>0</v>
      </c>
      <c r="AS172" s="890">
        <f t="shared" si="78"/>
        <v>0</v>
      </c>
      <c r="AT172" s="890">
        <f t="shared" si="78"/>
        <v>0</v>
      </c>
      <c r="AU172" s="890">
        <f t="shared" si="78"/>
        <v>0</v>
      </c>
      <c r="AV172" s="890">
        <f t="shared" si="78"/>
        <v>0</v>
      </c>
      <c r="AW172" s="890">
        <f t="shared" si="78"/>
        <v>0</v>
      </c>
      <c r="AX172" s="890"/>
      <c r="AY172" s="891">
        <f t="shared" si="78"/>
        <v>755073744</v>
      </c>
      <c r="AZ172" s="890">
        <f t="shared" si="78"/>
        <v>1962162002.0666699</v>
      </c>
      <c r="BA172" s="890">
        <f t="shared" si="78"/>
        <v>0</v>
      </c>
      <c r="BB172" s="890"/>
      <c r="BC172" s="890">
        <f t="shared" si="78"/>
        <v>0</v>
      </c>
      <c r="BD172" s="890">
        <f t="shared" si="78"/>
        <v>0</v>
      </c>
      <c r="BE172" s="890">
        <f t="shared" si="78"/>
        <v>0</v>
      </c>
      <c r="BF172" s="890">
        <f t="shared" si="78"/>
        <v>0</v>
      </c>
      <c r="BG172" s="890">
        <f t="shared" si="78"/>
        <v>0</v>
      </c>
      <c r="BH172" s="890">
        <f t="shared" si="78"/>
        <v>0</v>
      </c>
      <c r="BI172" s="890">
        <f t="shared" si="78"/>
        <v>0</v>
      </c>
      <c r="BJ172" s="890">
        <f t="shared" si="78"/>
        <v>0</v>
      </c>
      <c r="BK172" s="890">
        <f t="shared" si="78"/>
        <v>0</v>
      </c>
      <c r="BL172" s="890">
        <f t="shared" si="78"/>
        <v>0</v>
      </c>
      <c r="BM172" s="890">
        <f t="shared" si="78"/>
        <v>0</v>
      </c>
      <c r="BN172" s="890">
        <f t="shared" si="78"/>
        <v>0</v>
      </c>
      <c r="BO172" s="890">
        <f t="shared" si="78"/>
        <v>0</v>
      </c>
      <c r="BP172" s="890">
        <f t="shared" si="78"/>
        <v>0</v>
      </c>
      <c r="BQ172" s="890">
        <f t="shared" si="78"/>
        <v>0</v>
      </c>
      <c r="BR172" s="890">
        <f t="shared" si="78"/>
        <v>0</v>
      </c>
      <c r="BS172" s="890">
        <f t="shared" si="78"/>
        <v>0</v>
      </c>
      <c r="BT172" s="890">
        <f t="shared" si="78"/>
        <v>0</v>
      </c>
      <c r="BU172" s="890">
        <f t="shared" si="78"/>
        <v>0</v>
      </c>
      <c r="BV172" s="890"/>
      <c r="BW172" s="890">
        <f t="shared" si="78"/>
        <v>1962162002.0666699</v>
      </c>
      <c r="BX172" s="890">
        <f t="shared" si="78"/>
        <v>3953557147.5666671</v>
      </c>
      <c r="BY172" s="890">
        <f t="shared" si="78"/>
        <v>0</v>
      </c>
      <c r="BZ172" s="890"/>
      <c r="CA172" s="890">
        <f t="shared" si="78"/>
        <v>0</v>
      </c>
      <c r="CB172" s="890">
        <f t="shared" si="78"/>
        <v>0</v>
      </c>
      <c r="CC172" s="890">
        <f t="shared" si="78"/>
        <v>0</v>
      </c>
      <c r="CD172" s="890">
        <f t="shared" si="78"/>
        <v>0</v>
      </c>
      <c r="CE172" s="890">
        <f t="shared" si="78"/>
        <v>0</v>
      </c>
      <c r="CF172" s="890">
        <f t="shared" si="78"/>
        <v>0</v>
      </c>
      <c r="CG172" s="890">
        <f t="shared" si="78"/>
        <v>0</v>
      </c>
      <c r="CH172" s="890">
        <f t="shared" si="78"/>
        <v>0</v>
      </c>
      <c r="CI172" s="890">
        <f t="shared" si="78"/>
        <v>0</v>
      </c>
      <c r="CJ172" s="890">
        <f t="shared" si="78"/>
        <v>0</v>
      </c>
      <c r="CK172" s="890">
        <f t="shared" si="78"/>
        <v>0</v>
      </c>
      <c r="CL172" s="890">
        <f t="shared" si="78"/>
        <v>0</v>
      </c>
      <c r="CM172" s="890">
        <f t="shared" si="78"/>
        <v>0</v>
      </c>
      <c r="CN172" s="890">
        <f t="shared" si="78"/>
        <v>0</v>
      </c>
      <c r="CO172" s="890">
        <f t="shared" si="78"/>
        <v>0</v>
      </c>
      <c r="CP172" s="890">
        <f t="shared" si="78"/>
        <v>0</v>
      </c>
      <c r="CQ172" s="890">
        <f t="shared" si="78"/>
        <v>0</v>
      </c>
      <c r="CR172" s="890">
        <f t="shared" si="78"/>
        <v>0</v>
      </c>
      <c r="CS172" s="890">
        <f t="shared" ref="CS172:DU172" si="79">SUM(CS167:CS171)</f>
        <v>0</v>
      </c>
      <c r="CT172" s="890"/>
      <c r="CU172" s="890">
        <f t="shared" si="79"/>
        <v>3953557147.5666671</v>
      </c>
      <c r="CV172" s="890">
        <f t="shared" si="79"/>
        <v>4111718580.46667</v>
      </c>
      <c r="CW172" s="890">
        <f t="shared" si="79"/>
        <v>0</v>
      </c>
      <c r="CX172" s="890"/>
      <c r="CY172" s="890">
        <f t="shared" si="79"/>
        <v>0</v>
      </c>
      <c r="CZ172" s="890">
        <f t="shared" si="79"/>
        <v>0</v>
      </c>
      <c r="DA172" s="890">
        <f t="shared" si="79"/>
        <v>0</v>
      </c>
      <c r="DB172" s="890">
        <f t="shared" si="79"/>
        <v>0</v>
      </c>
      <c r="DC172" s="890">
        <f t="shared" si="79"/>
        <v>0</v>
      </c>
      <c r="DD172" s="890">
        <f t="shared" si="79"/>
        <v>0</v>
      </c>
      <c r="DE172" s="890">
        <f t="shared" si="79"/>
        <v>0</v>
      </c>
      <c r="DF172" s="890">
        <f t="shared" si="79"/>
        <v>0</v>
      </c>
      <c r="DG172" s="890">
        <f t="shared" si="79"/>
        <v>0</v>
      </c>
      <c r="DH172" s="890">
        <f t="shared" si="79"/>
        <v>0</v>
      </c>
      <c r="DI172" s="890">
        <f t="shared" si="79"/>
        <v>0</v>
      </c>
      <c r="DJ172" s="890">
        <f t="shared" si="79"/>
        <v>0</v>
      </c>
      <c r="DK172" s="890">
        <f t="shared" si="79"/>
        <v>0</v>
      </c>
      <c r="DL172" s="890">
        <f t="shared" si="79"/>
        <v>0</v>
      </c>
      <c r="DM172" s="890">
        <f t="shared" si="79"/>
        <v>0</v>
      </c>
      <c r="DN172" s="890">
        <f t="shared" si="79"/>
        <v>0</v>
      </c>
      <c r="DO172" s="890">
        <f t="shared" si="79"/>
        <v>0</v>
      </c>
      <c r="DP172" s="890">
        <f t="shared" si="79"/>
        <v>0</v>
      </c>
      <c r="DQ172" s="890">
        <f t="shared" si="79"/>
        <v>0</v>
      </c>
      <c r="DR172" s="890"/>
      <c r="DS172" s="890">
        <f t="shared" si="79"/>
        <v>4111718580.46667</v>
      </c>
      <c r="DT172" s="890">
        <f t="shared" si="79"/>
        <v>10782511474.100006</v>
      </c>
      <c r="DU172" s="892">
        <f t="shared" si="79"/>
        <v>0</v>
      </c>
      <c r="DV172" s="754"/>
      <c r="DW172" s="754"/>
      <c r="DX172" s="754"/>
      <c r="DY172" s="754"/>
      <c r="DZ172" s="754"/>
      <c r="EA172" s="754"/>
      <c r="EB172" s="754"/>
      <c r="EC172" s="754"/>
      <c r="ED172" s="754"/>
      <c r="EE172" s="754"/>
      <c r="EF172" s="754"/>
      <c r="EG172" s="754"/>
      <c r="EH172" s="754"/>
      <c r="EI172" s="754"/>
      <c r="EJ172" s="754"/>
      <c r="EK172" s="754"/>
      <c r="EL172" s="754"/>
      <c r="EM172" s="754"/>
      <c r="EN172" s="754"/>
      <c r="EO172" s="754"/>
      <c r="EP172" s="754"/>
      <c r="EQ172" s="754"/>
      <c r="ER172" s="754"/>
      <c r="ES172" s="754"/>
      <c r="ET172" s="754"/>
      <c r="EU172" s="754"/>
      <c r="EV172" s="754"/>
      <c r="EW172" s="754"/>
      <c r="EX172" s="754"/>
      <c r="EY172" s="754"/>
      <c r="EZ172" s="754"/>
      <c r="FA172" s="754"/>
      <c r="FB172" s="754"/>
      <c r="FC172" s="754"/>
      <c r="FD172" s="754"/>
      <c r="FE172" s="754"/>
      <c r="FF172" s="754"/>
      <c r="FG172" s="754"/>
      <c r="FH172" s="754"/>
      <c r="FI172" s="754"/>
      <c r="FJ172" s="754"/>
      <c r="FK172" s="754"/>
      <c r="FL172" s="754"/>
      <c r="FM172" s="754"/>
      <c r="FN172" s="754"/>
      <c r="FO172" s="754"/>
      <c r="FP172" s="754"/>
      <c r="FQ172" s="754"/>
      <c r="FR172" s="754"/>
      <c r="FS172" s="754"/>
      <c r="FT172" s="754"/>
      <c r="FU172" s="754"/>
      <c r="FV172" s="754"/>
      <c r="FW172" s="754"/>
      <c r="FX172" s="754"/>
      <c r="FY172" s="754"/>
      <c r="FZ172" s="754"/>
      <c r="GA172" s="754"/>
      <c r="GB172" s="754"/>
      <c r="GC172" s="754"/>
      <c r="GD172" s="754"/>
      <c r="GE172" s="754"/>
      <c r="GF172" s="754"/>
      <c r="GG172" s="754"/>
      <c r="GH172" s="754"/>
      <c r="GI172" s="754"/>
      <c r="GJ172" s="754"/>
      <c r="GK172" s="754"/>
      <c r="GL172" s="754"/>
      <c r="GM172" s="754"/>
      <c r="GN172" s="754"/>
      <c r="GO172" s="754"/>
    </row>
    <row r="173" spans="1:197" s="867" customFormat="1" ht="40.5" x14ac:dyDescent="0.25">
      <c r="A173" s="584">
        <v>2</v>
      </c>
      <c r="B173" s="868" t="s">
        <v>552</v>
      </c>
      <c r="C173" s="587" t="s">
        <v>596</v>
      </c>
      <c r="D173" s="893" t="s">
        <v>597</v>
      </c>
      <c r="E173" s="590" t="s">
        <v>598</v>
      </c>
      <c r="F173" s="590" t="s">
        <v>599</v>
      </c>
      <c r="G173" s="894" t="s">
        <v>600</v>
      </c>
      <c r="H173" s="895">
        <v>1512136</v>
      </c>
      <c r="I173" s="896" t="s">
        <v>601</v>
      </c>
      <c r="J173" s="896" t="s">
        <v>602</v>
      </c>
      <c r="K173" s="896" t="s">
        <v>33</v>
      </c>
      <c r="L173" s="895">
        <v>416740</v>
      </c>
      <c r="M173" s="895">
        <v>1928876</v>
      </c>
      <c r="N173" s="590" t="s">
        <v>603</v>
      </c>
      <c r="O173" s="588" t="s">
        <v>604</v>
      </c>
      <c r="P173" s="591">
        <v>824704</v>
      </c>
      <c r="Q173" s="591">
        <v>2023</v>
      </c>
      <c r="R173" s="590" t="s">
        <v>601</v>
      </c>
      <c r="S173" s="590" t="s">
        <v>602</v>
      </c>
      <c r="T173" s="590" t="s">
        <v>33</v>
      </c>
      <c r="U173" s="591">
        <v>400000</v>
      </c>
      <c r="V173" s="591">
        <f t="shared" ref="V173:V175" si="80">+P173+U173</f>
        <v>1224704</v>
      </c>
      <c r="W173" s="897">
        <v>100000</v>
      </c>
      <c r="X173" s="591">
        <v>200000</v>
      </c>
      <c r="Y173" s="591">
        <v>300000</v>
      </c>
      <c r="Z173" s="591">
        <v>400000</v>
      </c>
      <c r="AA173" s="883">
        <v>200000000</v>
      </c>
      <c r="AB173" s="898"/>
      <c r="AC173" s="898"/>
      <c r="AD173" s="899"/>
      <c r="AE173" s="899"/>
      <c r="AF173" s="899"/>
      <c r="AG173" s="899"/>
      <c r="AH173" s="899"/>
      <c r="AI173" s="899"/>
      <c r="AJ173" s="899"/>
      <c r="AK173" s="899"/>
      <c r="AL173" s="899"/>
      <c r="AM173" s="899"/>
      <c r="AN173" s="899"/>
      <c r="AO173" s="899"/>
      <c r="AP173" s="899"/>
      <c r="AQ173" s="899"/>
      <c r="AR173" s="899"/>
      <c r="AS173" s="899"/>
      <c r="AT173" s="899"/>
      <c r="AU173" s="899"/>
      <c r="AV173" s="899"/>
      <c r="AW173" s="899"/>
      <c r="AX173" s="899"/>
      <c r="AY173" s="644">
        <f t="shared" ref="AY173:AY186" si="81">SUM(AA173:AW173)</f>
        <v>200000000</v>
      </c>
      <c r="AZ173" s="899">
        <f>(AA173*2.9%)+AA173</f>
        <v>205800000</v>
      </c>
      <c r="BA173" s="899"/>
      <c r="BB173" s="899"/>
      <c r="BC173" s="899"/>
      <c r="BD173" s="899"/>
      <c r="BE173" s="899"/>
      <c r="BF173" s="899"/>
      <c r="BG173" s="899"/>
      <c r="BH173" s="899"/>
      <c r="BI173" s="899"/>
      <c r="BJ173" s="899"/>
      <c r="BK173" s="899"/>
      <c r="BL173" s="899"/>
      <c r="BM173" s="899"/>
      <c r="BN173" s="899"/>
      <c r="BO173" s="899"/>
      <c r="BP173" s="899"/>
      <c r="BQ173" s="899"/>
      <c r="BR173" s="899"/>
      <c r="BS173" s="899"/>
      <c r="BT173" s="899"/>
      <c r="BU173" s="899"/>
      <c r="BV173" s="899"/>
      <c r="BW173" s="862">
        <f>SUM(AZ173:BU173)</f>
        <v>205800000</v>
      </c>
      <c r="BX173" s="898">
        <f>(AZ173*4.4%)+AZ173</f>
        <v>214855200</v>
      </c>
      <c r="BY173" s="898"/>
      <c r="BZ173" s="898"/>
      <c r="CA173" s="899"/>
      <c r="CB173" s="899"/>
      <c r="CC173" s="899"/>
      <c r="CD173" s="899"/>
      <c r="CE173" s="899"/>
      <c r="CF173" s="899"/>
      <c r="CG173" s="899"/>
      <c r="CH173" s="899"/>
      <c r="CI173" s="899"/>
      <c r="CJ173" s="899"/>
      <c r="CK173" s="899"/>
      <c r="CL173" s="899"/>
      <c r="CM173" s="899"/>
      <c r="CN173" s="899"/>
      <c r="CO173" s="899"/>
      <c r="CP173" s="899"/>
      <c r="CQ173" s="899"/>
      <c r="CR173" s="899"/>
      <c r="CS173" s="899"/>
      <c r="CT173" s="899"/>
      <c r="CU173" s="644">
        <f>SUM(BX173:CS173)</f>
        <v>214855200</v>
      </c>
      <c r="CV173" s="899">
        <v>224308829</v>
      </c>
      <c r="CW173" s="899"/>
      <c r="CX173" s="899"/>
      <c r="CY173" s="899"/>
      <c r="CZ173" s="899"/>
      <c r="DA173" s="899"/>
      <c r="DB173" s="900"/>
      <c r="DC173" s="900"/>
      <c r="DD173" s="900"/>
      <c r="DE173" s="900"/>
      <c r="DF173" s="900"/>
      <c r="DG173" s="900"/>
      <c r="DH173" s="900"/>
      <c r="DI173" s="900"/>
      <c r="DJ173" s="900"/>
      <c r="DK173" s="900"/>
      <c r="DL173" s="900"/>
      <c r="DM173" s="900"/>
      <c r="DN173" s="900"/>
      <c r="DO173" s="900"/>
      <c r="DP173" s="900"/>
      <c r="DQ173" s="900"/>
      <c r="DR173" s="900"/>
      <c r="DS173" s="901">
        <f>SUM(CV173:DQ173)</f>
        <v>224308829</v>
      </c>
      <c r="DT173" s="642">
        <f t="shared" ref="DT173:DT186" si="82">+AY173+BW173+CU173+DS173</f>
        <v>844964029</v>
      </c>
      <c r="DU173" s="584" t="s">
        <v>1220</v>
      </c>
      <c r="DV173" s="754"/>
      <c r="DW173" s="754"/>
      <c r="DX173" s="754"/>
      <c r="DY173" s="754"/>
      <c r="DZ173" s="754"/>
      <c r="EA173" s="754"/>
      <c r="EB173" s="754"/>
      <c r="EC173" s="754"/>
      <c r="ED173" s="754"/>
      <c r="EE173" s="754"/>
      <c r="EF173" s="754"/>
      <c r="EG173" s="754"/>
      <c r="EH173" s="754"/>
      <c r="EI173" s="754"/>
      <c r="EJ173" s="754"/>
      <c r="EK173" s="754"/>
      <c r="EL173" s="754"/>
      <c r="EM173" s="754"/>
      <c r="EN173" s="754"/>
      <c r="EO173" s="754"/>
      <c r="EP173" s="754"/>
      <c r="EQ173" s="754"/>
      <c r="ER173" s="754"/>
      <c r="ES173" s="754"/>
      <c r="ET173" s="754"/>
      <c r="EU173" s="754"/>
      <c r="EV173" s="754"/>
      <c r="EW173" s="754"/>
      <c r="EX173" s="754"/>
      <c r="EY173" s="754"/>
      <c r="EZ173" s="754"/>
      <c r="FA173" s="754"/>
      <c r="FB173" s="754"/>
      <c r="FC173" s="754"/>
      <c r="FD173" s="754"/>
      <c r="FE173" s="754"/>
      <c r="FF173" s="754"/>
      <c r="FG173" s="754"/>
      <c r="FH173" s="754"/>
      <c r="FI173" s="754"/>
      <c r="FJ173" s="754"/>
      <c r="FK173" s="754"/>
      <c r="FL173" s="754"/>
      <c r="FM173" s="754"/>
      <c r="FN173" s="754"/>
      <c r="FO173" s="754"/>
      <c r="FP173" s="754"/>
      <c r="FQ173" s="754"/>
      <c r="FR173" s="754"/>
      <c r="FS173" s="754"/>
      <c r="FT173" s="754"/>
      <c r="FU173" s="754"/>
      <c r="FV173" s="754"/>
      <c r="FW173" s="754"/>
      <c r="FX173" s="754"/>
      <c r="FY173" s="754"/>
      <c r="FZ173" s="754"/>
      <c r="GA173" s="754"/>
      <c r="GB173" s="754"/>
      <c r="GC173" s="754"/>
      <c r="GD173" s="754"/>
      <c r="GE173" s="754"/>
      <c r="GF173" s="754"/>
      <c r="GG173" s="754"/>
      <c r="GH173" s="754"/>
      <c r="GI173" s="754"/>
      <c r="GJ173" s="754"/>
      <c r="GK173" s="754"/>
      <c r="GL173" s="754"/>
      <c r="GM173" s="754"/>
      <c r="GN173" s="754"/>
      <c r="GO173" s="754"/>
    </row>
    <row r="174" spans="1:197" s="867" customFormat="1" ht="40.5" x14ac:dyDescent="0.25">
      <c r="A174" s="584">
        <v>2</v>
      </c>
      <c r="B174" s="868" t="s">
        <v>552</v>
      </c>
      <c r="C174" s="587" t="s">
        <v>596</v>
      </c>
      <c r="D174" s="893" t="s">
        <v>597</v>
      </c>
      <c r="E174" s="590" t="s">
        <v>598</v>
      </c>
      <c r="F174" s="590" t="s">
        <v>599</v>
      </c>
      <c r="G174" s="894" t="s">
        <v>600</v>
      </c>
      <c r="H174" s="895">
        <v>1512136</v>
      </c>
      <c r="I174" s="896" t="s">
        <v>601</v>
      </c>
      <c r="J174" s="896" t="s">
        <v>602</v>
      </c>
      <c r="K174" s="896" t="s">
        <v>33</v>
      </c>
      <c r="L174" s="895">
        <v>416740</v>
      </c>
      <c r="M174" s="895">
        <v>1928876</v>
      </c>
      <c r="N174" s="590" t="s">
        <v>605</v>
      </c>
      <c r="O174" s="588" t="s">
        <v>606</v>
      </c>
      <c r="P174" s="591">
        <v>15889</v>
      </c>
      <c r="Q174" s="591">
        <v>2023</v>
      </c>
      <c r="R174" s="590" t="s">
        <v>601</v>
      </c>
      <c r="S174" s="590" t="s">
        <v>602</v>
      </c>
      <c r="T174" s="590" t="s">
        <v>33</v>
      </c>
      <c r="U174" s="591">
        <v>9000</v>
      </c>
      <c r="V174" s="591">
        <f t="shared" si="80"/>
        <v>24889</v>
      </c>
      <c r="W174" s="897">
        <v>1500</v>
      </c>
      <c r="X174" s="591">
        <v>2500</v>
      </c>
      <c r="Y174" s="591">
        <v>2500</v>
      </c>
      <c r="Z174" s="591">
        <v>2500</v>
      </c>
      <c r="AA174" s="883">
        <v>320000000</v>
      </c>
      <c r="AB174" s="898"/>
      <c r="AC174" s="898"/>
      <c r="AD174" s="899"/>
      <c r="AE174" s="899"/>
      <c r="AF174" s="899"/>
      <c r="AG174" s="899"/>
      <c r="AH174" s="899"/>
      <c r="AI174" s="899"/>
      <c r="AJ174" s="899"/>
      <c r="AK174" s="899"/>
      <c r="AL174" s="899"/>
      <c r="AM174" s="899"/>
      <c r="AN174" s="899"/>
      <c r="AO174" s="899"/>
      <c r="AP174" s="899"/>
      <c r="AQ174" s="899"/>
      <c r="AR174" s="899"/>
      <c r="AS174" s="899"/>
      <c r="AT174" s="899"/>
      <c r="AU174" s="899"/>
      <c r="AV174" s="899"/>
      <c r="AW174" s="899"/>
      <c r="AX174" s="899"/>
      <c r="AY174" s="644">
        <f t="shared" si="81"/>
        <v>320000000</v>
      </c>
      <c r="AZ174" s="899">
        <v>330030000</v>
      </c>
      <c r="BA174" s="899"/>
      <c r="BB174" s="899"/>
      <c r="BC174" s="899"/>
      <c r="BD174" s="899"/>
      <c r="BE174" s="899"/>
      <c r="BF174" s="899"/>
      <c r="BG174" s="899"/>
      <c r="BH174" s="899"/>
      <c r="BI174" s="899"/>
      <c r="BJ174" s="899"/>
      <c r="BK174" s="899"/>
      <c r="BL174" s="899"/>
      <c r="BM174" s="899"/>
      <c r="BN174" s="899"/>
      <c r="BO174" s="899"/>
      <c r="BP174" s="899"/>
      <c r="BQ174" s="899"/>
      <c r="BR174" s="899"/>
      <c r="BS174" s="899"/>
      <c r="BT174" s="899"/>
      <c r="BU174" s="899"/>
      <c r="BV174" s="899"/>
      <c r="BW174" s="862">
        <f t="shared" ref="BW174:BW186" si="83">SUM(AZ174:BU174)</f>
        <v>330030000</v>
      </c>
      <c r="BX174" s="899">
        <f>(AZ174*4.4%)+AZ174</f>
        <v>344551320</v>
      </c>
      <c r="BY174" s="899"/>
      <c r="BZ174" s="899"/>
      <c r="CA174" s="899"/>
      <c r="CB174" s="899"/>
      <c r="CC174" s="899"/>
      <c r="CD174" s="899"/>
      <c r="CE174" s="899"/>
      <c r="CF174" s="899"/>
      <c r="CG174" s="899"/>
      <c r="CH174" s="899"/>
      <c r="CI174" s="899"/>
      <c r="CJ174" s="899"/>
      <c r="CK174" s="899"/>
      <c r="CL174" s="899"/>
      <c r="CM174" s="899"/>
      <c r="CN174" s="899"/>
      <c r="CO174" s="899"/>
      <c r="CP174" s="899"/>
      <c r="CQ174" s="899"/>
      <c r="CR174" s="899"/>
      <c r="CS174" s="899"/>
      <c r="CT174" s="899"/>
      <c r="CU174" s="644">
        <f t="shared" ref="CU174:CU186" si="84">SUM(BX174:CS174)</f>
        <v>344551320</v>
      </c>
      <c r="CV174" s="899">
        <v>359711578</v>
      </c>
      <c r="CW174" s="899"/>
      <c r="CX174" s="899"/>
      <c r="CY174" s="899"/>
      <c r="CZ174" s="899"/>
      <c r="DA174" s="899"/>
      <c r="DB174" s="900"/>
      <c r="DC174" s="900"/>
      <c r="DD174" s="900"/>
      <c r="DE174" s="900"/>
      <c r="DF174" s="900"/>
      <c r="DG174" s="900"/>
      <c r="DH174" s="900"/>
      <c r="DI174" s="900"/>
      <c r="DJ174" s="900"/>
      <c r="DK174" s="900"/>
      <c r="DL174" s="900"/>
      <c r="DM174" s="900"/>
      <c r="DN174" s="900"/>
      <c r="DO174" s="900"/>
      <c r="DP174" s="900"/>
      <c r="DQ174" s="900"/>
      <c r="DR174" s="900"/>
      <c r="DS174" s="901">
        <f t="shared" ref="DS174:DS186" si="85">SUM(CV174:DQ174)</f>
        <v>359711578</v>
      </c>
      <c r="DT174" s="642">
        <f t="shared" si="82"/>
        <v>1354292898</v>
      </c>
      <c r="DU174" s="584" t="s">
        <v>1220</v>
      </c>
      <c r="DV174" s="754"/>
      <c r="DW174" s="754"/>
      <c r="DX174" s="754"/>
      <c r="DY174" s="754"/>
      <c r="DZ174" s="754"/>
      <c r="EA174" s="754"/>
      <c r="EB174" s="754"/>
      <c r="EC174" s="754"/>
      <c r="ED174" s="754"/>
      <c r="EE174" s="754"/>
      <c r="EF174" s="754"/>
      <c r="EG174" s="754"/>
      <c r="EH174" s="754"/>
      <c r="EI174" s="754"/>
      <c r="EJ174" s="754"/>
      <c r="EK174" s="754"/>
      <c r="EL174" s="754"/>
      <c r="EM174" s="754"/>
      <c r="EN174" s="754"/>
      <c r="EO174" s="754"/>
      <c r="EP174" s="754"/>
      <c r="EQ174" s="754"/>
      <c r="ER174" s="754"/>
      <c r="ES174" s="754"/>
      <c r="ET174" s="754"/>
      <c r="EU174" s="754"/>
      <c r="EV174" s="754"/>
      <c r="EW174" s="754"/>
      <c r="EX174" s="754"/>
      <c r="EY174" s="754"/>
      <c r="EZ174" s="754"/>
      <c r="FA174" s="754"/>
      <c r="FB174" s="754"/>
      <c r="FC174" s="754"/>
      <c r="FD174" s="754"/>
      <c r="FE174" s="754"/>
      <c r="FF174" s="754"/>
      <c r="FG174" s="754"/>
      <c r="FH174" s="754"/>
      <c r="FI174" s="754"/>
      <c r="FJ174" s="754"/>
      <c r="FK174" s="754"/>
      <c r="FL174" s="754"/>
      <c r="FM174" s="754"/>
      <c r="FN174" s="754"/>
      <c r="FO174" s="754"/>
      <c r="FP174" s="754"/>
      <c r="FQ174" s="754"/>
      <c r="FR174" s="754"/>
      <c r="FS174" s="754"/>
      <c r="FT174" s="754"/>
      <c r="FU174" s="754"/>
      <c r="FV174" s="754"/>
      <c r="FW174" s="754"/>
      <c r="FX174" s="754"/>
      <c r="FY174" s="754"/>
      <c r="FZ174" s="754"/>
      <c r="GA174" s="754"/>
      <c r="GB174" s="754"/>
      <c r="GC174" s="754"/>
      <c r="GD174" s="754"/>
      <c r="GE174" s="754"/>
      <c r="GF174" s="754"/>
      <c r="GG174" s="754"/>
      <c r="GH174" s="754"/>
      <c r="GI174" s="754"/>
      <c r="GJ174" s="754"/>
      <c r="GK174" s="754"/>
      <c r="GL174" s="754"/>
      <c r="GM174" s="754"/>
      <c r="GN174" s="754"/>
      <c r="GO174" s="754"/>
    </row>
    <row r="175" spans="1:197" s="867" customFormat="1" ht="40.5" x14ac:dyDescent="0.25">
      <c r="A175" s="584">
        <v>2</v>
      </c>
      <c r="B175" s="868" t="s">
        <v>552</v>
      </c>
      <c r="C175" s="587" t="s">
        <v>596</v>
      </c>
      <c r="D175" s="893" t="s">
        <v>597</v>
      </c>
      <c r="E175" s="590" t="s">
        <v>598</v>
      </c>
      <c r="F175" s="590" t="s">
        <v>599</v>
      </c>
      <c r="G175" s="894" t="s">
        <v>600</v>
      </c>
      <c r="H175" s="895">
        <v>1512136</v>
      </c>
      <c r="I175" s="896" t="s">
        <v>601</v>
      </c>
      <c r="J175" s="896" t="s">
        <v>602</v>
      </c>
      <c r="K175" s="896" t="s">
        <v>33</v>
      </c>
      <c r="L175" s="895">
        <v>416740</v>
      </c>
      <c r="M175" s="895">
        <v>1928876</v>
      </c>
      <c r="N175" s="590" t="s">
        <v>607</v>
      </c>
      <c r="O175" s="588" t="s">
        <v>608</v>
      </c>
      <c r="P175" s="591">
        <v>543</v>
      </c>
      <c r="Q175" s="591">
        <v>2023</v>
      </c>
      <c r="R175" s="590" t="s">
        <v>601</v>
      </c>
      <c r="S175" s="590" t="s">
        <v>602</v>
      </c>
      <c r="T175" s="590" t="s">
        <v>33</v>
      </c>
      <c r="U175" s="902">
        <v>240</v>
      </c>
      <c r="V175" s="591">
        <f t="shared" si="80"/>
        <v>783</v>
      </c>
      <c r="W175" s="897">
        <v>30</v>
      </c>
      <c r="X175" s="591">
        <v>70</v>
      </c>
      <c r="Y175" s="591">
        <v>70</v>
      </c>
      <c r="Z175" s="591">
        <v>70</v>
      </c>
      <c r="AA175" s="883">
        <v>40000000</v>
      </c>
      <c r="AB175" s="898"/>
      <c r="AC175" s="898"/>
      <c r="AD175" s="899"/>
      <c r="AE175" s="899"/>
      <c r="AF175" s="899"/>
      <c r="AG175" s="899"/>
      <c r="AH175" s="899"/>
      <c r="AI175" s="899"/>
      <c r="AJ175" s="899"/>
      <c r="AK175" s="899"/>
      <c r="AL175" s="899"/>
      <c r="AM175" s="899"/>
      <c r="AN175" s="899"/>
      <c r="AO175" s="899"/>
      <c r="AP175" s="899"/>
      <c r="AQ175" s="899"/>
      <c r="AR175" s="899"/>
      <c r="AS175" s="899"/>
      <c r="AT175" s="899"/>
      <c r="AU175" s="899"/>
      <c r="AV175" s="899"/>
      <c r="AW175" s="899"/>
      <c r="AX175" s="899"/>
      <c r="AY175" s="644">
        <f t="shared" si="81"/>
        <v>40000000</v>
      </c>
      <c r="AZ175" s="899">
        <f>(AA175*2.9%)+AA175</f>
        <v>41160000</v>
      </c>
      <c r="BA175" s="899"/>
      <c r="BB175" s="899"/>
      <c r="BC175" s="899"/>
      <c r="BD175" s="899"/>
      <c r="BE175" s="899"/>
      <c r="BF175" s="899"/>
      <c r="BG175" s="899"/>
      <c r="BH175" s="899"/>
      <c r="BI175" s="899"/>
      <c r="BJ175" s="899"/>
      <c r="BK175" s="899"/>
      <c r="BL175" s="899"/>
      <c r="BM175" s="899"/>
      <c r="BN175" s="899"/>
      <c r="BO175" s="899"/>
      <c r="BP175" s="899"/>
      <c r="BQ175" s="899"/>
      <c r="BR175" s="899"/>
      <c r="BS175" s="899"/>
      <c r="BT175" s="899"/>
      <c r="BU175" s="899"/>
      <c r="BV175" s="899"/>
      <c r="BW175" s="862">
        <f t="shared" si="83"/>
        <v>41160000</v>
      </c>
      <c r="BX175" s="899">
        <f>(AZ175*4.4%)+AZ175</f>
        <v>42971040</v>
      </c>
      <c r="BY175" s="899"/>
      <c r="BZ175" s="899"/>
      <c r="CA175" s="899"/>
      <c r="CB175" s="899"/>
      <c r="CC175" s="899"/>
      <c r="CD175" s="899"/>
      <c r="CE175" s="899"/>
      <c r="CF175" s="899"/>
      <c r="CG175" s="899"/>
      <c r="CH175" s="899"/>
      <c r="CI175" s="899"/>
      <c r="CJ175" s="899"/>
      <c r="CK175" s="899"/>
      <c r="CL175" s="899"/>
      <c r="CM175" s="899"/>
      <c r="CN175" s="899"/>
      <c r="CO175" s="899"/>
      <c r="CP175" s="899"/>
      <c r="CQ175" s="899"/>
      <c r="CR175" s="899"/>
      <c r="CS175" s="899"/>
      <c r="CT175" s="899"/>
      <c r="CU175" s="644">
        <f t="shared" si="84"/>
        <v>42971040</v>
      </c>
      <c r="CV175" s="899">
        <v>44861766</v>
      </c>
      <c r="CW175" s="899"/>
      <c r="CX175" s="899"/>
      <c r="CY175" s="899"/>
      <c r="CZ175" s="899"/>
      <c r="DA175" s="899"/>
      <c r="DB175" s="900"/>
      <c r="DC175" s="900"/>
      <c r="DD175" s="900"/>
      <c r="DE175" s="900"/>
      <c r="DF175" s="900"/>
      <c r="DG175" s="900"/>
      <c r="DH175" s="900"/>
      <c r="DI175" s="900"/>
      <c r="DJ175" s="900"/>
      <c r="DK175" s="900"/>
      <c r="DL175" s="900"/>
      <c r="DM175" s="900"/>
      <c r="DN175" s="900"/>
      <c r="DO175" s="900"/>
      <c r="DP175" s="900"/>
      <c r="DQ175" s="900"/>
      <c r="DR175" s="900"/>
      <c r="DS175" s="901">
        <f t="shared" si="85"/>
        <v>44861766</v>
      </c>
      <c r="DT175" s="642">
        <f t="shared" si="82"/>
        <v>168992806</v>
      </c>
      <c r="DU175" s="584" t="s">
        <v>1220</v>
      </c>
      <c r="DV175" s="754"/>
      <c r="DW175" s="754"/>
      <c r="DX175" s="754"/>
      <c r="DY175" s="754"/>
      <c r="DZ175" s="754"/>
      <c r="EA175" s="754"/>
      <c r="EB175" s="754"/>
      <c r="EC175" s="754"/>
      <c r="ED175" s="754"/>
      <c r="EE175" s="754"/>
      <c r="EF175" s="754"/>
      <c r="EG175" s="754"/>
      <c r="EH175" s="754"/>
      <c r="EI175" s="754"/>
      <c r="EJ175" s="754"/>
      <c r="EK175" s="754"/>
      <c r="EL175" s="754"/>
      <c r="EM175" s="754"/>
      <c r="EN175" s="754"/>
      <c r="EO175" s="754"/>
      <c r="EP175" s="754"/>
      <c r="EQ175" s="754"/>
      <c r="ER175" s="754"/>
      <c r="ES175" s="754"/>
      <c r="ET175" s="754"/>
      <c r="EU175" s="754"/>
      <c r="EV175" s="754"/>
      <c r="EW175" s="754"/>
      <c r="EX175" s="754"/>
      <c r="EY175" s="754"/>
      <c r="EZ175" s="754"/>
      <c r="FA175" s="754"/>
      <c r="FB175" s="754"/>
      <c r="FC175" s="754"/>
      <c r="FD175" s="754"/>
      <c r="FE175" s="754"/>
      <c r="FF175" s="754"/>
      <c r="FG175" s="754"/>
      <c r="FH175" s="754"/>
      <c r="FI175" s="754"/>
      <c r="FJ175" s="754"/>
      <c r="FK175" s="754"/>
      <c r="FL175" s="754"/>
      <c r="FM175" s="754"/>
      <c r="FN175" s="754"/>
      <c r="FO175" s="754"/>
      <c r="FP175" s="754"/>
      <c r="FQ175" s="754"/>
      <c r="FR175" s="754"/>
      <c r="FS175" s="754"/>
      <c r="FT175" s="754"/>
      <c r="FU175" s="754"/>
      <c r="FV175" s="754"/>
      <c r="FW175" s="754"/>
      <c r="FX175" s="754"/>
      <c r="FY175" s="754"/>
      <c r="FZ175" s="754"/>
      <c r="GA175" s="754"/>
      <c r="GB175" s="754"/>
      <c r="GC175" s="754"/>
      <c r="GD175" s="754"/>
      <c r="GE175" s="754"/>
      <c r="GF175" s="754"/>
      <c r="GG175" s="754"/>
      <c r="GH175" s="754"/>
      <c r="GI175" s="754"/>
      <c r="GJ175" s="754"/>
      <c r="GK175" s="754"/>
      <c r="GL175" s="754"/>
      <c r="GM175" s="754"/>
      <c r="GN175" s="754"/>
      <c r="GO175" s="754"/>
    </row>
    <row r="176" spans="1:197" s="867" customFormat="1" ht="40.5" x14ac:dyDescent="0.25">
      <c r="A176" s="584">
        <v>2</v>
      </c>
      <c r="B176" s="868" t="s">
        <v>552</v>
      </c>
      <c r="C176" s="587" t="s">
        <v>596</v>
      </c>
      <c r="D176" s="893" t="s">
        <v>597</v>
      </c>
      <c r="E176" s="590" t="s">
        <v>598</v>
      </c>
      <c r="F176" s="590" t="s">
        <v>599</v>
      </c>
      <c r="G176" s="894" t="s">
        <v>600</v>
      </c>
      <c r="H176" s="895">
        <v>1512136</v>
      </c>
      <c r="I176" s="896" t="s">
        <v>601</v>
      </c>
      <c r="J176" s="896" t="s">
        <v>602</v>
      </c>
      <c r="K176" s="896" t="s">
        <v>33</v>
      </c>
      <c r="L176" s="895">
        <v>416740</v>
      </c>
      <c r="M176" s="895">
        <v>1928876</v>
      </c>
      <c r="N176" s="590" t="s">
        <v>609</v>
      </c>
      <c r="O176" s="588" t="s">
        <v>610</v>
      </c>
      <c r="P176" s="591">
        <v>671000</v>
      </c>
      <c r="Q176" s="591">
        <v>2023</v>
      </c>
      <c r="R176" s="590" t="s">
        <v>601</v>
      </c>
      <c r="S176" s="590" t="s">
        <v>602</v>
      </c>
      <c r="T176" s="590" t="s">
        <v>33</v>
      </c>
      <c r="U176" s="902">
        <v>7500</v>
      </c>
      <c r="V176" s="591">
        <f>+P176+U176</f>
        <v>678500</v>
      </c>
      <c r="W176" s="897">
        <v>1500</v>
      </c>
      <c r="X176" s="591">
        <v>2000</v>
      </c>
      <c r="Y176" s="591">
        <v>2000</v>
      </c>
      <c r="Z176" s="591">
        <v>2000</v>
      </c>
      <c r="AA176" s="883">
        <v>453661247</v>
      </c>
      <c r="AB176" s="898"/>
      <c r="AC176" s="898"/>
      <c r="AD176" s="899"/>
      <c r="AE176" s="899"/>
      <c r="AF176" s="899"/>
      <c r="AG176" s="899"/>
      <c r="AH176" s="899"/>
      <c r="AI176" s="899"/>
      <c r="AJ176" s="899"/>
      <c r="AK176" s="899"/>
      <c r="AL176" s="899"/>
      <c r="AM176" s="899"/>
      <c r="AN176" s="899"/>
      <c r="AO176" s="899"/>
      <c r="AP176" s="899"/>
      <c r="AQ176" s="899"/>
      <c r="AR176" s="899"/>
      <c r="AS176" s="899"/>
      <c r="AT176" s="899"/>
      <c r="AU176" s="899"/>
      <c r="AV176" s="899"/>
      <c r="AW176" s="899"/>
      <c r="AX176" s="899"/>
      <c r="AY176" s="644">
        <f t="shared" si="81"/>
        <v>453661247</v>
      </c>
      <c r="AZ176" s="899">
        <v>412727000</v>
      </c>
      <c r="BA176" s="899"/>
      <c r="BB176" s="899"/>
      <c r="BC176" s="899"/>
      <c r="BD176" s="899"/>
      <c r="BE176" s="899"/>
      <c r="BF176" s="899"/>
      <c r="BG176" s="899"/>
      <c r="BH176" s="899"/>
      <c r="BI176" s="899"/>
      <c r="BJ176" s="899"/>
      <c r="BK176" s="899"/>
      <c r="BL176" s="899"/>
      <c r="BM176" s="899"/>
      <c r="BN176" s="899"/>
      <c r="BO176" s="899"/>
      <c r="BP176" s="899"/>
      <c r="BQ176" s="899"/>
      <c r="BR176" s="899"/>
      <c r="BS176" s="899"/>
      <c r="BT176" s="899"/>
      <c r="BU176" s="899"/>
      <c r="BV176" s="899"/>
      <c r="BW176" s="862">
        <f t="shared" si="83"/>
        <v>412727000</v>
      </c>
      <c r="BX176" s="899">
        <v>430886900</v>
      </c>
      <c r="BY176" s="899"/>
      <c r="BZ176" s="899"/>
      <c r="CA176" s="899"/>
      <c r="CB176" s="899"/>
      <c r="CC176" s="899"/>
      <c r="CD176" s="899"/>
      <c r="CE176" s="899"/>
      <c r="CF176" s="899"/>
      <c r="CG176" s="899"/>
      <c r="CH176" s="899"/>
      <c r="CI176" s="899"/>
      <c r="CJ176" s="899"/>
      <c r="CK176" s="899"/>
      <c r="CL176" s="899"/>
      <c r="CM176" s="899"/>
      <c r="CN176" s="899"/>
      <c r="CO176" s="899"/>
      <c r="CP176" s="899"/>
      <c r="CQ176" s="899"/>
      <c r="CR176" s="899"/>
      <c r="CS176" s="899"/>
      <c r="CT176" s="899"/>
      <c r="CU176" s="644">
        <f t="shared" si="84"/>
        <v>430886900</v>
      </c>
      <c r="CV176" s="899">
        <v>449845836</v>
      </c>
      <c r="CW176" s="899"/>
      <c r="CX176" s="899"/>
      <c r="CY176" s="899"/>
      <c r="CZ176" s="899"/>
      <c r="DA176" s="899"/>
      <c r="DB176" s="900"/>
      <c r="DC176" s="900"/>
      <c r="DD176" s="900"/>
      <c r="DE176" s="900"/>
      <c r="DF176" s="900"/>
      <c r="DG176" s="900"/>
      <c r="DH176" s="900"/>
      <c r="DI176" s="900"/>
      <c r="DJ176" s="900"/>
      <c r="DK176" s="900"/>
      <c r="DL176" s="900"/>
      <c r="DM176" s="900"/>
      <c r="DN176" s="900"/>
      <c r="DO176" s="900"/>
      <c r="DP176" s="900"/>
      <c r="DQ176" s="900"/>
      <c r="DR176" s="900"/>
      <c r="DS176" s="901">
        <f t="shared" si="85"/>
        <v>449845836</v>
      </c>
      <c r="DT176" s="642">
        <f t="shared" si="82"/>
        <v>1747120983</v>
      </c>
      <c r="DU176" s="584" t="s">
        <v>1220</v>
      </c>
      <c r="DV176" s="754"/>
      <c r="DW176" s="754"/>
      <c r="DX176" s="754"/>
      <c r="DY176" s="754"/>
      <c r="DZ176" s="754"/>
      <c r="EA176" s="754"/>
      <c r="EB176" s="754"/>
      <c r="EC176" s="754"/>
      <c r="ED176" s="754"/>
      <c r="EE176" s="754"/>
      <c r="EF176" s="754"/>
      <c r="EG176" s="754"/>
      <c r="EH176" s="754"/>
      <c r="EI176" s="754"/>
      <c r="EJ176" s="754"/>
      <c r="EK176" s="754"/>
      <c r="EL176" s="754"/>
      <c r="EM176" s="754"/>
      <c r="EN176" s="754"/>
      <c r="EO176" s="754"/>
      <c r="EP176" s="754"/>
      <c r="EQ176" s="754"/>
      <c r="ER176" s="754"/>
      <c r="ES176" s="754"/>
      <c r="ET176" s="754"/>
      <c r="EU176" s="754"/>
      <c r="EV176" s="754"/>
      <c r="EW176" s="754"/>
      <c r="EX176" s="754"/>
      <c r="EY176" s="754"/>
      <c r="EZ176" s="754"/>
      <c r="FA176" s="754"/>
      <c r="FB176" s="754"/>
      <c r="FC176" s="754"/>
      <c r="FD176" s="754"/>
      <c r="FE176" s="754"/>
      <c r="FF176" s="754"/>
      <c r="FG176" s="754"/>
      <c r="FH176" s="754"/>
      <c r="FI176" s="754"/>
      <c r="FJ176" s="754"/>
      <c r="FK176" s="754"/>
      <c r="FL176" s="754"/>
      <c r="FM176" s="754"/>
      <c r="FN176" s="754"/>
      <c r="FO176" s="754"/>
      <c r="FP176" s="754"/>
      <c r="FQ176" s="754"/>
      <c r="FR176" s="754"/>
      <c r="FS176" s="754"/>
      <c r="FT176" s="754"/>
      <c r="FU176" s="754"/>
      <c r="FV176" s="754"/>
      <c r="FW176" s="754"/>
      <c r="FX176" s="754"/>
      <c r="FY176" s="754"/>
      <c r="FZ176" s="754"/>
      <c r="GA176" s="754"/>
      <c r="GB176" s="754"/>
      <c r="GC176" s="754"/>
      <c r="GD176" s="754"/>
      <c r="GE176" s="754"/>
      <c r="GF176" s="754"/>
      <c r="GG176" s="754"/>
      <c r="GH176" s="754"/>
      <c r="GI176" s="754"/>
      <c r="GJ176" s="754"/>
      <c r="GK176" s="754"/>
      <c r="GL176" s="754"/>
      <c r="GM176" s="754"/>
      <c r="GN176" s="754"/>
      <c r="GO176" s="754"/>
    </row>
    <row r="177" spans="1:197" s="867" customFormat="1" ht="40.5" x14ac:dyDescent="0.25">
      <c r="A177" s="584">
        <v>2</v>
      </c>
      <c r="B177" s="868" t="s">
        <v>552</v>
      </c>
      <c r="C177" s="587" t="s">
        <v>596</v>
      </c>
      <c r="D177" s="893" t="s">
        <v>597</v>
      </c>
      <c r="E177" s="590" t="s">
        <v>598</v>
      </c>
      <c r="F177" s="590" t="s">
        <v>599</v>
      </c>
      <c r="G177" s="894" t="s">
        <v>600</v>
      </c>
      <c r="H177" s="895">
        <v>1512136</v>
      </c>
      <c r="I177" s="896" t="s">
        <v>601</v>
      </c>
      <c r="J177" s="896" t="s">
        <v>602</v>
      </c>
      <c r="K177" s="896" t="s">
        <v>33</v>
      </c>
      <c r="L177" s="895">
        <v>416740</v>
      </c>
      <c r="M177" s="895">
        <v>1928876</v>
      </c>
      <c r="N177" s="590" t="s">
        <v>611</v>
      </c>
      <c r="O177" s="588" t="s">
        <v>612</v>
      </c>
      <c r="P177" s="591">
        <v>1106061</v>
      </c>
      <c r="Q177" s="591">
        <v>2023</v>
      </c>
      <c r="R177" s="590" t="s">
        <v>601</v>
      </c>
      <c r="S177" s="590" t="s">
        <v>613</v>
      </c>
      <c r="T177" s="590" t="s">
        <v>33</v>
      </c>
      <c r="U177" s="902">
        <v>700000</v>
      </c>
      <c r="V177" s="591">
        <f t="shared" ref="V177:V186" si="86">+P177+U177</f>
        <v>1806061</v>
      </c>
      <c r="W177" s="897">
        <v>175000</v>
      </c>
      <c r="X177" s="591">
        <v>350000</v>
      </c>
      <c r="Y177" s="591">
        <v>525000</v>
      </c>
      <c r="Z177" s="591">
        <v>700000</v>
      </c>
      <c r="AA177" s="883">
        <v>560000000</v>
      </c>
      <c r="AB177" s="898"/>
      <c r="AC177" s="898"/>
      <c r="AD177" s="899"/>
      <c r="AE177" s="899"/>
      <c r="AF177" s="899"/>
      <c r="AG177" s="899"/>
      <c r="AH177" s="899"/>
      <c r="AI177" s="899"/>
      <c r="AJ177" s="899"/>
      <c r="AK177" s="899"/>
      <c r="AL177" s="899"/>
      <c r="AM177" s="899"/>
      <c r="AN177" s="899"/>
      <c r="AO177" s="899"/>
      <c r="AP177" s="899"/>
      <c r="AQ177" s="899"/>
      <c r="AR177" s="899"/>
      <c r="AS177" s="899"/>
      <c r="AT177" s="899"/>
      <c r="AU177" s="899"/>
      <c r="AV177" s="899"/>
      <c r="AW177" s="899"/>
      <c r="AX177" s="899"/>
      <c r="AY177" s="644">
        <f t="shared" si="81"/>
        <v>560000000</v>
      </c>
      <c r="AZ177" s="899">
        <v>618525000</v>
      </c>
      <c r="BA177" s="899"/>
      <c r="BB177" s="899"/>
      <c r="BC177" s="899"/>
      <c r="BD177" s="899"/>
      <c r="BE177" s="899"/>
      <c r="BF177" s="899"/>
      <c r="BG177" s="899"/>
      <c r="BH177" s="899"/>
      <c r="BI177" s="899"/>
      <c r="BJ177" s="899"/>
      <c r="BK177" s="899"/>
      <c r="BL177" s="899"/>
      <c r="BM177" s="899"/>
      <c r="BN177" s="899"/>
      <c r="BO177" s="899"/>
      <c r="BP177" s="899"/>
      <c r="BQ177" s="899"/>
      <c r="BR177" s="899"/>
      <c r="BS177" s="899"/>
      <c r="BT177" s="899"/>
      <c r="BU177" s="899"/>
      <c r="BV177" s="899"/>
      <c r="BW177" s="862">
        <f t="shared" si="83"/>
        <v>618525000</v>
      </c>
      <c r="BX177" s="899">
        <f>(AZ177*4.4%)+AZ177+1394159</f>
        <v>647134259</v>
      </c>
      <c r="BY177" s="899"/>
      <c r="BZ177" s="899"/>
      <c r="CA177" s="899"/>
      <c r="CB177" s="899"/>
      <c r="CC177" s="899"/>
      <c r="CD177" s="899"/>
      <c r="CE177" s="899"/>
      <c r="CF177" s="899"/>
      <c r="CG177" s="899"/>
      <c r="CH177" s="899"/>
      <c r="CI177" s="899"/>
      <c r="CJ177" s="899"/>
      <c r="CK177" s="899"/>
      <c r="CL177" s="899"/>
      <c r="CM177" s="899"/>
      <c r="CN177" s="899"/>
      <c r="CO177" s="899"/>
      <c r="CP177" s="899"/>
      <c r="CQ177" s="899"/>
      <c r="CR177" s="899"/>
      <c r="CS177" s="899"/>
      <c r="CT177" s="899"/>
      <c r="CU177" s="644">
        <f t="shared" si="84"/>
        <v>647134259</v>
      </c>
      <c r="CV177" s="899">
        <v>675608166</v>
      </c>
      <c r="CW177" s="899"/>
      <c r="CX177" s="899"/>
      <c r="CY177" s="899"/>
      <c r="CZ177" s="899"/>
      <c r="DA177" s="899"/>
      <c r="DB177" s="900"/>
      <c r="DC177" s="900"/>
      <c r="DD177" s="900"/>
      <c r="DE177" s="900"/>
      <c r="DF177" s="900"/>
      <c r="DG177" s="900"/>
      <c r="DH177" s="900"/>
      <c r="DI177" s="900"/>
      <c r="DJ177" s="900"/>
      <c r="DK177" s="900"/>
      <c r="DL177" s="900"/>
      <c r="DM177" s="900"/>
      <c r="DN177" s="900"/>
      <c r="DO177" s="900"/>
      <c r="DP177" s="900"/>
      <c r="DQ177" s="900"/>
      <c r="DR177" s="900"/>
      <c r="DS177" s="901">
        <f t="shared" si="85"/>
        <v>675608166</v>
      </c>
      <c r="DT177" s="642">
        <f t="shared" si="82"/>
        <v>2501267425</v>
      </c>
      <c r="DU177" s="584" t="s">
        <v>1220</v>
      </c>
      <c r="DV177" s="754"/>
      <c r="DW177" s="754"/>
      <c r="DX177" s="754"/>
      <c r="DY177" s="754"/>
      <c r="DZ177" s="754"/>
      <c r="EA177" s="754"/>
      <c r="EB177" s="754"/>
      <c r="EC177" s="754"/>
      <c r="ED177" s="754"/>
      <c r="EE177" s="754"/>
      <c r="EF177" s="754"/>
      <c r="EG177" s="754"/>
      <c r="EH177" s="754"/>
      <c r="EI177" s="754"/>
      <c r="EJ177" s="754"/>
      <c r="EK177" s="754"/>
      <c r="EL177" s="754"/>
      <c r="EM177" s="754"/>
      <c r="EN177" s="754"/>
      <c r="EO177" s="754"/>
      <c r="EP177" s="754"/>
      <c r="EQ177" s="754"/>
      <c r="ER177" s="754"/>
      <c r="ES177" s="754"/>
      <c r="ET177" s="754"/>
      <c r="EU177" s="754"/>
      <c r="EV177" s="754"/>
      <c r="EW177" s="754"/>
      <c r="EX177" s="754"/>
      <c r="EY177" s="754"/>
      <c r="EZ177" s="754"/>
      <c r="FA177" s="754"/>
      <c r="FB177" s="754"/>
      <c r="FC177" s="754"/>
      <c r="FD177" s="754"/>
      <c r="FE177" s="754"/>
      <c r="FF177" s="754"/>
      <c r="FG177" s="754"/>
      <c r="FH177" s="754"/>
      <c r="FI177" s="754"/>
      <c r="FJ177" s="754"/>
      <c r="FK177" s="754"/>
      <c r="FL177" s="754"/>
      <c r="FM177" s="754"/>
      <c r="FN177" s="754"/>
      <c r="FO177" s="754"/>
      <c r="FP177" s="754"/>
      <c r="FQ177" s="754"/>
      <c r="FR177" s="754"/>
      <c r="FS177" s="754"/>
      <c r="FT177" s="754"/>
      <c r="FU177" s="754"/>
      <c r="FV177" s="754"/>
      <c r="FW177" s="754"/>
      <c r="FX177" s="754"/>
      <c r="FY177" s="754"/>
      <c r="FZ177" s="754"/>
      <c r="GA177" s="754"/>
      <c r="GB177" s="754"/>
      <c r="GC177" s="754"/>
      <c r="GD177" s="754"/>
      <c r="GE177" s="754"/>
      <c r="GF177" s="754"/>
      <c r="GG177" s="754"/>
      <c r="GH177" s="754"/>
      <c r="GI177" s="754"/>
      <c r="GJ177" s="754"/>
      <c r="GK177" s="754"/>
      <c r="GL177" s="754"/>
      <c r="GM177" s="754"/>
      <c r="GN177" s="754"/>
      <c r="GO177" s="754"/>
    </row>
    <row r="178" spans="1:197" s="867" customFormat="1" ht="40.5" x14ac:dyDescent="0.25">
      <c r="A178" s="584">
        <v>2</v>
      </c>
      <c r="B178" s="868" t="s">
        <v>552</v>
      </c>
      <c r="C178" s="587" t="s">
        <v>596</v>
      </c>
      <c r="D178" s="893" t="s">
        <v>597</v>
      </c>
      <c r="E178" s="590" t="s">
        <v>598</v>
      </c>
      <c r="F178" s="590" t="s">
        <v>599</v>
      </c>
      <c r="G178" s="894" t="s">
        <v>600</v>
      </c>
      <c r="H178" s="895">
        <v>1512136</v>
      </c>
      <c r="I178" s="896" t="s">
        <v>601</v>
      </c>
      <c r="J178" s="896" t="s">
        <v>602</v>
      </c>
      <c r="K178" s="896" t="s">
        <v>33</v>
      </c>
      <c r="L178" s="895">
        <v>416740</v>
      </c>
      <c r="M178" s="895">
        <v>1928876</v>
      </c>
      <c r="N178" s="590" t="s">
        <v>614</v>
      </c>
      <c r="O178" s="588" t="s">
        <v>615</v>
      </c>
      <c r="P178" s="591">
        <v>34525</v>
      </c>
      <c r="Q178" s="591">
        <v>2023</v>
      </c>
      <c r="R178" s="590" t="s">
        <v>601</v>
      </c>
      <c r="S178" s="590" t="s">
        <v>613</v>
      </c>
      <c r="T178" s="590" t="s">
        <v>33</v>
      </c>
      <c r="U178" s="591">
        <v>1800</v>
      </c>
      <c r="V178" s="591">
        <f t="shared" si="86"/>
        <v>36325</v>
      </c>
      <c r="W178" s="897">
        <v>250</v>
      </c>
      <c r="X178" s="591">
        <v>550</v>
      </c>
      <c r="Y178" s="591">
        <v>450</v>
      </c>
      <c r="Z178" s="591">
        <v>550</v>
      </c>
      <c r="AA178" s="883">
        <v>250000000</v>
      </c>
      <c r="AB178" s="898"/>
      <c r="AC178" s="898"/>
      <c r="AD178" s="899"/>
      <c r="AE178" s="899"/>
      <c r="AF178" s="899"/>
      <c r="AG178" s="899"/>
      <c r="AH178" s="899"/>
      <c r="AI178" s="899"/>
      <c r="AJ178" s="899"/>
      <c r="AK178" s="899"/>
      <c r="AL178" s="899"/>
      <c r="AM178" s="899"/>
      <c r="AN178" s="899"/>
      <c r="AO178" s="899"/>
      <c r="AP178" s="899"/>
      <c r="AQ178" s="899"/>
      <c r="AR178" s="899"/>
      <c r="AS178" s="899"/>
      <c r="AT178" s="899"/>
      <c r="AU178" s="899"/>
      <c r="AV178" s="899"/>
      <c r="AW178" s="899"/>
      <c r="AX178" s="899"/>
      <c r="AY178" s="644">
        <f t="shared" si="81"/>
        <v>250000000</v>
      </c>
      <c r="AZ178" s="899">
        <f>(AA178*2.9%)+AA178</f>
        <v>257250000</v>
      </c>
      <c r="BA178" s="899"/>
      <c r="BB178" s="899"/>
      <c r="BC178" s="899"/>
      <c r="BD178" s="899"/>
      <c r="BE178" s="899"/>
      <c r="BF178" s="899"/>
      <c r="BG178" s="899"/>
      <c r="BH178" s="899"/>
      <c r="BI178" s="899"/>
      <c r="BJ178" s="899"/>
      <c r="BK178" s="899"/>
      <c r="BL178" s="899"/>
      <c r="BM178" s="899"/>
      <c r="BN178" s="899"/>
      <c r="BO178" s="899"/>
      <c r="BP178" s="899"/>
      <c r="BQ178" s="899"/>
      <c r="BR178" s="899"/>
      <c r="BS178" s="899"/>
      <c r="BT178" s="899"/>
      <c r="BU178" s="899"/>
      <c r="BV178" s="899"/>
      <c r="BW178" s="862">
        <f t="shared" si="83"/>
        <v>257250000</v>
      </c>
      <c r="BX178" s="899">
        <f t="shared" ref="BX178:BX183" si="87">(AZ178*4.4%)+AZ178</f>
        <v>268569000</v>
      </c>
      <c r="BY178" s="899"/>
      <c r="BZ178" s="899"/>
      <c r="CA178" s="899"/>
      <c r="CB178" s="899"/>
      <c r="CC178" s="899"/>
      <c r="CD178" s="899"/>
      <c r="CE178" s="899"/>
      <c r="CF178" s="899"/>
      <c r="CG178" s="899"/>
      <c r="CH178" s="899"/>
      <c r="CI178" s="899"/>
      <c r="CJ178" s="899"/>
      <c r="CK178" s="899"/>
      <c r="CL178" s="899"/>
      <c r="CM178" s="899"/>
      <c r="CN178" s="899"/>
      <c r="CO178" s="899"/>
      <c r="CP178" s="899"/>
      <c r="CQ178" s="899"/>
      <c r="CR178" s="899"/>
      <c r="CS178" s="899"/>
      <c r="CT178" s="899"/>
      <c r="CU178" s="644">
        <f t="shared" si="84"/>
        <v>268569000</v>
      </c>
      <c r="CV178" s="899">
        <v>280666957</v>
      </c>
      <c r="CW178" s="899"/>
      <c r="CX178" s="899"/>
      <c r="CY178" s="899"/>
      <c r="CZ178" s="899"/>
      <c r="DA178" s="899"/>
      <c r="DB178" s="900"/>
      <c r="DC178" s="900"/>
      <c r="DD178" s="900"/>
      <c r="DE178" s="900"/>
      <c r="DF178" s="900"/>
      <c r="DG178" s="900"/>
      <c r="DH178" s="900"/>
      <c r="DI178" s="900"/>
      <c r="DJ178" s="900"/>
      <c r="DK178" s="900"/>
      <c r="DL178" s="900"/>
      <c r="DM178" s="900"/>
      <c r="DN178" s="900"/>
      <c r="DO178" s="900"/>
      <c r="DP178" s="900"/>
      <c r="DQ178" s="900"/>
      <c r="DR178" s="900"/>
      <c r="DS178" s="901">
        <f t="shared" si="85"/>
        <v>280666957</v>
      </c>
      <c r="DT178" s="642">
        <f t="shared" si="82"/>
        <v>1056485957</v>
      </c>
      <c r="DU178" s="584" t="s">
        <v>1220</v>
      </c>
      <c r="DV178" s="754"/>
      <c r="DW178" s="754"/>
      <c r="DX178" s="754"/>
      <c r="DY178" s="754"/>
      <c r="DZ178" s="754"/>
      <c r="EA178" s="754"/>
      <c r="EB178" s="754"/>
      <c r="EC178" s="754"/>
      <c r="ED178" s="754"/>
      <c r="EE178" s="754"/>
      <c r="EF178" s="754"/>
      <c r="EG178" s="754"/>
      <c r="EH178" s="754"/>
      <c r="EI178" s="754"/>
      <c r="EJ178" s="754"/>
      <c r="EK178" s="754"/>
      <c r="EL178" s="754"/>
      <c r="EM178" s="754"/>
      <c r="EN178" s="754"/>
      <c r="EO178" s="754"/>
      <c r="EP178" s="754"/>
      <c r="EQ178" s="754"/>
      <c r="ER178" s="754"/>
      <c r="ES178" s="754"/>
      <c r="ET178" s="754"/>
      <c r="EU178" s="754"/>
      <c r="EV178" s="754"/>
      <c r="EW178" s="754"/>
      <c r="EX178" s="754"/>
      <c r="EY178" s="754"/>
      <c r="EZ178" s="754"/>
      <c r="FA178" s="754"/>
      <c r="FB178" s="754"/>
      <c r="FC178" s="754"/>
      <c r="FD178" s="754"/>
      <c r="FE178" s="754"/>
      <c r="FF178" s="754"/>
      <c r="FG178" s="754"/>
      <c r="FH178" s="754"/>
      <c r="FI178" s="754"/>
      <c r="FJ178" s="754"/>
      <c r="FK178" s="754"/>
      <c r="FL178" s="754"/>
      <c r="FM178" s="754"/>
      <c r="FN178" s="754"/>
      <c r="FO178" s="754"/>
      <c r="FP178" s="754"/>
      <c r="FQ178" s="754"/>
      <c r="FR178" s="754"/>
      <c r="FS178" s="754"/>
      <c r="FT178" s="754"/>
      <c r="FU178" s="754"/>
      <c r="FV178" s="754"/>
      <c r="FW178" s="754"/>
      <c r="FX178" s="754"/>
      <c r="FY178" s="754"/>
      <c r="FZ178" s="754"/>
      <c r="GA178" s="754"/>
      <c r="GB178" s="754"/>
      <c r="GC178" s="754"/>
      <c r="GD178" s="754"/>
      <c r="GE178" s="754"/>
      <c r="GF178" s="754"/>
      <c r="GG178" s="754"/>
      <c r="GH178" s="754"/>
      <c r="GI178" s="754"/>
      <c r="GJ178" s="754"/>
      <c r="GK178" s="754"/>
      <c r="GL178" s="754"/>
      <c r="GM178" s="754"/>
      <c r="GN178" s="754"/>
      <c r="GO178" s="754"/>
    </row>
    <row r="179" spans="1:197" s="867" customFormat="1" ht="40.5" x14ac:dyDescent="0.25">
      <c r="A179" s="584">
        <v>2</v>
      </c>
      <c r="B179" s="868" t="s">
        <v>552</v>
      </c>
      <c r="C179" s="587" t="s">
        <v>596</v>
      </c>
      <c r="D179" s="893" t="s">
        <v>597</v>
      </c>
      <c r="E179" s="590" t="s">
        <v>598</v>
      </c>
      <c r="F179" s="590" t="s">
        <v>599</v>
      </c>
      <c r="G179" s="894" t="s">
        <v>600</v>
      </c>
      <c r="H179" s="895">
        <v>1512136</v>
      </c>
      <c r="I179" s="896" t="s">
        <v>601</v>
      </c>
      <c r="J179" s="896" t="s">
        <v>602</v>
      </c>
      <c r="K179" s="896" t="s">
        <v>33</v>
      </c>
      <c r="L179" s="895">
        <v>416740</v>
      </c>
      <c r="M179" s="895">
        <v>1928876</v>
      </c>
      <c r="N179" s="590" t="s">
        <v>616</v>
      </c>
      <c r="O179" s="588" t="s">
        <v>617</v>
      </c>
      <c r="P179" s="591">
        <v>600</v>
      </c>
      <c r="Q179" s="591">
        <v>2023</v>
      </c>
      <c r="R179" s="590" t="s">
        <v>601</v>
      </c>
      <c r="S179" s="590" t="s">
        <v>613</v>
      </c>
      <c r="T179" s="590" t="s">
        <v>33</v>
      </c>
      <c r="U179" s="591">
        <v>60</v>
      </c>
      <c r="V179" s="591">
        <f t="shared" si="86"/>
        <v>660</v>
      </c>
      <c r="W179" s="897">
        <v>10</v>
      </c>
      <c r="X179" s="591">
        <v>20</v>
      </c>
      <c r="Y179" s="591">
        <v>20</v>
      </c>
      <c r="Z179" s="591">
        <v>10</v>
      </c>
      <c r="AA179" s="883">
        <v>200000000</v>
      </c>
      <c r="AB179" s="898"/>
      <c r="AC179" s="898"/>
      <c r="AD179" s="899"/>
      <c r="AE179" s="899"/>
      <c r="AF179" s="899"/>
      <c r="AG179" s="899"/>
      <c r="AH179" s="899"/>
      <c r="AI179" s="899"/>
      <c r="AJ179" s="899"/>
      <c r="AK179" s="899"/>
      <c r="AL179" s="899"/>
      <c r="AM179" s="899"/>
      <c r="AN179" s="899"/>
      <c r="AO179" s="899"/>
      <c r="AP179" s="899"/>
      <c r="AQ179" s="899"/>
      <c r="AR179" s="899"/>
      <c r="AS179" s="899"/>
      <c r="AT179" s="899"/>
      <c r="AU179" s="899"/>
      <c r="AV179" s="899"/>
      <c r="AW179" s="899"/>
      <c r="AX179" s="899"/>
      <c r="AY179" s="644">
        <f t="shared" si="81"/>
        <v>200000000</v>
      </c>
      <c r="AZ179" s="899">
        <v>198073875</v>
      </c>
      <c r="BA179" s="899"/>
      <c r="BB179" s="899"/>
      <c r="BC179" s="899"/>
      <c r="BD179" s="899"/>
      <c r="BE179" s="899"/>
      <c r="BF179" s="899"/>
      <c r="BG179" s="899"/>
      <c r="BH179" s="899"/>
      <c r="BI179" s="899"/>
      <c r="BJ179" s="899"/>
      <c r="BK179" s="899"/>
      <c r="BL179" s="899"/>
      <c r="BM179" s="899"/>
      <c r="BN179" s="899"/>
      <c r="BO179" s="899"/>
      <c r="BP179" s="899"/>
      <c r="BQ179" s="899"/>
      <c r="BR179" s="899"/>
      <c r="BS179" s="899"/>
      <c r="BT179" s="899"/>
      <c r="BU179" s="899"/>
      <c r="BV179" s="899"/>
      <c r="BW179" s="862">
        <f t="shared" si="83"/>
        <v>198073875</v>
      </c>
      <c r="BX179" s="899">
        <f t="shared" si="87"/>
        <v>206789125.5</v>
      </c>
      <c r="BY179" s="899"/>
      <c r="BZ179" s="899"/>
      <c r="CA179" s="899"/>
      <c r="CB179" s="899"/>
      <c r="CC179" s="899"/>
      <c r="CD179" s="899"/>
      <c r="CE179" s="899"/>
      <c r="CF179" s="899"/>
      <c r="CG179" s="899"/>
      <c r="CH179" s="899"/>
      <c r="CI179" s="899"/>
      <c r="CJ179" s="899"/>
      <c r="CK179" s="899"/>
      <c r="CL179" s="899"/>
      <c r="CM179" s="899"/>
      <c r="CN179" s="899"/>
      <c r="CO179" s="899"/>
      <c r="CP179" s="899"/>
      <c r="CQ179" s="899"/>
      <c r="CR179" s="899"/>
      <c r="CS179" s="899"/>
      <c r="CT179" s="899"/>
      <c r="CU179" s="644">
        <f t="shared" si="84"/>
        <v>206789125.5</v>
      </c>
      <c r="CV179" s="899">
        <v>215887847</v>
      </c>
      <c r="CW179" s="899"/>
      <c r="CX179" s="899"/>
      <c r="CY179" s="899"/>
      <c r="CZ179" s="899"/>
      <c r="DA179" s="899"/>
      <c r="DB179" s="900"/>
      <c r="DC179" s="900"/>
      <c r="DD179" s="900"/>
      <c r="DE179" s="900"/>
      <c r="DF179" s="900"/>
      <c r="DG179" s="900"/>
      <c r="DH179" s="900"/>
      <c r="DI179" s="900"/>
      <c r="DJ179" s="900"/>
      <c r="DK179" s="900"/>
      <c r="DL179" s="900"/>
      <c r="DM179" s="900"/>
      <c r="DN179" s="900"/>
      <c r="DO179" s="900"/>
      <c r="DP179" s="900"/>
      <c r="DQ179" s="900"/>
      <c r="DR179" s="900"/>
      <c r="DS179" s="901">
        <f t="shared" si="85"/>
        <v>215887847</v>
      </c>
      <c r="DT179" s="642">
        <f t="shared" si="82"/>
        <v>820750847.5</v>
      </c>
      <c r="DU179" s="584" t="s">
        <v>1220</v>
      </c>
      <c r="DV179" s="754"/>
      <c r="DW179" s="754"/>
      <c r="DX179" s="754"/>
      <c r="DY179" s="754"/>
      <c r="DZ179" s="754"/>
      <c r="EA179" s="754"/>
      <c r="EB179" s="754"/>
      <c r="EC179" s="754"/>
      <c r="ED179" s="754"/>
      <c r="EE179" s="754"/>
      <c r="EF179" s="754"/>
      <c r="EG179" s="754"/>
      <c r="EH179" s="754"/>
      <c r="EI179" s="754"/>
      <c r="EJ179" s="754"/>
      <c r="EK179" s="754"/>
      <c r="EL179" s="754"/>
      <c r="EM179" s="754"/>
      <c r="EN179" s="754"/>
      <c r="EO179" s="754"/>
      <c r="EP179" s="754"/>
      <c r="EQ179" s="754"/>
      <c r="ER179" s="754"/>
      <c r="ES179" s="754"/>
      <c r="ET179" s="754"/>
      <c r="EU179" s="754"/>
      <c r="EV179" s="754"/>
      <c r="EW179" s="754"/>
      <c r="EX179" s="754"/>
      <c r="EY179" s="754"/>
      <c r="EZ179" s="754"/>
      <c r="FA179" s="754"/>
      <c r="FB179" s="754"/>
      <c r="FC179" s="754"/>
      <c r="FD179" s="754"/>
      <c r="FE179" s="754"/>
      <c r="FF179" s="754"/>
      <c r="FG179" s="754"/>
      <c r="FH179" s="754"/>
      <c r="FI179" s="754"/>
      <c r="FJ179" s="754"/>
      <c r="FK179" s="754"/>
      <c r="FL179" s="754"/>
      <c r="FM179" s="754"/>
      <c r="FN179" s="754"/>
      <c r="FO179" s="754"/>
      <c r="FP179" s="754"/>
      <c r="FQ179" s="754"/>
      <c r="FR179" s="754"/>
      <c r="FS179" s="754"/>
      <c r="FT179" s="754"/>
      <c r="FU179" s="754"/>
      <c r="FV179" s="754"/>
      <c r="FW179" s="754"/>
      <c r="FX179" s="754"/>
      <c r="FY179" s="754"/>
      <c r="FZ179" s="754"/>
      <c r="GA179" s="754"/>
      <c r="GB179" s="754"/>
      <c r="GC179" s="754"/>
      <c r="GD179" s="754"/>
      <c r="GE179" s="754"/>
      <c r="GF179" s="754"/>
      <c r="GG179" s="754"/>
      <c r="GH179" s="754"/>
      <c r="GI179" s="754"/>
      <c r="GJ179" s="754"/>
      <c r="GK179" s="754"/>
      <c r="GL179" s="754"/>
      <c r="GM179" s="754"/>
      <c r="GN179" s="754"/>
      <c r="GO179" s="754"/>
    </row>
    <row r="180" spans="1:197" s="867" customFormat="1" ht="40.5" x14ac:dyDescent="0.25">
      <c r="A180" s="584">
        <v>2</v>
      </c>
      <c r="B180" s="868" t="s">
        <v>552</v>
      </c>
      <c r="C180" s="587" t="s">
        <v>596</v>
      </c>
      <c r="D180" s="893" t="s">
        <v>597</v>
      </c>
      <c r="E180" s="590" t="s">
        <v>598</v>
      </c>
      <c r="F180" s="590" t="s">
        <v>599</v>
      </c>
      <c r="G180" s="894" t="s">
        <v>600</v>
      </c>
      <c r="H180" s="895">
        <v>1512136</v>
      </c>
      <c r="I180" s="896" t="s">
        <v>601</v>
      </c>
      <c r="J180" s="896" t="s">
        <v>602</v>
      </c>
      <c r="K180" s="896" t="s">
        <v>33</v>
      </c>
      <c r="L180" s="895">
        <v>416740</v>
      </c>
      <c r="M180" s="895">
        <v>1928876</v>
      </c>
      <c r="N180" s="590" t="s">
        <v>618</v>
      </c>
      <c r="O180" s="588" t="s">
        <v>619</v>
      </c>
      <c r="P180" s="591">
        <v>17</v>
      </c>
      <c r="Q180" s="591">
        <v>2023</v>
      </c>
      <c r="R180" s="590" t="s">
        <v>601</v>
      </c>
      <c r="S180" s="590" t="s">
        <v>32</v>
      </c>
      <c r="T180" s="590" t="s">
        <v>33</v>
      </c>
      <c r="U180" s="591">
        <v>17</v>
      </c>
      <c r="V180" s="591">
        <f t="shared" si="86"/>
        <v>34</v>
      </c>
      <c r="W180" s="897">
        <v>3</v>
      </c>
      <c r="X180" s="591">
        <v>4</v>
      </c>
      <c r="Y180" s="591">
        <v>5</v>
      </c>
      <c r="Z180" s="591">
        <v>5</v>
      </c>
      <c r="AA180" s="883">
        <v>50000000</v>
      </c>
      <c r="AB180" s="898"/>
      <c r="AC180" s="898"/>
      <c r="AD180" s="899"/>
      <c r="AE180" s="899"/>
      <c r="AF180" s="899"/>
      <c r="AG180" s="899"/>
      <c r="AH180" s="899"/>
      <c r="AI180" s="899"/>
      <c r="AJ180" s="899"/>
      <c r="AK180" s="899"/>
      <c r="AL180" s="899"/>
      <c r="AM180" s="899"/>
      <c r="AN180" s="899"/>
      <c r="AO180" s="899"/>
      <c r="AP180" s="899"/>
      <c r="AQ180" s="899"/>
      <c r="AR180" s="899"/>
      <c r="AS180" s="899"/>
      <c r="AT180" s="899"/>
      <c r="AU180" s="899"/>
      <c r="AV180" s="899"/>
      <c r="AW180" s="899"/>
      <c r="AX180" s="899"/>
      <c r="AY180" s="644">
        <f t="shared" si="81"/>
        <v>50000000</v>
      </c>
      <c r="AZ180" s="899">
        <f>(AA180*2.9%)+AA180</f>
        <v>51450000</v>
      </c>
      <c r="BA180" s="899"/>
      <c r="BB180" s="899"/>
      <c r="BC180" s="899"/>
      <c r="BD180" s="899"/>
      <c r="BE180" s="899"/>
      <c r="BF180" s="899"/>
      <c r="BG180" s="899"/>
      <c r="BH180" s="899"/>
      <c r="BI180" s="899"/>
      <c r="BJ180" s="899"/>
      <c r="BK180" s="899"/>
      <c r="BL180" s="899"/>
      <c r="BM180" s="899"/>
      <c r="BN180" s="899"/>
      <c r="BO180" s="899"/>
      <c r="BP180" s="899"/>
      <c r="BQ180" s="899"/>
      <c r="BR180" s="899"/>
      <c r="BS180" s="899"/>
      <c r="BT180" s="899"/>
      <c r="BU180" s="899"/>
      <c r="BV180" s="899"/>
      <c r="BW180" s="862">
        <f t="shared" si="83"/>
        <v>51450000</v>
      </c>
      <c r="BX180" s="899">
        <f t="shared" si="87"/>
        <v>53713800</v>
      </c>
      <c r="BY180" s="899"/>
      <c r="BZ180" s="899"/>
      <c r="CA180" s="899"/>
      <c r="CB180" s="899"/>
      <c r="CC180" s="899"/>
      <c r="CD180" s="899"/>
      <c r="CE180" s="899"/>
      <c r="CF180" s="899"/>
      <c r="CG180" s="899"/>
      <c r="CH180" s="899"/>
      <c r="CI180" s="899"/>
      <c r="CJ180" s="899"/>
      <c r="CK180" s="899"/>
      <c r="CL180" s="899"/>
      <c r="CM180" s="899"/>
      <c r="CN180" s="899"/>
      <c r="CO180" s="899"/>
      <c r="CP180" s="899"/>
      <c r="CQ180" s="899"/>
      <c r="CR180" s="899"/>
      <c r="CS180" s="899"/>
      <c r="CT180" s="899"/>
      <c r="CU180" s="644">
        <f t="shared" si="84"/>
        <v>53713800</v>
      </c>
      <c r="CV180" s="899">
        <v>56077207</v>
      </c>
      <c r="CW180" s="899"/>
      <c r="CX180" s="899"/>
      <c r="CY180" s="899"/>
      <c r="CZ180" s="899"/>
      <c r="DA180" s="899"/>
      <c r="DB180" s="900"/>
      <c r="DC180" s="900"/>
      <c r="DD180" s="900"/>
      <c r="DE180" s="900"/>
      <c r="DF180" s="900"/>
      <c r="DG180" s="900"/>
      <c r="DH180" s="900"/>
      <c r="DI180" s="900"/>
      <c r="DJ180" s="900"/>
      <c r="DK180" s="900"/>
      <c r="DL180" s="900"/>
      <c r="DM180" s="900"/>
      <c r="DN180" s="900"/>
      <c r="DO180" s="900"/>
      <c r="DP180" s="900"/>
      <c r="DQ180" s="900"/>
      <c r="DR180" s="900"/>
      <c r="DS180" s="901">
        <f t="shared" si="85"/>
        <v>56077207</v>
      </c>
      <c r="DT180" s="642">
        <f t="shared" si="82"/>
        <v>211241007</v>
      </c>
      <c r="DU180" s="584" t="s">
        <v>1220</v>
      </c>
      <c r="DV180" s="754"/>
      <c r="DW180" s="754"/>
      <c r="DX180" s="754"/>
      <c r="DY180" s="754"/>
      <c r="DZ180" s="754"/>
      <c r="EA180" s="754"/>
      <c r="EB180" s="754"/>
      <c r="EC180" s="754"/>
      <c r="ED180" s="754"/>
      <c r="EE180" s="754"/>
      <c r="EF180" s="754"/>
      <c r="EG180" s="754"/>
      <c r="EH180" s="754"/>
      <c r="EI180" s="754"/>
      <c r="EJ180" s="754"/>
      <c r="EK180" s="754"/>
      <c r="EL180" s="754"/>
      <c r="EM180" s="754"/>
      <c r="EN180" s="754"/>
      <c r="EO180" s="754"/>
      <c r="EP180" s="754"/>
      <c r="EQ180" s="754"/>
      <c r="ER180" s="754"/>
      <c r="ES180" s="754"/>
      <c r="ET180" s="754"/>
      <c r="EU180" s="754"/>
      <c r="EV180" s="754"/>
      <c r="EW180" s="754"/>
      <c r="EX180" s="754"/>
      <c r="EY180" s="754"/>
      <c r="EZ180" s="754"/>
      <c r="FA180" s="754"/>
      <c r="FB180" s="754"/>
      <c r="FC180" s="754"/>
      <c r="FD180" s="754"/>
      <c r="FE180" s="754"/>
      <c r="FF180" s="754"/>
      <c r="FG180" s="754"/>
      <c r="FH180" s="754"/>
      <c r="FI180" s="754"/>
      <c r="FJ180" s="754"/>
      <c r="FK180" s="754"/>
      <c r="FL180" s="754"/>
      <c r="FM180" s="754"/>
      <c r="FN180" s="754"/>
      <c r="FO180" s="754"/>
      <c r="FP180" s="754"/>
      <c r="FQ180" s="754"/>
      <c r="FR180" s="754"/>
      <c r="FS180" s="754"/>
      <c r="FT180" s="754"/>
      <c r="FU180" s="754"/>
      <c r="FV180" s="754"/>
      <c r="FW180" s="754"/>
      <c r="FX180" s="754"/>
      <c r="FY180" s="754"/>
      <c r="FZ180" s="754"/>
      <c r="GA180" s="754"/>
      <c r="GB180" s="754"/>
      <c r="GC180" s="754"/>
      <c r="GD180" s="754"/>
      <c r="GE180" s="754"/>
      <c r="GF180" s="754"/>
      <c r="GG180" s="754"/>
      <c r="GH180" s="754"/>
      <c r="GI180" s="754"/>
      <c r="GJ180" s="754"/>
      <c r="GK180" s="754"/>
      <c r="GL180" s="754"/>
      <c r="GM180" s="754"/>
      <c r="GN180" s="754"/>
      <c r="GO180" s="754"/>
    </row>
    <row r="181" spans="1:197" s="867" customFormat="1" ht="40.5" x14ac:dyDescent="0.25">
      <c r="A181" s="584">
        <v>2</v>
      </c>
      <c r="B181" s="868" t="s">
        <v>552</v>
      </c>
      <c r="C181" s="587" t="s">
        <v>596</v>
      </c>
      <c r="D181" s="893" t="s">
        <v>597</v>
      </c>
      <c r="E181" s="590" t="s">
        <v>598</v>
      </c>
      <c r="F181" s="590" t="s">
        <v>599</v>
      </c>
      <c r="G181" s="894" t="s">
        <v>600</v>
      </c>
      <c r="H181" s="895">
        <v>1512136</v>
      </c>
      <c r="I181" s="896" t="s">
        <v>601</v>
      </c>
      <c r="J181" s="896" t="s">
        <v>602</v>
      </c>
      <c r="K181" s="896" t="s">
        <v>33</v>
      </c>
      <c r="L181" s="895">
        <v>416740</v>
      </c>
      <c r="M181" s="895">
        <v>1928876</v>
      </c>
      <c r="N181" s="590" t="s">
        <v>620</v>
      </c>
      <c r="O181" s="588" t="s">
        <v>621</v>
      </c>
      <c r="P181" s="591">
        <v>20</v>
      </c>
      <c r="Q181" s="591">
        <v>2023</v>
      </c>
      <c r="R181" s="590" t="s">
        <v>601</v>
      </c>
      <c r="S181" s="590" t="s">
        <v>32</v>
      </c>
      <c r="T181" s="590" t="s">
        <v>33</v>
      </c>
      <c r="U181" s="902">
        <v>20</v>
      </c>
      <c r="V181" s="591">
        <f t="shared" si="86"/>
        <v>40</v>
      </c>
      <c r="W181" s="897">
        <v>2</v>
      </c>
      <c r="X181" s="591">
        <v>6</v>
      </c>
      <c r="Y181" s="591">
        <v>6</v>
      </c>
      <c r="Z181" s="591">
        <v>6</v>
      </c>
      <c r="AA181" s="883">
        <v>40000000</v>
      </c>
      <c r="AB181" s="898"/>
      <c r="AC181" s="898"/>
      <c r="AD181" s="899"/>
      <c r="AE181" s="899"/>
      <c r="AF181" s="899"/>
      <c r="AG181" s="899"/>
      <c r="AH181" s="899"/>
      <c r="AI181" s="899"/>
      <c r="AJ181" s="899"/>
      <c r="AK181" s="899"/>
      <c r="AL181" s="899"/>
      <c r="AM181" s="899"/>
      <c r="AN181" s="899"/>
      <c r="AO181" s="899"/>
      <c r="AP181" s="899"/>
      <c r="AQ181" s="899"/>
      <c r="AR181" s="899"/>
      <c r="AS181" s="899"/>
      <c r="AT181" s="899"/>
      <c r="AU181" s="899"/>
      <c r="AV181" s="899"/>
      <c r="AW181" s="899"/>
      <c r="AX181" s="899"/>
      <c r="AY181" s="644">
        <f t="shared" si="81"/>
        <v>40000000</v>
      </c>
      <c r="AZ181" s="899">
        <f>(AA181*2.9%)+AA181</f>
        <v>41160000</v>
      </c>
      <c r="BA181" s="899"/>
      <c r="BB181" s="899"/>
      <c r="BC181" s="899"/>
      <c r="BD181" s="899"/>
      <c r="BE181" s="899"/>
      <c r="BF181" s="899"/>
      <c r="BG181" s="899"/>
      <c r="BH181" s="899"/>
      <c r="BI181" s="899"/>
      <c r="BJ181" s="899"/>
      <c r="BK181" s="899"/>
      <c r="BL181" s="899"/>
      <c r="BM181" s="899"/>
      <c r="BN181" s="899"/>
      <c r="BO181" s="899"/>
      <c r="BP181" s="899"/>
      <c r="BQ181" s="899"/>
      <c r="BR181" s="899"/>
      <c r="BS181" s="899"/>
      <c r="BT181" s="899"/>
      <c r="BU181" s="899"/>
      <c r="BV181" s="899"/>
      <c r="BW181" s="862">
        <f t="shared" si="83"/>
        <v>41160000</v>
      </c>
      <c r="BX181" s="899">
        <f t="shared" si="87"/>
        <v>42971040</v>
      </c>
      <c r="BY181" s="899"/>
      <c r="BZ181" s="899"/>
      <c r="CA181" s="899"/>
      <c r="CB181" s="899"/>
      <c r="CC181" s="899"/>
      <c r="CD181" s="899"/>
      <c r="CE181" s="899"/>
      <c r="CF181" s="899"/>
      <c r="CG181" s="899"/>
      <c r="CH181" s="899"/>
      <c r="CI181" s="899"/>
      <c r="CJ181" s="899"/>
      <c r="CK181" s="899"/>
      <c r="CL181" s="899"/>
      <c r="CM181" s="899"/>
      <c r="CN181" s="899"/>
      <c r="CO181" s="899"/>
      <c r="CP181" s="899"/>
      <c r="CQ181" s="899"/>
      <c r="CR181" s="899"/>
      <c r="CS181" s="899"/>
      <c r="CT181" s="899"/>
      <c r="CU181" s="644">
        <f t="shared" si="84"/>
        <v>42971040</v>
      </c>
      <c r="CV181" s="899">
        <v>44861766</v>
      </c>
      <c r="CW181" s="899"/>
      <c r="CX181" s="899"/>
      <c r="CY181" s="899"/>
      <c r="CZ181" s="899"/>
      <c r="DA181" s="899"/>
      <c r="DB181" s="900"/>
      <c r="DC181" s="900"/>
      <c r="DD181" s="900"/>
      <c r="DE181" s="900"/>
      <c r="DF181" s="900"/>
      <c r="DG181" s="900"/>
      <c r="DH181" s="900"/>
      <c r="DI181" s="900"/>
      <c r="DJ181" s="900"/>
      <c r="DK181" s="900"/>
      <c r="DL181" s="900"/>
      <c r="DM181" s="900"/>
      <c r="DN181" s="900"/>
      <c r="DO181" s="900"/>
      <c r="DP181" s="900"/>
      <c r="DQ181" s="900"/>
      <c r="DR181" s="900"/>
      <c r="DS181" s="901">
        <f t="shared" si="85"/>
        <v>44861766</v>
      </c>
      <c r="DT181" s="642">
        <f t="shared" si="82"/>
        <v>168992806</v>
      </c>
      <c r="DU181" s="584" t="s">
        <v>1220</v>
      </c>
      <c r="DV181" s="754"/>
      <c r="DW181" s="754"/>
      <c r="DX181" s="754"/>
      <c r="DY181" s="754"/>
      <c r="DZ181" s="754"/>
      <c r="EA181" s="754"/>
      <c r="EB181" s="754"/>
      <c r="EC181" s="754"/>
      <c r="ED181" s="754"/>
      <c r="EE181" s="754"/>
      <c r="EF181" s="754"/>
      <c r="EG181" s="754"/>
      <c r="EH181" s="754"/>
      <c r="EI181" s="754"/>
      <c r="EJ181" s="754"/>
      <c r="EK181" s="754"/>
      <c r="EL181" s="754"/>
      <c r="EM181" s="754"/>
      <c r="EN181" s="754"/>
      <c r="EO181" s="754"/>
      <c r="EP181" s="754"/>
      <c r="EQ181" s="754"/>
      <c r="ER181" s="754"/>
      <c r="ES181" s="754"/>
      <c r="ET181" s="754"/>
      <c r="EU181" s="754"/>
      <c r="EV181" s="754"/>
      <c r="EW181" s="754"/>
      <c r="EX181" s="754"/>
      <c r="EY181" s="754"/>
      <c r="EZ181" s="754"/>
      <c r="FA181" s="754"/>
      <c r="FB181" s="754"/>
      <c r="FC181" s="754"/>
      <c r="FD181" s="754"/>
      <c r="FE181" s="754"/>
      <c r="FF181" s="754"/>
      <c r="FG181" s="754"/>
      <c r="FH181" s="754"/>
      <c r="FI181" s="754"/>
      <c r="FJ181" s="754"/>
      <c r="FK181" s="754"/>
      <c r="FL181" s="754"/>
      <c r="FM181" s="754"/>
      <c r="FN181" s="754"/>
      <c r="FO181" s="754"/>
      <c r="FP181" s="754"/>
      <c r="FQ181" s="754"/>
      <c r="FR181" s="754"/>
      <c r="FS181" s="754"/>
      <c r="FT181" s="754"/>
      <c r="FU181" s="754"/>
      <c r="FV181" s="754"/>
      <c r="FW181" s="754"/>
      <c r="FX181" s="754"/>
      <c r="FY181" s="754"/>
      <c r="FZ181" s="754"/>
      <c r="GA181" s="754"/>
      <c r="GB181" s="754"/>
      <c r="GC181" s="754"/>
      <c r="GD181" s="754"/>
      <c r="GE181" s="754"/>
      <c r="GF181" s="754"/>
      <c r="GG181" s="754"/>
      <c r="GH181" s="754"/>
      <c r="GI181" s="754"/>
      <c r="GJ181" s="754"/>
      <c r="GK181" s="754"/>
      <c r="GL181" s="754"/>
      <c r="GM181" s="754"/>
      <c r="GN181" s="754"/>
      <c r="GO181" s="754"/>
    </row>
    <row r="182" spans="1:197" s="867" customFormat="1" ht="40.5" x14ac:dyDescent="0.25">
      <c r="A182" s="584">
        <v>2</v>
      </c>
      <c r="B182" s="868" t="s">
        <v>552</v>
      </c>
      <c r="C182" s="587" t="s">
        <v>596</v>
      </c>
      <c r="D182" s="893" t="s">
        <v>597</v>
      </c>
      <c r="E182" s="590" t="s">
        <v>598</v>
      </c>
      <c r="F182" s="590" t="s">
        <v>599</v>
      </c>
      <c r="G182" s="894" t="s">
        <v>600</v>
      </c>
      <c r="H182" s="895">
        <v>1512136</v>
      </c>
      <c r="I182" s="896" t="s">
        <v>601</v>
      </c>
      <c r="J182" s="896" t="s">
        <v>602</v>
      </c>
      <c r="K182" s="896" t="s">
        <v>33</v>
      </c>
      <c r="L182" s="895">
        <v>416740</v>
      </c>
      <c r="M182" s="895">
        <v>1928876</v>
      </c>
      <c r="N182" s="590" t="s">
        <v>622</v>
      </c>
      <c r="O182" s="588" t="s">
        <v>623</v>
      </c>
      <c r="P182" s="591">
        <v>78</v>
      </c>
      <c r="Q182" s="591">
        <v>2023</v>
      </c>
      <c r="R182" s="590" t="s">
        <v>601</v>
      </c>
      <c r="S182" s="590" t="s">
        <v>32</v>
      </c>
      <c r="T182" s="590" t="s">
        <v>33</v>
      </c>
      <c r="U182" s="902">
        <v>90</v>
      </c>
      <c r="V182" s="591">
        <v>168</v>
      </c>
      <c r="W182" s="897">
        <v>20</v>
      </c>
      <c r="X182" s="591">
        <v>20</v>
      </c>
      <c r="Y182" s="591">
        <v>25</v>
      </c>
      <c r="Z182" s="591">
        <v>25</v>
      </c>
      <c r="AA182" s="883">
        <v>140000000</v>
      </c>
      <c r="AB182" s="898"/>
      <c r="AC182" s="898"/>
      <c r="AD182" s="899"/>
      <c r="AE182" s="899"/>
      <c r="AF182" s="899"/>
      <c r="AG182" s="899"/>
      <c r="AH182" s="899"/>
      <c r="AI182" s="899"/>
      <c r="AJ182" s="899"/>
      <c r="AK182" s="899"/>
      <c r="AL182" s="899"/>
      <c r="AM182" s="899"/>
      <c r="AN182" s="899"/>
      <c r="AO182" s="899"/>
      <c r="AP182" s="899"/>
      <c r="AQ182" s="899"/>
      <c r="AR182" s="899"/>
      <c r="AS182" s="899"/>
      <c r="AT182" s="899"/>
      <c r="AU182" s="899"/>
      <c r="AV182" s="899"/>
      <c r="AW182" s="899"/>
      <c r="AX182" s="899"/>
      <c r="AY182" s="644">
        <f t="shared" si="81"/>
        <v>140000000</v>
      </c>
      <c r="AZ182" s="899">
        <v>102900000</v>
      </c>
      <c r="BA182" s="899"/>
      <c r="BB182" s="899"/>
      <c r="BC182" s="899"/>
      <c r="BD182" s="899"/>
      <c r="BE182" s="899"/>
      <c r="BF182" s="899"/>
      <c r="BG182" s="899"/>
      <c r="BH182" s="899"/>
      <c r="BI182" s="899"/>
      <c r="BJ182" s="899"/>
      <c r="BK182" s="899"/>
      <c r="BL182" s="899"/>
      <c r="BM182" s="899"/>
      <c r="BN182" s="899"/>
      <c r="BO182" s="899"/>
      <c r="BP182" s="899"/>
      <c r="BQ182" s="899"/>
      <c r="BR182" s="899"/>
      <c r="BS182" s="899"/>
      <c r="BT182" s="899"/>
      <c r="BU182" s="899"/>
      <c r="BV182" s="899"/>
      <c r="BW182" s="862">
        <f t="shared" si="83"/>
        <v>102900000</v>
      </c>
      <c r="BX182" s="899">
        <f t="shared" si="87"/>
        <v>107427600</v>
      </c>
      <c r="BY182" s="899"/>
      <c r="BZ182" s="899"/>
      <c r="CA182" s="899"/>
      <c r="CB182" s="899"/>
      <c r="CC182" s="899"/>
      <c r="CD182" s="899"/>
      <c r="CE182" s="899"/>
      <c r="CF182" s="899"/>
      <c r="CG182" s="899"/>
      <c r="CH182" s="899"/>
      <c r="CI182" s="899"/>
      <c r="CJ182" s="899"/>
      <c r="CK182" s="899"/>
      <c r="CL182" s="899"/>
      <c r="CM182" s="899"/>
      <c r="CN182" s="899"/>
      <c r="CO182" s="899"/>
      <c r="CP182" s="899"/>
      <c r="CQ182" s="899"/>
      <c r="CR182" s="899"/>
      <c r="CS182" s="899"/>
      <c r="CT182" s="899"/>
      <c r="CU182" s="644">
        <f t="shared" si="84"/>
        <v>107427600</v>
      </c>
      <c r="CV182" s="899">
        <v>112154414</v>
      </c>
      <c r="CW182" s="899"/>
      <c r="CX182" s="899"/>
      <c r="CY182" s="899"/>
      <c r="CZ182" s="899"/>
      <c r="DA182" s="899"/>
      <c r="DB182" s="900"/>
      <c r="DC182" s="900"/>
      <c r="DD182" s="900"/>
      <c r="DE182" s="900"/>
      <c r="DF182" s="900"/>
      <c r="DG182" s="900"/>
      <c r="DH182" s="900"/>
      <c r="DI182" s="900"/>
      <c r="DJ182" s="900"/>
      <c r="DK182" s="900"/>
      <c r="DL182" s="900"/>
      <c r="DM182" s="900"/>
      <c r="DN182" s="900"/>
      <c r="DO182" s="900"/>
      <c r="DP182" s="900"/>
      <c r="DQ182" s="900"/>
      <c r="DR182" s="900"/>
      <c r="DS182" s="901">
        <f t="shared" si="85"/>
        <v>112154414</v>
      </c>
      <c r="DT182" s="642">
        <f t="shared" si="82"/>
        <v>462482014</v>
      </c>
      <c r="DU182" s="584" t="s">
        <v>1220</v>
      </c>
      <c r="DV182" s="754"/>
      <c r="DW182" s="754"/>
      <c r="DX182" s="754"/>
      <c r="DY182" s="754"/>
      <c r="DZ182" s="754"/>
      <c r="EA182" s="754"/>
      <c r="EB182" s="754"/>
      <c r="EC182" s="754"/>
      <c r="ED182" s="754"/>
      <c r="EE182" s="754"/>
      <c r="EF182" s="754"/>
      <c r="EG182" s="754"/>
      <c r="EH182" s="754"/>
      <c r="EI182" s="754"/>
      <c r="EJ182" s="754"/>
      <c r="EK182" s="754"/>
      <c r="EL182" s="754"/>
      <c r="EM182" s="754"/>
      <c r="EN182" s="754"/>
      <c r="EO182" s="754"/>
      <c r="EP182" s="754"/>
      <c r="EQ182" s="754"/>
      <c r="ER182" s="754"/>
      <c r="ES182" s="754"/>
      <c r="ET182" s="754"/>
      <c r="EU182" s="754"/>
      <c r="EV182" s="754"/>
      <c r="EW182" s="754"/>
      <c r="EX182" s="754"/>
      <c r="EY182" s="754"/>
      <c r="EZ182" s="754"/>
      <c r="FA182" s="754"/>
      <c r="FB182" s="754"/>
      <c r="FC182" s="754"/>
      <c r="FD182" s="754"/>
      <c r="FE182" s="754"/>
      <c r="FF182" s="754"/>
      <c r="FG182" s="754"/>
      <c r="FH182" s="754"/>
      <c r="FI182" s="754"/>
      <c r="FJ182" s="754"/>
      <c r="FK182" s="754"/>
      <c r="FL182" s="754"/>
      <c r="FM182" s="754"/>
      <c r="FN182" s="754"/>
      <c r="FO182" s="754"/>
      <c r="FP182" s="754"/>
      <c r="FQ182" s="754"/>
      <c r="FR182" s="754"/>
      <c r="FS182" s="754"/>
      <c r="FT182" s="754"/>
      <c r="FU182" s="754"/>
      <c r="FV182" s="754"/>
      <c r="FW182" s="754"/>
      <c r="FX182" s="754"/>
      <c r="FY182" s="754"/>
      <c r="FZ182" s="754"/>
      <c r="GA182" s="754"/>
      <c r="GB182" s="754"/>
      <c r="GC182" s="754"/>
      <c r="GD182" s="754"/>
      <c r="GE182" s="754"/>
      <c r="GF182" s="754"/>
      <c r="GG182" s="754"/>
      <c r="GH182" s="754"/>
      <c r="GI182" s="754"/>
      <c r="GJ182" s="754"/>
      <c r="GK182" s="754"/>
      <c r="GL182" s="754"/>
      <c r="GM182" s="754"/>
      <c r="GN182" s="754"/>
      <c r="GO182" s="754"/>
    </row>
    <row r="183" spans="1:197" s="867" customFormat="1" ht="40.5" x14ac:dyDescent="0.25">
      <c r="A183" s="584">
        <v>2</v>
      </c>
      <c r="B183" s="868" t="s">
        <v>552</v>
      </c>
      <c r="C183" s="587" t="s">
        <v>596</v>
      </c>
      <c r="D183" s="893" t="s">
        <v>597</v>
      </c>
      <c r="E183" s="590" t="s">
        <v>598</v>
      </c>
      <c r="F183" s="590" t="s">
        <v>599</v>
      </c>
      <c r="G183" s="894" t="s">
        <v>600</v>
      </c>
      <c r="H183" s="895">
        <v>1512136</v>
      </c>
      <c r="I183" s="896" t="s">
        <v>601</v>
      </c>
      <c r="J183" s="896" t="s">
        <v>602</v>
      </c>
      <c r="K183" s="896" t="s">
        <v>33</v>
      </c>
      <c r="L183" s="895">
        <v>416740</v>
      </c>
      <c r="M183" s="895">
        <v>1928876</v>
      </c>
      <c r="N183" s="590" t="s">
        <v>624</v>
      </c>
      <c r="O183" s="588" t="s">
        <v>625</v>
      </c>
      <c r="P183" s="591">
        <v>6806</v>
      </c>
      <c r="Q183" s="591">
        <v>2023</v>
      </c>
      <c r="R183" s="590" t="s">
        <v>601</v>
      </c>
      <c r="S183" s="590" t="s">
        <v>626</v>
      </c>
      <c r="T183" s="590" t="s">
        <v>33</v>
      </c>
      <c r="U183" s="591">
        <v>3500</v>
      </c>
      <c r="V183" s="591">
        <f t="shared" si="86"/>
        <v>10306</v>
      </c>
      <c r="W183" s="897">
        <v>900</v>
      </c>
      <c r="X183" s="591">
        <v>1600</v>
      </c>
      <c r="Y183" s="591">
        <v>2800</v>
      </c>
      <c r="Z183" s="591">
        <v>3500</v>
      </c>
      <c r="AA183" s="883">
        <v>50000000</v>
      </c>
      <c r="AB183" s="898"/>
      <c r="AC183" s="898"/>
      <c r="AD183" s="899"/>
      <c r="AE183" s="899"/>
      <c r="AF183" s="899"/>
      <c r="AG183" s="899"/>
      <c r="AH183" s="899"/>
      <c r="AI183" s="899"/>
      <c r="AJ183" s="899"/>
      <c r="AK183" s="899"/>
      <c r="AL183" s="899"/>
      <c r="AM183" s="899"/>
      <c r="AN183" s="899"/>
      <c r="AO183" s="899"/>
      <c r="AP183" s="899"/>
      <c r="AQ183" s="899"/>
      <c r="AR183" s="899"/>
      <c r="AS183" s="899"/>
      <c r="AT183" s="899"/>
      <c r="AU183" s="899"/>
      <c r="AV183" s="899"/>
      <c r="AW183" s="899"/>
      <c r="AX183" s="899"/>
      <c r="AY183" s="644">
        <f t="shared" si="81"/>
        <v>50000000</v>
      </c>
      <c r="AZ183" s="899">
        <v>51450000</v>
      </c>
      <c r="BA183" s="899"/>
      <c r="BB183" s="899"/>
      <c r="BC183" s="899"/>
      <c r="BD183" s="899"/>
      <c r="BE183" s="899"/>
      <c r="BF183" s="899"/>
      <c r="BG183" s="899"/>
      <c r="BH183" s="899"/>
      <c r="BI183" s="899"/>
      <c r="BJ183" s="899"/>
      <c r="BK183" s="899"/>
      <c r="BL183" s="899"/>
      <c r="BM183" s="899"/>
      <c r="BN183" s="899"/>
      <c r="BO183" s="899"/>
      <c r="BP183" s="899"/>
      <c r="BQ183" s="899"/>
      <c r="BR183" s="899"/>
      <c r="BS183" s="899"/>
      <c r="BT183" s="899"/>
      <c r="BU183" s="899"/>
      <c r="BV183" s="899"/>
      <c r="BW183" s="862">
        <f t="shared" si="83"/>
        <v>51450000</v>
      </c>
      <c r="BX183" s="899">
        <f t="shared" si="87"/>
        <v>53713800</v>
      </c>
      <c r="BY183" s="899"/>
      <c r="BZ183" s="899"/>
      <c r="CA183" s="899"/>
      <c r="CB183" s="899"/>
      <c r="CC183" s="899"/>
      <c r="CD183" s="899"/>
      <c r="CE183" s="899"/>
      <c r="CF183" s="899"/>
      <c r="CG183" s="899"/>
      <c r="CH183" s="899"/>
      <c r="CI183" s="899"/>
      <c r="CJ183" s="899"/>
      <c r="CK183" s="899"/>
      <c r="CL183" s="899"/>
      <c r="CM183" s="899"/>
      <c r="CN183" s="899"/>
      <c r="CO183" s="899"/>
      <c r="CP183" s="899"/>
      <c r="CQ183" s="899"/>
      <c r="CR183" s="899"/>
      <c r="CS183" s="899"/>
      <c r="CT183" s="899"/>
      <c r="CU183" s="644">
        <f t="shared" si="84"/>
        <v>53713800</v>
      </c>
      <c r="CV183" s="899">
        <v>56077207</v>
      </c>
      <c r="CW183" s="899"/>
      <c r="CX183" s="899"/>
      <c r="CY183" s="899"/>
      <c r="CZ183" s="899"/>
      <c r="DA183" s="899"/>
      <c r="DB183" s="900"/>
      <c r="DC183" s="900"/>
      <c r="DD183" s="900"/>
      <c r="DE183" s="900"/>
      <c r="DF183" s="900"/>
      <c r="DG183" s="900"/>
      <c r="DH183" s="900"/>
      <c r="DI183" s="900"/>
      <c r="DJ183" s="900"/>
      <c r="DK183" s="900"/>
      <c r="DL183" s="900"/>
      <c r="DM183" s="900"/>
      <c r="DN183" s="900"/>
      <c r="DO183" s="900"/>
      <c r="DP183" s="900"/>
      <c r="DQ183" s="900"/>
      <c r="DR183" s="900"/>
      <c r="DS183" s="901">
        <f t="shared" si="85"/>
        <v>56077207</v>
      </c>
      <c r="DT183" s="642">
        <f t="shared" si="82"/>
        <v>211241007</v>
      </c>
      <c r="DU183" s="584" t="s">
        <v>1220</v>
      </c>
      <c r="DV183" s="754"/>
      <c r="DW183" s="754"/>
      <c r="DX183" s="754"/>
      <c r="DY183" s="754"/>
      <c r="DZ183" s="754"/>
      <c r="EA183" s="754"/>
      <c r="EB183" s="754"/>
      <c r="EC183" s="754"/>
      <c r="ED183" s="754"/>
      <c r="EE183" s="754"/>
      <c r="EF183" s="754"/>
      <c r="EG183" s="754"/>
      <c r="EH183" s="754"/>
      <c r="EI183" s="754"/>
      <c r="EJ183" s="754"/>
      <c r="EK183" s="754"/>
      <c r="EL183" s="754"/>
      <c r="EM183" s="754"/>
      <c r="EN183" s="754"/>
      <c r="EO183" s="754"/>
      <c r="EP183" s="754"/>
      <c r="EQ183" s="754"/>
      <c r="ER183" s="754"/>
      <c r="ES183" s="754"/>
      <c r="ET183" s="754"/>
      <c r="EU183" s="754"/>
      <c r="EV183" s="754"/>
      <c r="EW183" s="754"/>
      <c r="EX183" s="754"/>
      <c r="EY183" s="754"/>
      <c r="EZ183" s="754"/>
      <c r="FA183" s="754"/>
      <c r="FB183" s="754"/>
      <c r="FC183" s="754"/>
      <c r="FD183" s="754"/>
      <c r="FE183" s="754"/>
      <c r="FF183" s="754"/>
      <c r="FG183" s="754"/>
      <c r="FH183" s="754"/>
      <c r="FI183" s="754"/>
      <c r="FJ183" s="754"/>
      <c r="FK183" s="754"/>
      <c r="FL183" s="754"/>
      <c r="FM183" s="754"/>
      <c r="FN183" s="754"/>
      <c r="FO183" s="754"/>
      <c r="FP183" s="754"/>
      <c r="FQ183" s="754"/>
      <c r="FR183" s="754"/>
      <c r="FS183" s="754"/>
      <c r="FT183" s="754"/>
      <c r="FU183" s="754"/>
      <c r="FV183" s="754"/>
      <c r="FW183" s="754"/>
      <c r="FX183" s="754"/>
      <c r="FY183" s="754"/>
      <c r="FZ183" s="754"/>
      <c r="GA183" s="754"/>
      <c r="GB183" s="754"/>
      <c r="GC183" s="754"/>
      <c r="GD183" s="754"/>
      <c r="GE183" s="754"/>
      <c r="GF183" s="754"/>
      <c r="GG183" s="754"/>
      <c r="GH183" s="754"/>
      <c r="GI183" s="754"/>
      <c r="GJ183" s="754"/>
      <c r="GK183" s="754"/>
      <c r="GL183" s="754"/>
      <c r="GM183" s="754"/>
      <c r="GN183" s="754"/>
      <c r="GO183" s="754"/>
    </row>
    <row r="184" spans="1:197" s="867" customFormat="1" ht="40.5" x14ac:dyDescent="0.25">
      <c r="A184" s="584">
        <v>5</v>
      </c>
      <c r="B184" s="868" t="s">
        <v>963</v>
      </c>
      <c r="C184" s="584" t="s">
        <v>398</v>
      </c>
      <c r="D184" s="592" t="s">
        <v>1129</v>
      </c>
      <c r="E184" s="704" t="s">
        <v>1130</v>
      </c>
      <c r="F184" s="704" t="s">
        <v>1131</v>
      </c>
      <c r="G184" s="704" t="s">
        <v>1132</v>
      </c>
      <c r="H184" s="704">
        <v>0</v>
      </c>
      <c r="I184" s="704" t="s">
        <v>1133</v>
      </c>
      <c r="J184" s="704" t="s">
        <v>444</v>
      </c>
      <c r="K184" s="704" t="s">
        <v>33</v>
      </c>
      <c r="L184" s="704">
        <v>1</v>
      </c>
      <c r="M184" s="704">
        <v>1</v>
      </c>
      <c r="N184" s="903" t="s">
        <v>1134</v>
      </c>
      <c r="O184" s="588" t="s">
        <v>1197</v>
      </c>
      <c r="P184" s="896">
        <v>0</v>
      </c>
      <c r="Q184" s="591">
        <v>2023</v>
      </c>
      <c r="R184" s="590" t="s">
        <v>108</v>
      </c>
      <c r="S184" s="590" t="s">
        <v>105</v>
      </c>
      <c r="T184" s="590" t="s">
        <v>33</v>
      </c>
      <c r="U184" s="591">
        <v>1</v>
      </c>
      <c r="V184" s="591">
        <f t="shared" si="86"/>
        <v>1</v>
      </c>
      <c r="W184" s="904">
        <v>0.25</v>
      </c>
      <c r="X184" s="905">
        <v>0.5</v>
      </c>
      <c r="Y184" s="905">
        <v>0.75</v>
      </c>
      <c r="Z184" s="591">
        <v>1</v>
      </c>
      <c r="AA184" s="883">
        <v>700000000</v>
      </c>
      <c r="AB184" s="898"/>
      <c r="AC184" s="898"/>
      <c r="AD184" s="899"/>
      <c r="AE184" s="899"/>
      <c r="AF184" s="899"/>
      <c r="AG184" s="899"/>
      <c r="AH184" s="899"/>
      <c r="AI184" s="899"/>
      <c r="AJ184" s="899"/>
      <c r="AK184" s="899"/>
      <c r="AL184" s="899"/>
      <c r="AM184" s="899"/>
      <c r="AN184" s="899"/>
      <c r="AO184" s="899"/>
      <c r="AP184" s="899"/>
      <c r="AQ184" s="899"/>
      <c r="AR184" s="899"/>
      <c r="AS184" s="899"/>
      <c r="AT184" s="899"/>
      <c r="AU184" s="899"/>
      <c r="AV184" s="899"/>
      <c r="AW184" s="899"/>
      <c r="AX184" s="899"/>
      <c r="AY184" s="644">
        <f t="shared" si="81"/>
        <v>700000000</v>
      </c>
      <c r="AZ184" s="899">
        <v>720300000</v>
      </c>
      <c r="BA184" s="899"/>
      <c r="BB184" s="899"/>
      <c r="BC184" s="899"/>
      <c r="BD184" s="899"/>
      <c r="BE184" s="899"/>
      <c r="BF184" s="899"/>
      <c r="BG184" s="899"/>
      <c r="BH184" s="899"/>
      <c r="BI184" s="899"/>
      <c r="BJ184" s="899"/>
      <c r="BK184" s="899"/>
      <c r="BL184" s="899"/>
      <c r="BM184" s="899"/>
      <c r="BN184" s="899"/>
      <c r="BO184" s="899"/>
      <c r="BP184" s="899"/>
      <c r="BQ184" s="899"/>
      <c r="BR184" s="899"/>
      <c r="BS184" s="899"/>
      <c r="BT184" s="899"/>
      <c r="BU184" s="899"/>
      <c r="BV184" s="899"/>
      <c r="BW184" s="862">
        <f t="shared" si="83"/>
        <v>720300000</v>
      </c>
      <c r="BX184" s="899">
        <v>751993200</v>
      </c>
      <c r="BY184" s="899"/>
      <c r="BZ184" s="899"/>
      <c r="CA184" s="899"/>
      <c r="CB184" s="899"/>
      <c r="CC184" s="899"/>
      <c r="CD184" s="899"/>
      <c r="CE184" s="899"/>
      <c r="CF184" s="899"/>
      <c r="CG184" s="899"/>
      <c r="CH184" s="899"/>
      <c r="CI184" s="899"/>
      <c r="CJ184" s="899"/>
      <c r="CK184" s="899"/>
      <c r="CL184" s="899"/>
      <c r="CM184" s="899"/>
      <c r="CN184" s="899"/>
      <c r="CO184" s="899"/>
      <c r="CP184" s="899"/>
      <c r="CQ184" s="899"/>
      <c r="CR184" s="899"/>
      <c r="CS184" s="899"/>
      <c r="CT184" s="899"/>
      <c r="CU184" s="644">
        <f t="shared" si="84"/>
        <v>751993200</v>
      </c>
      <c r="CV184" s="899">
        <v>785080901</v>
      </c>
      <c r="CW184" s="899"/>
      <c r="CX184" s="899"/>
      <c r="CY184" s="899"/>
      <c r="CZ184" s="899"/>
      <c r="DA184" s="899"/>
      <c r="DB184" s="900"/>
      <c r="DC184" s="900"/>
      <c r="DD184" s="900"/>
      <c r="DE184" s="900"/>
      <c r="DF184" s="900"/>
      <c r="DG184" s="900"/>
      <c r="DH184" s="900"/>
      <c r="DI184" s="900"/>
      <c r="DJ184" s="900"/>
      <c r="DK184" s="900"/>
      <c r="DL184" s="900"/>
      <c r="DM184" s="900"/>
      <c r="DN184" s="900"/>
      <c r="DO184" s="900"/>
      <c r="DP184" s="900"/>
      <c r="DQ184" s="900"/>
      <c r="DR184" s="900"/>
      <c r="DS184" s="901">
        <f t="shared" si="85"/>
        <v>785080901</v>
      </c>
      <c r="DT184" s="642">
        <f t="shared" si="82"/>
        <v>2957374101</v>
      </c>
      <c r="DU184" s="584" t="s">
        <v>1220</v>
      </c>
      <c r="DV184" s="754"/>
      <c r="DW184" s="754"/>
      <c r="DX184" s="754"/>
      <c r="DY184" s="754"/>
      <c r="DZ184" s="754"/>
      <c r="EA184" s="754"/>
      <c r="EB184" s="754"/>
      <c r="EC184" s="754"/>
      <c r="ED184" s="754"/>
      <c r="EE184" s="754"/>
      <c r="EF184" s="754"/>
      <c r="EG184" s="754"/>
      <c r="EH184" s="754"/>
      <c r="EI184" s="754"/>
      <c r="EJ184" s="754"/>
      <c r="EK184" s="754"/>
      <c r="EL184" s="754"/>
      <c r="EM184" s="754"/>
      <c r="EN184" s="754"/>
      <c r="EO184" s="754"/>
      <c r="EP184" s="754"/>
      <c r="EQ184" s="754"/>
      <c r="ER184" s="754"/>
      <c r="ES184" s="754"/>
      <c r="ET184" s="754"/>
      <c r="EU184" s="754"/>
      <c r="EV184" s="754"/>
      <c r="EW184" s="754"/>
      <c r="EX184" s="754"/>
      <c r="EY184" s="754"/>
      <c r="EZ184" s="754"/>
      <c r="FA184" s="754"/>
      <c r="FB184" s="754"/>
      <c r="FC184" s="754"/>
      <c r="FD184" s="754"/>
      <c r="FE184" s="754"/>
      <c r="FF184" s="754"/>
      <c r="FG184" s="754"/>
      <c r="FH184" s="754"/>
      <c r="FI184" s="754"/>
      <c r="FJ184" s="754"/>
      <c r="FK184" s="754"/>
      <c r="FL184" s="754"/>
      <c r="FM184" s="754"/>
      <c r="FN184" s="754"/>
      <c r="FO184" s="754"/>
      <c r="FP184" s="754"/>
      <c r="FQ184" s="754"/>
      <c r="FR184" s="754"/>
      <c r="FS184" s="754"/>
      <c r="FT184" s="754"/>
      <c r="FU184" s="754"/>
      <c r="FV184" s="754"/>
      <c r="FW184" s="754"/>
      <c r="FX184" s="754"/>
      <c r="FY184" s="754"/>
      <c r="FZ184" s="754"/>
      <c r="GA184" s="754"/>
      <c r="GB184" s="754"/>
      <c r="GC184" s="754"/>
      <c r="GD184" s="754"/>
      <c r="GE184" s="754"/>
      <c r="GF184" s="754"/>
      <c r="GG184" s="754"/>
      <c r="GH184" s="754"/>
      <c r="GI184" s="754"/>
      <c r="GJ184" s="754"/>
      <c r="GK184" s="754"/>
      <c r="GL184" s="754"/>
      <c r="GM184" s="754"/>
      <c r="GN184" s="754"/>
      <c r="GO184" s="754"/>
    </row>
    <row r="185" spans="1:197" s="867" customFormat="1" ht="40.5" x14ac:dyDescent="0.25">
      <c r="A185" s="584">
        <v>5</v>
      </c>
      <c r="B185" s="868" t="s">
        <v>963</v>
      </c>
      <c r="C185" s="584" t="s">
        <v>398</v>
      </c>
      <c r="D185" s="592" t="s">
        <v>1129</v>
      </c>
      <c r="E185" s="704" t="s">
        <v>1130</v>
      </c>
      <c r="F185" s="704" t="s">
        <v>1131</v>
      </c>
      <c r="G185" s="704" t="s">
        <v>1132</v>
      </c>
      <c r="H185" s="704">
        <v>0</v>
      </c>
      <c r="I185" s="704" t="s">
        <v>1133</v>
      </c>
      <c r="J185" s="704" t="s">
        <v>444</v>
      </c>
      <c r="K185" s="704" t="s">
        <v>33</v>
      </c>
      <c r="L185" s="704">
        <v>1</v>
      </c>
      <c r="M185" s="704">
        <v>1</v>
      </c>
      <c r="N185" s="903" t="s">
        <v>1135</v>
      </c>
      <c r="O185" s="588" t="s">
        <v>1198</v>
      </c>
      <c r="P185" s="906">
        <v>0</v>
      </c>
      <c r="Q185" s="591">
        <v>2023</v>
      </c>
      <c r="R185" s="590" t="s">
        <v>1136</v>
      </c>
      <c r="S185" s="590" t="s">
        <v>105</v>
      </c>
      <c r="T185" s="590" t="s">
        <v>33</v>
      </c>
      <c r="U185" s="591">
        <v>1</v>
      </c>
      <c r="V185" s="591">
        <f t="shared" si="86"/>
        <v>1</v>
      </c>
      <c r="W185" s="904">
        <v>0.25</v>
      </c>
      <c r="X185" s="905">
        <v>0.5</v>
      </c>
      <c r="Y185" s="905">
        <v>0.75</v>
      </c>
      <c r="Z185" s="591">
        <v>1</v>
      </c>
      <c r="AA185" s="883">
        <v>250000000</v>
      </c>
      <c r="AB185" s="898"/>
      <c r="AC185" s="898"/>
      <c r="AD185" s="899"/>
      <c r="AE185" s="899"/>
      <c r="AF185" s="899"/>
      <c r="AG185" s="899"/>
      <c r="AH185" s="899"/>
      <c r="AI185" s="899"/>
      <c r="AJ185" s="899"/>
      <c r="AK185" s="899"/>
      <c r="AL185" s="899"/>
      <c r="AM185" s="899"/>
      <c r="AN185" s="899"/>
      <c r="AO185" s="899"/>
      <c r="AP185" s="899"/>
      <c r="AQ185" s="899"/>
      <c r="AR185" s="899"/>
      <c r="AS185" s="899"/>
      <c r="AT185" s="899"/>
      <c r="AU185" s="899"/>
      <c r="AV185" s="899"/>
      <c r="AW185" s="899"/>
      <c r="AX185" s="899"/>
      <c r="AY185" s="644">
        <f t="shared" si="81"/>
        <v>250000000</v>
      </c>
      <c r="AZ185" s="899">
        <v>257250000</v>
      </c>
      <c r="BA185" s="899"/>
      <c r="BB185" s="899"/>
      <c r="BC185" s="899"/>
      <c r="BD185" s="899"/>
      <c r="BE185" s="899"/>
      <c r="BF185" s="899"/>
      <c r="BG185" s="899"/>
      <c r="BH185" s="899"/>
      <c r="BI185" s="899"/>
      <c r="BJ185" s="899"/>
      <c r="BK185" s="899"/>
      <c r="BL185" s="899"/>
      <c r="BM185" s="899"/>
      <c r="BN185" s="899"/>
      <c r="BO185" s="899"/>
      <c r="BP185" s="899"/>
      <c r="BQ185" s="899"/>
      <c r="BR185" s="899"/>
      <c r="BS185" s="899"/>
      <c r="BT185" s="899"/>
      <c r="BU185" s="899"/>
      <c r="BV185" s="899"/>
      <c r="BW185" s="862">
        <f t="shared" si="83"/>
        <v>257250000</v>
      </c>
      <c r="BX185" s="899">
        <v>268569000</v>
      </c>
      <c r="BY185" s="899"/>
      <c r="BZ185" s="899"/>
      <c r="CA185" s="899"/>
      <c r="CB185" s="899"/>
      <c r="CC185" s="899"/>
      <c r="CD185" s="899"/>
      <c r="CE185" s="899"/>
      <c r="CF185" s="899"/>
      <c r="CG185" s="899"/>
      <c r="CH185" s="899"/>
      <c r="CI185" s="899"/>
      <c r="CJ185" s="899"/>
      <c r="CK185" s="899"/>
      <c r="CL185" s="899"/>
      <c r="CM185" s="899"/>
      <c r="CN185" s="899"/>
      <c r="CO185" s="899"/>
      <c r="CP185" s="899"/>
      <c r="CQ185" s="899"/>
      <c r="CR185" s="899"/>
      <c r="CS185" s="899"/>
      <c r="CT185" s="899"/>
      <c r="CU185" s="644">
        <f t="shared" si="84"/>
        <v>268569000</v>
      </c>
      <c r="CV185" s="899">
        <v>280386036</v>
      </c>
      <c r="CW185" s="899"/>
      <c r="CX185" s="899"/>
      <c r="CY185" s="899"/>
      <c r="CZ185" s="899"/>
      <c r="DA185" s="899"/>
      <c r="DB185" s="900"/>
      <c r="DC185" s="900"/>
      <c r="DD185" s="900"/>
      <c r="DE185" s="900"/>
      <c r="DF185" s="900"/>
      <c r="DG185" s="900"/>
      <c r="DH185" s="900"/>
      <c r="DI185" s="900"/>
      <c r="DJ185" s="900"/>
      <c r="DK185" s="900"/>
      <c r="DL185" s="900"/>
      <c r="DM185" s="900"/>
      <c r="DN185" s="900"/>
      <c r="DO185" s="900"/>
      <c r="DP185" s="900"/>
      <c r="DQ185" s="900"/>
      <c r="DR185" s="900"/>
      <c r="DS185" s="901">
        <f t="shared" si="85"/>
        <v>280386036</v>
      </c>
      <c r="DT185" s="642">
        <f t="shared" si="82"/>
        <v>1056205036</v>
      </c>
      <c r="DU185" s="584" t="s">
        <v>1220</v>
      </c>
      <c r="DV185" s="754"/>
      <c r="DW185" s="754"/>
      <c r="DX185" s="754"/>
      <c r="DY185" s="754"/>
      <c r="DZ185" s="754"/>
      <c r="EA185" s="754"/>
      <c r="EB185" s="754"/>
      <c r="EC185" s="754"/>
      <c r="ED185" s="754"/>
      <c r="EE185" s="754"/>
      <c r="EF185" s="754"/>
      <c r="EG185" s="754"/>
      <c r="EH185" s="754"/>
      <c r="EI185" s="754"/>
      <c r="EJ185" s="754"/>
      <c r="EK185" s="754"/>
      <c r="EL185" s="754"/>
      <c r="EM185" s="754"/>
      <c r="EN185" s="754"/>
      <c r="EO185" s="754"/>
      <c r="EP185" s="754"/>
      <c r="EQ185" s="754"/>
      <c r="ER185" s="754"/>
      <c r="ES185" s="754"/>
      <c r="ET185" s="754"/>
      <c r="EU185" s="754"/>
      <c r="EV185" s="754"/>
      <c r="EW185" s="754"/>
      <c r="EX185" s="754"/>
      <c r="EY185" s="754"/>
      <c r="EZ185" s="754"/>
      <c r="FA185" s="754"/>
      <c r="FB185" s="754"/>
      <c r="FC185" s="754"/>
      <c r="FD185" s="754"/>
      <c r="FE185" s="754"/>
      <c r="FF185" s="754"/>
      <c r="FG185" s="754"/>
      <c r="FH185" s="754"/>
      <c r="FI185" s="754"/>
      <c r="FJ185" s="754"/>
      <c r="FK185" s="754"/>
      <c r="FL185" s="754"/>
      <c r="FM185" s="754"/>
      <c r="FN185" s="754"/>
      <c r="FO185" s="754"/>
      <c r="FP185" s="754"/>
      <c r="FQ185" s="754"/>
      <c r="FR185" s="754"/>
      <c r="FS185" s="754"/>
      <c r="FT185" s="754"/>
      <c r="FU185" s="754"/>
      <c r="FV185" s="754"/>
      <c r="FW185" s="754"/>
      <c r="FX185" s="754"/>
      <c r="FY185" s="754"/>
      <c r="FZ185" s="754"/>
      <c r="GA185" s="754"/>
      <c r="GB185" s="754"/>
      <c r="GC185" s="754"/>
      <c r="GD185" s="754"/>
      <c r="GE185" s="754"/>
      <c r="GF185" s="754"/>
      <c r="GG185" s="754"/>
      <c r="GH185" s="754"/>
      <c r="GI185" s="754"/>
      <c r="GJ185" s="754"/>
      <c r="GK185" s="754"/>
      <c r="GL185" s="754"/>
      <c r="GM185" s="754"/>
      <c r="GN185" s="754"/>
      <c r="GO185" s="754"/>
    </row>
    <row r="186" spans="1:197" s="867" customFormat="1" ht="41.25" thickBot="1" x14ac:dyDescent="0.3">
      <c r="A186" s="907">
        <v>5</v>
      </c>
      <c r="B186" s="908" t="s">
        <v>963</v>
      </c>
      <c r="C186" s="907" t="s">
        <v>398</v>
      </c>
      <c r="D186" s="592" t="s">
        <v>1129</v>
      </c>
      <c r="E186" s="592" t="s">
        <v>1130</v>
      </c>
      <c r="F186" s="681" t="s">
        <v>1131</v>
      </c>
      <c r="G186" s="592" t="s">
        <v>1132</v>
      </c>
      <c r="H186" s="592">
        <v>0</v>
      </c>
      <c r="I186" s="592" t="s">
        <v>1133</v>
      </c>
      <c r="J186" s="592" t="s">
        <v>444</v>
      </c>
      <c r="K186" s="592" t="s">
        <v>33</v>
      </c>
      <c r="L186" s="592">
        <v>1</v>
      </c>
      <c r="M186" s="592">
        <v>1</v>
      </c>
      <c r="N186" s="681" t="s">
        <v>1137</v>
      </c>
      <c r="O186" s="909" t="s">
        <v>1199</v>
      </c>
      <c r="P186" s="910">
        <v>0</v>
      </c>
      <c r="Q186" s="911">
        <v>2023</v>
      </c>
      <c r="R186" s="593" t="s">
        <v>1138</v>
      </c>
      <c r="S186" s="593" t="s">
        <v>105</v>
      </c>
      <c r="T186" s="593" t="s">
        <v>33</v>
      </c>
      <c r="U186" s="911">
        <v>1</v>
      </c>
      <c r="V186" s="911">
        <f t="shared" si="86"/>
        <v>1</v>
      </c>
      <c r="W186" s="912">
        <v>0.25</v>
      </c>
      <c r="X186" s="913">
        <v>0.5</v>
      </c>
      <c r="Y186" s="913">
        <v>0.75</v>
      </c>
      <c r="Z186" s="911">
        <v>1</v>
      </c>
      <c r="AA186" s="883">
        <v>600000000</v>
      </c>
      <c r="AB186" s="898"/>
      <c r="AC186" s="898"/>
      <c r="AD186" s="899"/>
      <c r="AE186" s="899"/>
      <c r="AF186" s="899"/>
      <c r="AG186" s="899"/>
      <c r="AH186" s="899"/>
      <c r="AI186" s="899"/>
      <c r="AJ186" s="899"/>
      <c r="AK186" s="899"/>
      <c r="AL186" s="899"/>
      <c r="AM186" s="899"/>
      <c r="AN186" s="899"/>
      <c r="AO186" s="899"/>
      <c r="AP186" s="899"/>
      <c r="AQ186" s="899"/>
      <c r="AR186" s="899"/>
      <c r="AS186" s="899"/>
      <c r="AT186" s="899"/>
      <c r="AU186" s="899"/>
      <c r="AV186" s="899"/>
      <c r="AW186" s="899"/>
      <c r="AX186" s="899"/>
      <c r="AY186" s="644">
        <f t="shared" si="81"/>
        <v>600000000</v>
      </c>
      <c r="AZ186" s="899">
        <v>621900000</v>
      </c>
      <c r="BA186" s="899"/>
      <c r="BB186" s="899"/>
      <c r="BC186" s="899"/>
      <c r="BD186" s="899"/>
      <c r="BE186" s="899"/>
      <c r="BF186" s="899"/>
      <c r="BG186" s="899"/>
      <c r="BH186" s="899"/>
      <c r="BI186" s="899"/>
      <c r="BJ186" s="899"/>
      <c r="BK186" s="899"/>
      <c r="BL186" s="899"/>
      <c r="BM186" s="899"/>
      <c r="BN186" s="899"/>
      <c r="BO186" s="899"/>
      <c r="BP186" s="899"/>
      <c r="BQ186" s="899"/>
      <c r="BR186" s="899"/>
      <c r="BS186" s="899"/>
      <c r="BT186" s="899"/>
      <c r="BU186" s="899"/>
      <c r="BV186" s="899"/>
      <c r="BW186" s="862">
        <f t="shared" si="83"/>
        <v>621900000</v>
      </c>
      <c r="BX186" s="899">
        <v>649263600</v>
      </c>
      <c r="BY186" s="899"/>
      <c r="BZ186" s="899"/>
      <c r="CA186" s="899"/>
      <c r="CB186" s="899"/>
      <c r="CC186" s="899"/>
      <c r="CD186" s="899"/>
      <c r="CE186" s="899"/>
      <c r="CF186" s="899"/>
      <c r="CG186" s="899"/>
      <c r="CH186" s="899"/>
      <c r="CI186" s="899"/>
      <c r="CJ186" s="899"/>
      <c r="CK186" s="899"/>
      <c r="CL186" s="899"/>
      <c r="CM186" s="899"/>
      <c r="CN186" s="899"/>
      <c r="CO186" s="899"/>
      <c r="CP186" s="899"/>
      <c r="CQ186" s="899"/>
      <c r="CR186" s="899"/>
      <c r="CS186" s="899"/>
      <c r="CT186" s="899"/>
      <c r="CU186" s="644">
        <f t="shared" si="84"/>
        <v>649263600</v>
      </c>
      <c r="CV186" s="899">
        <v>677831198</v>
      </c>
      <c r="CW186" s="899"/>
      <c r="CX186" s="899"/>
      <c r="CY186" s="899"/>
      <c r="CZ186" s="899"/>
      <c r="DA186" s="899"/>
      <c r="DB186" s="900"/>
      <c r="DC186" s="900"/>
      <c r="DD186" s="900"/>
      <c r="DE186" s="900"/>
      <c r="DF186" s="900"/>
      <c r="DG186" s="900"/>
      <c r="DH186" s="900"/>
      <c r="DI186" s="900"/>
      <c r="DJ186" s="900"/>
      <c r="DK186" s="900"/>
      <c r="DL186" s="900"/>
      <c r="DM186" s="900"/>
      <c r="DN186" s="900"/>
      <c r="DO186" s="900"/>
      <c r="DP186" s="900"/>
      <c r="DQ186" s="900"/>
      <c r="DR186" s="900"/>
      <c r="DS186" s="901">
        <f t="shared" si="85"/>
        <v>677831198</v>
      </c>
      <c r="DT186" s="642">
        <f t="shared" si="82"/>
        <v>2548994798</v>
      </c>
      <c r="DU186" s="584" t="s">
        <v>1220</v>
      </c>
      <c r="DV186" s="754"/>
      <c r="DW186" s="754"/>
      <c r="DX186" s="754"/>
      <c r="DY186" s="754"/>
      <c r="DZ186" s="754"/>
      <c r="EA186" s="754"/>
      <c r="EB186" s="754"/>
      <c r="EC186" s="754"/>
      <c r="ED186" s="754"/>
      <c r="EE186" s="754"/>
      <c r="EF186" s="754"/>
      <c r="EG186" s="754"/>
      <c r="EH186" s="754"/>
      <c r="EI186" s="754"/>
      <c r="EJ186" s="754"/>
      <c r="EK186" s="754"/>
      <c r="EL186" s="754"/>
      <c r="EM186" s="754"/>
      <c r="EN186" s="754"/>
      <c r="EO186" s="754"/>
      <c r="EP186" s="754"/>
      <c r="EQ186" s="754"/>
      <c r="ER186" s="754"/>
      <c r="ES186" s="754"/>
      <c r="ET186" s="754"/>
      <c r="EU186" s="754"/>
      <c r="EV186" s="754"/>
      <c r="EW186" s="754"/>
      <c r="EX186" s="754"/>
      <c r="EY186" s="754"/>
      <c r="EZ186" s="754"/>
      <c r="FA186" s="754"/>
      <c r="FB186" s="754"/>
      <c r="FC186" s="754"/>
      <c r="FD186" s="754"/>
      <c r="FE186" s="754"/>
      <c r="FF186" s="754"/>
      <c r="FG186" s="754"/>
      <c r="FH186" s="754"/>
      <c r="FI186" s="754"/>
      <c r="FJ186" s="754"/>
      <c r="FK186" s="754"/>
      <c r="FL186" s="754"/>
      <c r="FM186" s="754"/>
      <c r="FN186" s="754"/>
      <c r="FO186" s="754"/>
      <c r="FP186" s="754"/>
      <c r="FQ186" s="754"/>
      <c r="FR186" s="754"/>
      <c r="FS186" s="754"/>
      <c r="FT186" s="754"/>
      <c r="FU186" s="754"/>
      <c r="FV186" s="754"/>
      <c r="FW186" s="754"/>
      <c r="FX186" s="754"/>
      <c r="FY186" s="754"/>
      <c r="FZ186" s="754"/>
      <c r="GA186" s="754"/>
      <c r="GB186" s="754"/>
      <c r="GC186" s="754"/>
      <c r="GD186" s="754"/>
      <c r="GE186" s="754"/>
      <c r="GF186" s="754"/>
      <c r="GG186" s="754"/>
      <c r="GH186" s="754"/>
      <c r="GI186" s="754"/>
      <c r="GJ186" s="754"/>
      <c r="GK186" s="754"/>
      <c r="GL186" s="754"/>
      <c r="GM186" s="754"/>
      <c r="GN186" s="754"/>
      <c r="GO186" s="754"/>
    </row>
    <row r="187" spans="1:197" s="867" customFormat="1" ht="17.25" thickBot="1" x14ac:dyDescent="0.3">
      <c r="A187" s="1387" t="s">
        <v>1211</v>
      </c>
      <c r="B187" s="1396"/>
      <c r="C187" s="1396"/>
      <c r="D187" s="1396"/>
      <c r="E187" s="1396"/>
      <c r="F187" s="1396"/>
      <c r="G187" s="1396"/>
      <c r="H187" s="1396"/>
      <c r="I187" s="1396"/>
      <c r="J187" s="1396"/>
      <c r="K187" s="1396"/>
      <c r="L187" s="1396"/>
      <c r="M187" s="1396"/>
      <c r="N187" s="1396"/>
      <c r="O187" s="1396"/>
      <c r="P187" s="1396"/>
      <c r="Q187" s="1396"/>
      <c r="R187" s="1396"/>
      <c r="S187" s="1396"/>
      <c r="T187" s="1396"/>
      <c r="U187" s="1396"/>
      <c r="V187" s="1396"/>
      <c r="W187" s="1396"/>
      <c r="X187" s="1396"/>
      <c r="Y187" s="1396"/>
      <c r="Z187" s="1427"/>
      <c r="AA187" s="914">
        <f>SUM(AA173:AA186)</f>
        <v>3853661247</v>
      </c>
      <c r="AB187" s="653">
        <f t="shared" ref="AB187:CR187" si="88">SUM(AB173:AB186)</f>
        <v>0</v>
      </c>
      <c r="AC187" s="653"/>
      <c r="AD187" s="653">
        <f t="shared" si="88"/>
        <v>0</v>
      </c>
      <c r="AE187" s="653">
        <f t="shared" si="88"/>
        <v>0</v>
      </c>
      <c r="AF187" s="653">
        <f t="shared" si="88"/>
        <v>0</v>
      </c>
      <c r="AG187" s="653">
        <f t="shared" si="88"/>
        <v>0</v>
      </c>
      <c r="AH187" s="653">
        <f t="shared" si="88"/>
        <v>0</v>
      </c>
      <c r="AI187" s="653">
        <f t="shared" si="88"/>
        <v>0</v>
      </c>
      <c r="AJ187" s="653">
        <f t="shared" si="88"/>
        <v>0</v>
      </c>
      <c r="AK187" s="653">
        <f t="shared" si="88"/>
        <v>0</v>
      </c>
      <c r="AL187" s="653">
        <f t="shared" si="88"/>
        <v>0</v>
      </c>
      <c r="AM187" s="653">
        <f t="shared" si="88"/>
        <v>0</v>
      </c>
      <c r="AN187" s="653">
        <f t="shared" si="88"/>
        <v>0</v>
      </c>
      <c r="AO187" s="653">
        <f t="shared" si="88"/>
        <v>0</v>
      </c>
      <c r="AP187" s="653">
        <f t="shared" si="88"/>
        <v>0</v>
      </c>
      <c r="AQ187" s="653">
        <f t="shared" si="88"/>
        <v>0</v>
      </c>
      <c r="AR187" s="653">
        <f t="shared" si="88"/>
        <v>0</v>
      </c>
      <c r="AS187" s="653">
        <f t="shared" si="88"/>
        <v>0</v>
      </c>
      <c r="AT187" s="653">
        <f t="shared" si="88"/>
        <v>0</v>
      </c>
      <c r="AU187" s="653">
        <f t="shared" si="88"/>
        <v>0</v>
      </c>
      <c r="AV187" s="653">
        <f t="shared" si="88"/>
        <v>0</v>
      </c>
      <c r="AW187" s="653">
        <f t="shared" si="88"/>
        <v>0</v>
      </c>
      <c r="AX187" s="653"/>
      <c r="AY187" s="749">
        <f t="shared" si="88"/>
        <v>3853661247</v>
      </c>
      <c r="AZ187" s="653">
        <f t="shared" si="88"/>
        <v>3909975875</v>
      </c>
      <c r="BA187" s="653">
        <f t="shared" si="88"/>
        <v>0</v>
      </c>
      <c r="BB187" s="653"/>
      <c r="BC187" s="653">
        <f t="shared" si="88"/>
        <v>0</v>
      </c>
      <c r="BD187" s="653">
        <f t="shared" si="88"/>
        <v>0</v>
      </c>
      <c r="BE187" s="653">
        <f t="shared" si="88"/>
        <v>0</v>
      </c>
      <c r="BF187" s="653">
        <f t="shared" si="88"/>
        <v>0</v>
      </c>
      <c r="BG187" s="653">
        <f t="shared" si="88"/>
        <v>0</v>
      </c>
      <c r="BH187" s="653">
        <f t="shared" si="88"/>
        <v>0</v>
      </c>
      <c r="BI187" s="653">
        <f t="shared" si="88"/>
        <v>0</v>
      </c>
      <c r="BJ187" s="653">
        <f t="shared" si="88"/>
        <v>0</v>
      </c>
      <c r="BK187" s="653">
        <f t="shared" si="88"/>
        <v>0</v>
      </c>
      <c r="BL187" s="653">
        <f t="shared" si="88"/>
        <v>0</v>
      </c>
      <c r="BM187" s="653">
        <f t="shared" si="88"/>
        <v>0</v>
      </c>
      <c r="BN187" s="653">
        <f t="shared" si="88"/>
        <v>0</v>
      </c>
      <c r="BO187" s="653">
        <f t="shared" si="88"/>
        <v>0</v>
      </c>
      <c r="BP187" s="653">
        <f t="shared" si="88"/>
        <v>0</v>
      </c>
      <c r="BQ187" s="653">
        <f t="shared" si="88"/>
        <v>0</v>
      </c>
      <c r="BR187" s="653">
        <f t="shared" si="88"/>
        <v>0</v>
      </c>
      <c r="BS187" s="653">
        <f t="shared" si="88"/>
        <v>0</v>
      </c>
      <c r="BT187" s="653">
        <f t="shared" si="88"/>
        <v>0</v>
      </c>
      <c r="BU187" s="653">
        <f t="shared" si="88"/>
        <v>0</v>
      </c>
      <c r="BV187" s="653"/>
      <c r="BW187" s="654">
        <f t="shared" si="88"/>
        <v>3909975875</v>
      </c>
      <c r="BX187" s="653">
        <f t="shared" si="88"/>
        <v>4083408884.5</v>
      </c>
      <c r="BY187" s="653">
        <f t="shared" si="88"/>
        <v>0</v>
      </c>
      <c r="BZ187" s="653"/>
      <c r="CA187" s="653">
        <f t="shared" si="88"/>
        <v>0</v>
      </c>
      <c r="CB187" s="653">
        <f t="shared" si="88"/>
        <v>0</v>
      </c>
      <c r="CC187" s="653">
        <f t="shared" si="88"/>
        <v>0</v>
      </c>
      <c r="CD187" s="653">
        <f t="shared" si="88"/>
        <v>0</v>
      </c>
      <c r="CE187" s="653">
        <f t="shared" si="88"/>
        <v>0</v>
      </c>
      <c r="CF187" s="653">
        <f t="shared" si="88"/>
        <v>0</v>
      </c>
      <c r="CG187" s="653">
        <f t="shared" si="88"/>
        <v>0</v>
      </c>
      <c r="CH187" s="653">
        <f t="shared" si="88"/>
        <v>0</v>
      </c>
      <c r="CI187" s="653">
        <f t="shared" si="88"/>
        <v>0</v>
      </c>
      <c r="CJ187" s="653">
        <f t="shared" si="88"/>
        <v>0</v>
      </c>
      <c r="CK187" s="653">
        <f t="shared" si="88"/>
        <v>0</v>
      </c>
      <c r="CL187" s="653">
        <f t="shared" si="88"/>
        <v>0</v>
      </c>
      <c r="CM187" s="653">
        <f t="shared" si="88"/>
        <v>0</v>
      </c>
      <c r="CN187" s="653">
        <f t="shared" si="88"/>
        <v>0</v>
      </c>
      <c r="CO187" s="653">
        <f t="shared" si="88"/>
        <v>0</v>
      </c>
      <c r="CP187" s="653">
        <f t="shared" si="88"/>
        <v>0</v>
      </c>
      <c r="CQ187" s="653">
        <f t="shared" si="88"/>
        <v>0</v>
      </c>
      <c r="CR187" s="653">
        <f t="shared" si="88"/>
        <v>0</v>
      </c>
      <c r="CS187" s="653">
        <f t="shared" ref="CS187:DT187" si="89">SUM(CS173:CS186)</f>
        <v>0</v>
      </c>
      <c r="CT187" s="653"/>
      <c r="CU187" s="654">
        <f t="shared" si="89"/>
        <v>4083408884.5</v>
      </c>
      <c r="CV187" s="653">
        <f t="shared" si="89"/>
        <v>4263359708</v>
      </c>
      <c r="CW187" s="653">
        <f t="shared" si="89"/>
        <v>0</v>
      </c>
      <c r="CX187" s="653"/>
      <c r="CY187" s="653">
        <f t="shared" si="89"/>
        <v>0</v>
      </c>
      <c r="CZ187" s="653">
        <f t="shared" si="89"/>
        <v>0</v>
      </c>
      <c r="DA187" s="653">
        <f t="shared" si="89"/>
        <v>0</v>
      </c>
      <c r="DB187" s="653">
        <f t="shared" si="89"/>
        <v>0</v>
      </c>
      <c r="DC187" s="653">
        <f t="shared" si="89"/>
        <v>0</v>
      </c>
      <c r="DD187" s="653">
        <f t="shared" si="89"/>
        <v>0</v>
      </c>
      <c r="DE187" s="653">
        <f t="shared" si="89"/>
        <v>0</v>
      </c>
      <c r="DF187" s="653">
        <f t="shared" si="89"/>
        <v>0</v>
      </c>
      <c r="DG187" s="653">
        <f t="shared" si="89"/>
        <v>0</v>
      </c>
      <c r="DH187" s="653">
        <f t="shared" si="89"/>
        <v>0</v>
      </c>
      <c r="DI187" s="653">
        <f t="shared" si="89"/>
        <v>0</v>
      </c>
      <c r="DJ187" s="653">
        <f t="shared" si="89"/>
        <v>0</v>
      </c>
      <c r="DK187" s="653">
        <f t="shared" si="89"/>
        <v>0</v>
      </c>
      <c r="DL187" s="653">
        <f t="shared" si="89"/>
        <v>0</v>
      </c>
      <c r="DM187" s="653">
        <f t="shared" si="89"/>
        <v>0</v>
      </c>
      <c r="DN187" s="653">
        <f t="shared" si="89"/>
        <v>0</v>
      </c>
      <c r="DO187" s="653">
        <f t="shared" si="89"/>
        <v>0</v>
      </c>
      <c r="DP187" s="653">
        <f t="shared" si="89"/>
        <v>0</v>
      </c>
      <c r="DQ187" s="653">
        <f t="shared" si="89"/>
        <v>0</v>
      </c>
      <c r="DR187" s="653"/>
      <c r="DS187" s="654">
        <f t="shared" si="89"/>
        <v>4263359708</v>
      </c>
      <c r="DT187" s="915">
        <f t="shared" si="89"/>
        <v>16110405714.5</v>
      </c>
      <c r="DU187" s="584" t="s">
        <v>1220</v>
      </c>
      <c r="DV187" s="594" t="s">
        <v>1163</v>
      </c>
      <c r="DW187" s="754"/>
      <c r="DX187" s="754"/>
      <c r="DY187" s="754"/>
      <c r="DZ187" s="754"/>
      <c r="EA187" s="754"/>
      <c r="EB187" s="754"/>
      <c r="EC187" s="754"/>
      <c r="ED187" s="754"/>
      <c r="EE187" s="754"/>
      <c r="EF187" s="754"/>
      <c r="EG187" s="754"/>
      <c r="EH187" s="754"/>
      <c r="EI187" s="754"/>
      <c r="EJ187" s="754"/>
      <c r="EK187" s="754"/>
      <c r="EL187" s="754"/>
      <c r="EM187" s="754"/>
      <c r="EN187" s="754"/>
      <c r="EO187" s="754"/>
      <c r="EP187" s="754"/>
      <c r="EQ187" s="754"/>
      <c r="ER187" s="754"/>
      <c r="ES187" s="754"/>
      <c r="ET187" s="754"/>
      <c r="EU187" s="754"/>
      <c r="EV187" s="754"/>
      <c r="EW187" s="754"/>
      <c r="EX187" s="754"/>
      <c r="EY187" s="754"/>
      <c r="EZ187" s="754"/>
      <c r="FA187" s="754"/>
      <c r="FB187" s="754"/>
      <c r="FC187" s="754"/>
      <c r="FD187" s="754"/>
      <c r="FE187" s="754"/>
      <c r="FF187" s="754"/>
      <c r="FG187" s="754"/>
      <c r="FH187" s="754"/>
      <c r="FI187" s="754"/>
      <c r="FJ187" s="754"/>
      <c r="FK187" s="754"/>
      <c r="FL187" s="754"/>
      <c r="FM187" s="754"/>
      <c r="FN187" s="754"/>
      <c r="FO187" s="754"/>
      <c r="FP187" s="754"/>
      <c r="FQ187" s="754"/>
      <c r="FR187" s="754"/>
      <c r="FS187" s="754"/>
      <c r="FT187" s="754"/>
      <c r="FU187" s="754"/>
      <c r="FV187" s="754"/>
      <c r="FW187" s="754"/>
      <c r="FX187" s="754"/>
      <c r="FY187" s="754"/>
      <c r="FZ187" s="754"/>
      <c r="GA187" s="754"/>
      <c r="GB187" s="754"/>
      <c r="GC187" s="754"/>
      <c r="GD187" s="754"/>
      <c r="GE187" s="754"/>
      <c r="GF187" s="754"/>
      <c r="GG187" s="754"/>
      <c r="GH187" s="754"/>
      <c r="GI187" s="754"/>
      <c r="GJ187" s="754"/>
      <c r="GK187" s="754"/>
      <c r="GL187" s="754"/>
      <c r="GM187" s="754"/>
      <c r="GN187" s="754"/>
      <c r="GO187" s="754"/>
    </row>
    <row r="188" spans="1:197" s="867" customFormat="1" ht="40.5" x14ac:dyDescent="0.25">
      <c r="A188" s="856">
        <v>2</v>
      </c>
      <c r="B188" s="857" t="s">
        <v>552</v>
      </c>
      <c r="C188" s="916" t="s">
        <v>596</v>
      </c>
      <c r="D188" s="702" t="s">
        <v>627</v>
      </c>
      <c r="E188" s="702" t="s">
        <v>628</v>
      </c>
      <c r="F188" s="702" t="s">
        <v>629</v>
      </c>
      <c r="G188" s="702" t="s">
        <v>630</v>
      </c>
      <c r="H188" s="917">
        <v>0</v>
      </c>
      <c r="I188" s="702" t="s">
        <v>631</v>
      </c>
      <c r="J188" s="702" t="s">
        <v>105</v>
      </c>
      <c r="K188" s="702" t="s">
        <v>139</v>
      </c>
      <c r="L188" s="702">
        <v>1</v>
      </c>
      <c r="M188" s="917">
        <v>1</v>
      </c>
      <c r="N188" s="918" t="s">
        <v>632</v>
      </c>
      <c r="O188" s="918" t="s">
        <v>633</v>
      </c>
      <c r="P188" s="918">
        <v>0</v>
      </c>
      <c r="Q188" s="918">
        <v>2023</v>
      </c>
      <c r="R188" s="918" t="s">
        <v>251</v>
      </c>
      <c r="S188" s="918" t="s">
        <v>105</v>
      </c>
      <c r="T188" s="918" t="s">
        <v>139</v>
      </c>
      <c r="U188" s="918">
        <v>1</v>
      </c>
      <c r="V188" s="918">
        <v>1</v>
      </c>
      <c r="W188" s="702">
        <v>0.1</v>
      </c>
      <c r="X188" s="919">
        <v>0.65</v>
      </c>
      <c r="Y188" s="919">
        <v>0.85</v>
      </c>
      <c r="Z188" s="919">
        <v>1</v>
      </c>
      <c r="AA188" s="920">
        <v>1</v>
      </c>
      <c r="AB188" s="921"/>
      <c r="AC188" s="921"/>
      <c r="AD188" s="899"/>
      <c r="AE188" s="899"/>
      <c r="AF188" s="899"/>
      <c r="AG188" s="899"/>
      <c r="AH188" s="899"/>
      <c r="AI188" s="899"/>
      <c r="AJ188" s="899"/>
      <c r="AK188" s="899"/>
      <c r="AL188" s="899"/>
      <c r="AM188" s="899"/>
      <c r="AN188" s="899"/>
      <c r="AO188" s="899"/>
      <c r="AP188" s="899"/>
      <c r="AQ188" s="899"/>
      <c r="AR188" s="899"/>
      <c r="AS188" s="899"/>
      <c r="AT188" s="899"/>
      <c r="AU188" s="899"/>
      <c r="AV188" s="899"/>
      <c r="AW188" s="899">
        <v>5259924</v>
      </c>
      <c r="AX188" s="899"/>
      <c r="AY188" s="644">
        <f t="shared" ref="AY188:AY203" si="90">SUM(AA188:AW188)</f>
        <v>5259925</v>
      </c>
      <c r="AZ188" s="899">
        <v>101000000</v>
      </c>
      <c r="BA188" s="899"/>
      <c r="BB188" s="899"/>
      <c r="BC188" s="899"/>
      <c r="BD188" s="899"/>
      <c r="BE188" s="899"/>
      <c r="BF188" s="899"/>
      <c r="BG188" s="899"/>
      <c r="BH188" s="899"/>
      <c r="BI188" s="899"/>
      <c r="BJ188" s="899"/>
      <c r="BK188" s="899"/>
      <c r="BL188" s="899"/>
      <c r="BM188" s="899"/>
      <c r="BN188" s="899"/>
      <c r="BO188" s="899"/>
      <c r="BP188" s="899"/>
      <c r="BQ188" s="899"/>
      <c r="BR188" s="899"/>
      <c r="BS188" s="899"/>
      <c r="BT188" s="899"/>
      <c r="BU188" s="899"/>
      <c r="BV188" s="899"/>
      <c r="BW188" s="644">
        <f>SUM(AZ188:BU188)</f>
        <v>101000000</v>
      </c>
      <c r="BX188" s="899">
        <v>103000000</v>
      </c>
      <c r="BY188" s="899"/>
      <c r="BZ188" s="899"/>
      <c r="CA188" s="899"/>
      <c r="CB188" s="899"/>
      <c r="CC188" s="899"/>
      <c r="CD188" s="899"/>
      <c r="CE188" s="899"/>
      <c r="CF188" s="899"/>
      <c r="CG188" s="899"/>
      <c r="CH188" s="899"/>
      <c r="CI188" s="899"/>
      <c r="CJ188" s="899"/>
      <c r="CK188" s="899"/>
      <c r="CL188" s="899"/>
      <c r="CM188" s="899"/>
      <c r="CN188" s="899"/>
      <c r="CO188" s="899"/>
      <c r="CP188" s="899"/>
      <c r="CQ188" s="899"/>
      <c r="CR188" s="899"/>
      <c r="CS188" s="899"/>
      <c r="CT188" s="899"/>
      <c r="CU188" s="644">
        <f>SUM(BX188:CS188)</f>
        <v>103000000</v>
      </c>
      <c r="CV188" s="899">
        <v>104000000</v>
      </c>
      <c r="CW188" s="899"/>
      <c r="CX188" s="899"/>
      <c r="CY188" s="899"/>
      <c r="CZ188" s="899"/>
      <c r="DA188" s="899"/>
      <c r="DB188" s="900"/>
      <c r="DC188" s="900"/>
      <c r="DD188" s="900"/>
      <c r="DE188" s="900"/>
      <c r="DF188" s="900"/>
      <c r="DG188" s="900"/>
      <c r="DH188" s="900"/>
      <c r="DI188" s="900"/>
      <c r="DJ188" s="900"/>
      <c r="DK188" s="900"/>
      <c r="DL188" s="900"/>
      <c r="DM188" s="900"/>
      <c r="DN188" s="900"/>
      <c r="DO188" s="900"/>
      <c r="DP188" s="900"/>
      <c r="DQ188" s="900"/>
      <c r="DR188" s="900"/>
      <c r="DS188" s="901">
        <f>SUM(CV188:DQ188)</f>
        <v>104000000</v>
      </c>
      <c r="DT188" s="642">
        <f t="shared" ref="DT188:DT203" si="91">+AY188+BW188+CU188+DS188</f>
        <v>313259925</v>
      </c>
      <c r="DU188" s="922" t="s">
        <v>1175</v>
      </c>
      <c r="DV188" s="754"/>
      <c r="DW188" s="754"/>
      <c r="DX188" s="754"/>
      <c r="DY188" s="754"/>
      <c r="DZ188" s="754"/>
      <c r="EA188" s="754"/>
      <c r="EB188" s="754"/>
      <c r="EC188" s="754"/>
      <c r="ED188" s="754"/>
      <c r="EE188" s="754"/>
      <c r="EF188" s="754"/>
      <c r="EG188" s="754"/>
      <c r="EH188" s="754"/>
      <c r="EI188" s="754"/>
      <c r="EJ188" s="754"/>
      <c r="EK188" s="754"/>
      <c r="EL188" s="754"/>
      <c r="EM188" s="754"/>
      <c r="EN188" s="754"/>
      <c r="EO188" s="754"/>
      <c r="EP188" s="754"/>
      <c r="EQ188" s="754"/>
      <c r="ER188" s="754"/>
      <c r="ES188" s="754"/>
      <c r="ET188" s="754"/>
      <c r="EU188" s="754"/>
      <c r="EV188" s="754"/>
      <c r="EW188" s="754"/>
      <c r="EX188" s="754"/>
      <c r="EY188" s="754"/>
      <c r="EZ188" s="754"/>
      <c r="FA188" s="754"/>
      <c r="FB188" s="754"/>
      <c r="FC188" s="754"/>
      <c r="FD188" s="754"/>
      <c r="FE188" s="754"/>
      <c r="FF188" s="754"/>
      <c r="FG188" s="754"/>
      <c r="FH188" s="754"/>
      <c r="FI188" s="754"/>
      <c r="FJ188" s="754"/>
      <c r="FK188" s="754"/>
      <c r="FL188" s="754"/>
      <c r="FM188" s="754"/>
      <c r="FN188" s="754"/>
      <c r="FO188" s="754"/>
      <c r="FP188" s="754"/>
      <c r="FQ188" s="754"/>
      <c r="FR188" s="754"/>
      <c r="FS188" s="754"/>
      <c r="FT188" s="754"/>
      <c r="FU188" s="754"/>
      <c r="FV188" s="754"/>
      <c r="FW188" s="754"/>
      <c r="FX188" s="754"/>
      <c r="FY188" s="754"/>
      <c r="FZ188" s="754"/>
      <c r="GA188" s="754"/>
      <c r="GB188" s="754"/>
      <c r="GC188" s="754"/>
      <c r="GD188" s="754"/>
      <c r="GE188" s="754"/>
      <c r="GF188" s="754"/>
      <c r="GG188" s="754"/>
      <c r="GH188" s="754"/>
      <c r="GI188" s="754"/>
      <c r="GJ188" s="754"/>
      <c r="GK188" s="754"/>
      <c r="GL188" s="754"/>
      <c r="GM188" s="754"/>
      <c r="GN188" s="754"/>
      <c r="GO188" s="754"/>
    </row>
    <row r="189" spans="1:197" s="867" customFormat="1" ht="40.5" x14ac:dyDescent="0.25">
      <c r="A189" s="584">
        <v>2</v>
      </c>
      <c r="B189" s="868" t="s">
        <v>552</v>
      </c>
      <c r="C189" s="866" t="s">
        <v>596</v>
      </c>
      <c r="D189" s="588" t="s">
        <v>627</v>
      </c>
      <c r="E189" s="588" t="s">
        <v>628</v>
      </c>
      <c r="F189" s="588" t="s">
        <v>629</v>
      </c>
      <c r="G189" s="588" t="s">
        <v>630</v>
      </c>
      <c r="H189" s="703">
        <v>0</v>
      </c>
      <c r="I189" s="588" t="s">
        <v>631</v>
      </c>
      <c r="J189" s="588" t="s">
        <v>105</v>
      </c>
      <c r="K189" s="588" t="s">
        <v>139</v>
      </c>
      <c r="L189" s="588">
        <v>1</v>
      </c>
      <c r="M189" s="703">
        <v>1</v>
      </c>
      <c r="N189" s="590" t="s">
        <v>634</v>
      </c>
      <c r="O189" s="590" t="s">
        <v>635</v>
      </c>
      <c r="P189" s="590">
        <v>0</v>
      </c>
      <c r="Q189" s="590">
        <v>2023</v>
      </c>
      <c r="R189" s="590" t="s">
        <v>636</v>
      </c>
      <c r="S189" s="590" t="s">
        <v>105</v>
      </c>
      <c r="T189" s="590" t="s">
        <v>33</v>
      </c>
      <c r="U189" s="590">
        <v>1</v>
      </c>
      <c r="V189" s="590">
        <v>1</v>
      </c>
      <c r="W189" s="588">
        <v>0.25</v>
      </c>
      <c r="X189" s="893">
        <v>0.25</v>
      </c>
      <c r="Y189" s="893">
        <v>0.25</v>
      </c>
      <c r="Z189" s="893">
        <v>0.25</v>
      </c>
      <c r="AA189" s="923">
        <v>1</v>
      </c>
      <c r="AB189" s="924"/>
      <c r="AC189" s="924"/>
      <c r="AD189" s="899"/>
      <c r="AE189" s="899"/>
      <c r="AF189" s="899"/>
      <c r="AG189" s="899"/>
      <c r="AH189" s="899"/>
      <c r="AI189" s="899"/>
      <c r="AJ189" s="899"/>
      <c r="AK189" s="899"/>
      <c r="AL189" s="899"/>
      <c r="AM189" s="899"/>
      <c r="AN189" s="899"/>
      <c r="AO189" s="899"/>
      <c r="AP189" s="899"/>
      <c r="AQ189" s="899"/>
      <c r="AR189" s="899"/>
      <c r="AS189" s="899"/>
      <c r="AT189" s="899"/>
      <c r="AU189" s="899"/>
      <c r="AV189" s="899"/>
      <c r="AW189" s="899">
        <v>11100000</v>
      </c>
      <c r="AX189" s="899"/>
      <c r="AY189" s="644">
        <f t="shared" si="90"/>
        <v>11100001</v>
      </c>
      <c r="AZ189" s="899">
        <v>101000000</v>
      </c>
      <c r="BA189" s="899"/>
      <c r="BB189" s="899"/>
      <c r="BC189" s="899"/>
      <c r="BD189" s="899"/>
      <c r="BE189" s="899"/>
      <c r="BF189" s="899"/>
      <c r="BG189" s="899"/>
      <c r="BH189" s="899"/>
      <c r="BI189" s="899"/>
      <c r="BJ189" s="899"/>
      <c r="BK189" s="899"/>
      <c r="BL189" s="899"/>
      <c r="BM189" s="899"/>
      <c r="BN189" s="899"/>
      <c r="BO189" s="899"/>
      <c r="BP189" s="899"/>
      <c r="BQ189" s="899"/>
      <c r="BR189" s="899"/>
      <c r="BS189" s="899"/>
      <c r="BT189" s="899"/>
      <c r="BU189" s="899"/>
      <c r="BV189" s="899"/>
      <c r="BW189" s="644">
        <f t="shared" ref="BW189:BW203" si="92">SUM(AZ189:BU189)</f>
        <v>101000000</v>
      </c>
      <c r="BX189" s="899">
        <v>105000000</v>
      </c>
      <c r="BY189" s="899"/>
      <c r="BZ189" s="899"/>
      <c r="CA189" s="899"/>
      <c r="CB189" s="899"/>
      <c r="CC189" s="899"/>
      <c r="CD189" s="899"/>
      <c r="CE189" s="899"/>
      <c r="CF189" s="899"/>
      <c r="CG189" s="899"/>
      <c r="CH189" s="899"/>
      <c r="CI189" s="899"/>
      <c r="CJ189" s="899"/>
      <c r="CK189" s="899"/>
      <c r="CL189" s="899"/>
      <c r="CM189" s="899"/>
      <c r="CN189" s="899"/>
      <c r="CO189" s="899"/>
      <c r="CP189" s="899"/>
      <c r="CQ189" s="899"/>
      <c r="CR189" s="899"/>
      <c r="CS189" s="899"/>
      <c r="CT189" s="899"/>
      <c r="CU189" s="644">
        <f t="shared" ref="CU189:CU203" si="93">SUM(BX189:CS189)</f>
        <v>105000000</v>
      </c>
      <c r="CV189" s="899">
        <f>131607258</f>
        <v>131607258</v>
      </c>
      <c r="CW189" s="899"/>
      <c r="CX189" s="899"/>
      <c r="CY189" s="899"/>
      <c r="CZ189" s="899"/>
      <c r="DA189" s="899"/>
      <c r="DB189" s="900"/>
      <c r="DC189" s="900"/>
      <c r="DD189" s="900"/>
      <c r="DE189" s="900"/>
      <c r="DF189" s="900"/>
      <c r="DG189" s="900"/>
      <c r="DH189" s="900"/>
      <c r="DI189" s="900"/>
      <c r="DJ189" s="900"/>
      <c r="DK189" s="900"/>
      <c r="DL189" s="900"/>
      <c r="DM189" s="900"/>
      <c r="DN189" s="900"/>
      <c r="DO189" s="900"/>
      <c r="DP189" s="900"/>
      <c r="DQ189" s="900"/>
      <c r="DR189" s="900"/>
      <c r="DS189" s="901">
        <f t="shared" ref="DS189:DS203" si="94">SUM(CV189:DQ189)</f>
        <v>131607258</v>
      </c>
      <c r="DT189" s="642">
        <f t="shared" si="91"/>
        <v>348707259</v>
      </c>
      <c r="DU189" s="922" t="s">
        <v>1175</v>
      </c>
      <c r="DV189" s="754"/>
      <c r="DW189" s="754"/>
      <c r="DX189" s="754"/>
      <c r="DY189" s="754"/>
      <c r="DZ189" s="754"/>
      <c r="EA189" s="754"/>
      <c r="EB189" s="754"/>
      <c r="EC189" s="754"/>
      <c r="ED189" s="754"/>
      <c r="EE189" s="754"/>
      <c r="EF189" s="754"/>
      <c r="EG189" s="754"/>
      <c r="EH189" s="754"/>
      <c r="EI189" s="754"/>
      <c r="EJ189" s="754"/>
      <c r="EK189" s="754"/>
      <c r="EL189" s="754"/>
      <c r="EM189" s="754"/>
      <c r="EN189" s="754"/>
      <c r="EO189" s="754"/>
      <c r="EP189" s="754"/>
      <c r="EQ189" s="754"/>
      <c r="ER189" s="754"/>
      <c r="ES189" s="754"/>
      <c r="ET189" s="754"/>
      <c r="EU189" s="754"/>
      <c r="EV189" s="754"/>
      <c r="EW189" s="754"/>
      <c r="EX189" s="754"/>
      <c r="EY189" s="754"/>
      <c r="EZ189" s="754"/>
      <c r="FA189" s="754"/>
      <c r="FB189" s="754"/>
      <c r="FC189" s="754"/>
      <c r="FD189" s="754"/>
      <c r="FE189" s="754"/>
      <c r="FF189" s="754"/>
      <c r="FG189" s="754"/>
      <c r="FH189" s="754"/>
      <c r="FI189" s="754"/>
      <c r="FJ189" s="754"/>
      <c r="FK189" s="754"/>
      <c r="FL189" s="754"/>
      <c r="FM189" s="754"/>
      <c r="FN189" s="754"/>
      <c r="FO189" s="754"/>
      <c r="FP189" s="754"/>
      <c r="FQ189" s="754"/>
      <c r="FR189" s="754"/>
      <c r="FS189" s="754"/>
      <c r="FT189" s="754"/>
      <c r="FU189" s="754"/>
      <c r="FV189" s="754"/>
      <c r="FW189" s="754"/>
      <c r="FX189" s="754"/>
      <c r="FY189" s="754"/>
      <c r="FZ189" s="754"/>
      <c r="GA189" s="754"/>
      <c r="GB189" s="754"/>
      <c r="GC189" s="754"/>
      <c r="GD189" s="754"/>
      <c r="GE189" s="754"/>
      <c r="GF189" s="754"/>
      <c r="GG189" s="754"/>
      <c r="GH189" s="754"/>
      <c r="GI189" s="754"/>
      <c r="GJ189" s="754"/>
      <c r="GK189" s="754"/>
      <c r="GL189" s="754"/>
      <c r="GM189" s="754"/>
      <c r="GN189" s="754"/>
      <c r="GO189" s="754"/>
    </row>
    <row r="190" spans="1:197" s="867" customFormat="1" ht="40.5" x14ac:dyDescent="0.25">
      <c r="A190" s="584">
        <v>2</v>
      </c>
      <c r="B190" s="868" t="s">
        <v>552</v>
      </c>
      <c r="C190" s="866" t="s">
        <v>596</v>
      </c>
      <c r="D190" s="588" t="s">
        <v>627</v>
      </c>
      <c r="E190" s="588" t="s">
        <v>628</v>
      </c>
      <c r="F190" s="588" t="s">
        <v>629</v>
      </c>
      <c r="G190" s="588" t="s">
        <v>630</v>
      </c>
      <c r="H190" s="703">
        <v>0</v>
      </c>
      <c r="I190" s="588" t="s">
        <v>631</v>
      </c>
      <c r="J190" s="588" t="s">
        <v>105</v>
      </c>
      <c r="K190" s="588" t="s">
        <v>139</v>
      </c>
      <c r="L190" s="588">
        <v>1</v>
      </c>
      <c r="M190" s="703">
        <v>1</v>
      </c>
      <c r="N190" s="590" t="s">
        <v>637</v>
      </c>
      <c r="O190" s="590" t="s">
        <v>638</v>
      </c>
      <c r="P190" s="590">
        <v>0</v>
      </c>
      <c r="Q190" s="590">
        <v>2023</v>
      </c>
      <c r="R190" s="590" t="s">
        <v>251</v>
      </c>
      <c r="S190" s="590" t="s">
        <v>32</v>
      </c>
      <c r="T190" s="590" t="s">
        <v>33</v>
      </c>
      <c r="U190" s="590">
        <v>1</v>
      </c>
      <c r="V190" s="590">
        <v>1</v>
      </c>
      <c r="W190" s="588">
        <v>0.25</v>
      </c>
      <c r="X190" s="893">
        <v>0.5</v>
      </c>
      <c r="Y190" s="893">
        <v>0.75</v>
      </c>
      <c r="Z190" s="893">
        <v>1</v>
      </c>
      <c r="AA190" s="923">
        <v>1</v>
      </c>
      <c r="AB190" s="924"/>
      <c r="AC190" s="924"/>
      <c r="AD190" s="899"/>
      <c r="AE190" s="899"/>
      <c r="AF190" s="899"/>
      <c r="AG190" s="899"/>
      <c r="AH190" s="899"/>
      <c r="AI190" s="899"/>
      <c r="AJ190" s="899"/>
      <c r="AK190" s="899"/>
      <c r="AL190" s="899"/>
      <c r="AM190" s="899"/>
      <c r="AN190" s="899"/>
      <c r="AO190" s="899"/>
      <c r="AP190" s="899"/>
      <c r="AQ190" s="899"/>
      <c r="AR190" s="899"/>
      <c r="AS190" s="899"/>
      <c r="AT190" s="899"/>
      <c r="AU190" s="899"/>
      <c r="AV190" s="899"/>
      <c r="AW190" s="899">
        <v>3000000</v>
      </c>
      <c r="AX190" s="899"/>
      <c r="AY190" s="644">
        <f t="shared" si="90"/>
        <v>3000001</v>
      </c>
      <c r="AZ190" s="899">
        <v>16000000</v>
      </c>
      <c r="BA190" s="899"/>
      <c r="BB190" s="899"/>
      <c r="BC190" s="899"/>
      <c r="BD190" s="899"/>
      <c r="BE190" s="899"/>
      <c r="BF190" s="899"/>
      <c r="BG190" s="899"/>
      <c r="BH190" s="899"/>
      <c r="BI190" s="899"/>
      <c r="BJ190" s="899"/>
      <c r="BK190" s="899"/>
      <c r="BL190" s="899"/>
      <c r="BM190" s="899"/>
      <c r="BN190" s="899"/>
      <c r="BO190" s="899"/>
      <c r="BP190" s="899"/>
      <c r="BQ190" s="899"/>
      <c r="BR190" s="899"/>
      <c r="BS190" s="899"/>
      <c r="BT190" s="899"/>
      <c r="BU190" s="899"/>
      <c r="BV190" s="899"/>
      <c r="BW190" s="644">
        <f t="shared" si="92"/>
        <v>16000000</v>
      </c>
      <c r="BX190" s="899">
        <v>17000000</v>
      </c>
      <c r="BY190" s="899"/>
      <c r="BZ190" s="899"/>
      <c r="CA190" s="899"/>
      <c r="CB190" s="899"/>
      <c r="CC190" s="899"/>
      <c r="CD190" s="899"/>
      <c r="CE190" s="899"/>
      <c r="CF190" s="899"/>
      <c r="CG190" s="899"/>
      <c r="CH190" s="899"/>
      <c r="CI190" s="899"/>
      <c r="CJ190" s="899"/>
      <c r="CK190" s="899"/>
      <c r="CL190" s="899"/>
      <c r="CM190" s="899"/>
      <c r="CN190" s="899"/>
      <c r="CO190" s="899"/>
      <c r="CP190" s="899"/>
      <c r="CQ190" s="899"/>
      <c r="CR190" s="899"/>
      <c r="CS190" s="899"/>
      <c r="CT190" s="899"/>
      <c r="CU190" s="644">
        <f t="shared" si="93"/>
        <v>17000000</v>
      </c>
      <c r="CV190" s="899">
        <v>0</v>
      </c>
      <c r="CW190" s="899"/>
      <c r="CX190" s="899"/>
      <c r="CY190" s="899"/>
      <c r="CZ190" s="899"/>
      <c r="DA190" s="899"/>
      <c r="DB190" s="900"/>
      <c r="DC190" s="900"/>
      <c r="DD190" s="900"/>
      <c r="DE190" s="900"/>
      <c r="DF190" s="900"/>
      <c r="DG190" s="900"/>
      <c r="DH190" s="900"/>
      <c r="DI190" s="900"/>
      <c r="DJ190" s="900"/>
      <c r="DK190" s="900"/>
      <c r="DL190" s="900"/>
      <c r="DM190" s="900"/>
      <c r="DN190" s="900"/>
      <c r="DO190" s="900"/>
      <c r="DP190" s="900"/>
      <c r="DQ190" s="900"/>
      <c r="DR190" s="900"/>
      <c r="DS190" s="901">
        <f t="shared" si="94"/>
        <v>0</v>
      </c>
      <c r="DT190" s="642">
        <f t="shared" si="91"/>
        <v>36000001</v>
      </c>
      <c r="DU190" s="922" t="s">
        <v>1175</v>
      </c>
      <c r="DV190" s="754"/>
      <c r="DW190" s="754"/>
      <c r="DX190" s="754"/>
      <c r="DY190" s="754"/>
      <c r="DZ190" s="754"/>
      <c r="EA190" s="754"/>
      <c r="EB190" s="754"/>
      <c r="EC190" s="754"/>
      <c r="ED190" s="754"/>
      <c r="EE190" s="754"/>
      <c r="EF190" s="754"/>
      <c r="EG190" s="754"/>
      <c r="EH190" s="754"/>
      <c r="EI190" s="754"/>
      <c r="EJ190" s="754"/>
      <c r="EK190" s="754"/>
      <c r="EL190" s="754"/>
      <c r="EM190" s="754"/>
      <c r="EN190" s="754"/>
      <c r="EO190" s="754"/>
      <c r="EP190" s="754"/>
      <c r="EQ190" s="754"/>
      <c r="ER190" s="754"/>
      <c r="ES190" s="754"/>
      <c r="ET190" s="754"/>
      <c r="EU190" s="754"/>
      <c r="EV190" s="754"/>
      <c r="EW190" s="754"/>
      <c r="EX190" s="754"/>
      <c r="EY190" s="754"/>
      <c r="EZ190" s="754"/>
      <c r="FA190" s="754"/>
      <c r="FB190" s="754"/>
      <c r="FC190" s="754"/>
      <c r="FD190" s="754"/>
      <c r="FE190" s="754"/>
      <c r="FF190" s="754"/>
      <c r="FG190" s="754"/>
      <c r="FH190" s="754"/>
      <c r="FI190" s="754"/>
      <c r="FJ190" s="754"/>
      <c r="FK190" s="754"/>
      <c r="FL190" s="754"/>
      <c r="FM190" s="754"/>
      <c r="FN190" s="754"/>
      <c r="FO190" s="754"/>
      <c r="FP190" s="754"/>
      <c r="FQ190" s="754"/>
      <c r="FR190" s="754"/>
      <c r="FS190" s="754"/>
      <c r="FT190" s="754"/>
      <c r="FU190" s="754"/>
      <c r="FV190" s="754"/>
      <c r="FW190" s="754"/>
      <c r="FX190" s="754"/>
      <c r="FY190" s="754"/>
      <c r="FZ190" s="754"/>
      <c r="GA190" s="754"/>
      <c r="GB190" s="754"/>
      <c r="GC190" s="754"/>
      <c r="GD190" s="754"/>
      <c r="GE190" s="754"/>
      <c r="GF190" s="754"/>
      <c r="GG190" s="754"/>
      <c r="GH190" s="754"/>
      <c r="GI190" s="754"/>
      <c r="GJ190" s="754"/>
      <c r="GK190" s="754"/>
      <c r="GL190" s="754"/>
      <c r="GM190" s="754"/>
      <c r="GN190" s="754"/>
      <c r="GO190" s="754"/>
    </row>
    <row r="191" spans="1:197" s="867" customFormat="1" ht="40.5" x14ac:dyDescent="0.25">
      <c r="A191" s="584">
        <v>2</v>
      </c>
      <c r="B191" s="868" t="s">
        <v>552</v>
      </c>
      <c r="C191" s="866" t="s">
        <v>596</v>
      </c>
      <c r="D191" s="588" t="s">
        <v>627</v>
      </c>
      <c r="E191" s="588" t="s">
        <v>628</v>
      </c>
      <c r="F191" s="588" t="s">
        <v>629</v>
      </c>
      <c r="G191" s="588" t="s">
        <v>630</v>
      </c>
      <c r="H191" s="703">
        <v>0</v>
      </c>
      <c r="I191" s="588" t="s">
        <v>631</v>
      </c>
      <c r="J191" s="588" t="s">
        <v>105</v>
      </c>
      <c r="K191" s="588" t="s">
        <v>139</v>
      </c>
      <c r="L191" s="588">
        <v>1</v>
      </c>
      <c r="M191" s="703">
        <v>1</v>
      </c>
      <c r="N191" s="590" t="s">
        <v>639</v>
      </c>
      <c r="O191" s="590" t="s">
        <v>640</v>
      </c>
      <c r="P191" s="590">
        <v>0</v>
      </c>
      <c r="Q191" s="590">
        <v>2023</v>
      </c>
      <c r="R191" s="590" t="s">
        <v>251</v>
      </c>
      <c r="S191" s="590" t="s">
        <v>32</v>
      </c>
      <c r="T191" s="590" t="s">
        <v>139</v>
      </c>
      <c r="U191" s="590">
        <v>1</v>
      </c>
      <c r="V191" s="590">
        <v>1</v>
      </c>
      <c r="W191" s="588">
        <v>0</v>
      </c>
      <c r="X191" s="893">
        <v>0.5</v>
      </c>
      <c r="Y191" s="893">
        <v>0.5</v>
      </c>
      <c r="Z191" s="893">
        <v>0</v>
      </c>
      <c r="AA191" s="923">
        <v>0</v>
      </c>
      <c r="AB191" s="924"/>
      <c r="AC191" s="924"/>
      <c r="AD191" s="899"/>
      <c r="AE191" s="899"/>
      <c r="AF191" s="899"/>
      <c r="AG191" s="899"/>
      <c r="AH191" s="899"/>
      <c r="AI191" s="899"/>
      <c r="AJ191" s="899"/>
      <c r="AK191" s="899"/>
      <c r="AL191" s="899"/>
      <c r="AM191" s="899"/>
      <c r="AN191" s="899"/>
      <c r="AO191" s="899"/>
      <c r="AP191" s="899"/>
      <c r="AQ191" s="899"/>
      <c r="AR191" s="899"/>
      <c r="AS191" s="899"/>
      <c r="AT191" s="899"/>
      <c r="AU191" s="899"/>
      <c r="AV191" s="899"/>
      <c r="AW191" s="899"/>
      <c r="AX191" s="899"/>
      <c r="AY191" s="644">
        <f t="shared" si="90"/>
        <v>0</v>
      </c>
      <c r="AZ191" s="899">
        <v>16000000</v>
      </c>
      <c r="BA191" s="899"/>
      <c r="BB191" s="899"/>
      <c r="BC191" s="899"/>
      <c r="BD191" s="899"/>
      <c r="BE191" s="899"/>
      <c r="BF191" s="899"/>
      <c r="BG191" s="899"/>
      <c r="BH191" s="899"/>
      <c r="BI191" s="899"/>
      <c r="BJ191" s="899"/>
      <c r="BK191" s="899"/>
      <c r="BL191" s="899"/>
      <c r="BM191" s="899"/>
      <c r="BN191" s="899"/>
      <c r="BO191" s="899"/>
      <c r="BP191" s="899"/>
      <c r="BQ191" s="899"/>
      <c r="BR191" s="899"/>
      <c r="BS191" s="899"/>
      <c r="BT191" s="899"/>
      <c r="BU191" s="899"/>
      <c r="BV191" s="899"/>
      <c r="BW191" s="644">
        <f t="shared" si="92"/>
        <v>16000000</v>
      </c>
      <c r="BX191" s="899">
        <v>19607258</v>
      </c>
      <c r="BY191" s="899"/>
      <c r="BZ191" s="899"/>
      <c r="CA191" s="899"/>
      <c r="CB191" s="899"/>
      <c r="CC191" s="899"/>
      <c r="CD191" s="899"/>
      <c r="CE191" s="899"/>
      <c r="CF191" s="899"/>
      <c r="CG191" s="899"/>
      <c r="CH191" s="899"/>
      <c r="CI191" s="899"/>
      <c r="CJ191" s="899"/>
      <c r="CK191" s="899"/>
      <c r="CL191" s="899"/>
      <c r="CM191" s="899"/>
      <c r="CN191" s="899"/>
      <c r="CO191" s="899"/>
      <c r="CP191" s="899"/>
      <c r="CQ191" s="899"/>
      <c r="CR191" s="899"/>
      <c r="CS191" s="899"/>
      <c r="CT191" s="899"/>
      <c r="CU191" s="644">
        <f t="shared" si="93"/>
        <v>19607258</v>
      </c>
      <c r="CV191" s="899">
        <v>0</v>
      </c>
      <c r="CW191" s="899"/>
      <c r="CX191" s="899"/>
      <c r="CY191" s="899"/>
      <c r="CZ191" s="899"/>
      <c r="DA191" s="899"/>
      <c r="DB191" s="900"/>
      <c r="DC191" s="900"/>
      <c r="DD191" s="900"/>
      <c r="DE191" s="900"/>
      <c r="DF191" s="900"/>
      <c r="DG191" s="900"/>
      <c r="DH191" s="900"/>
      <c r="DI191" s="900"/>
      <c r="DJ191" s="900"/>
      <c r="DK191" s="900"/>
      <c r="DL191" s="900"/>
      <c r="DM191" s="900"/>
      <c r="DN191" s="900"/>
      <c r="DO191" s="900"/>
      <c r="DP191" s="900"/>
      <c r="DQ191" s="900"/>
      <c r="DR191" s="900"/>
      <c r="DS191" s="901">
        <f t="shared" si="94"/>
        <v>0</v>
      </c>
      <c r="DT191" s="642">
        <f t="shared" si="91"/>
        <v>35607258</v>
      </c>
      <c r="DU191" s="922" t="s">
        <v>1175</v>
      </c>
      <c r="DV191" s="754"/>
      <c r="DW191" s="754"/>
      <c r="DX191" s="754"/>
      <c r="DY191" s="754"/>
      <c r="DZ191" s="754"/>
      <c r="EA191" s="754"/>
      <c r="EB191" s="754"/>
      <c r="EC191" s="754"/>
      <c r="ED191" s="754"/>
      <c r="EE191" s="754"/>
      <c r="EF191" s="754"/>
      <c r="EG191" s="754"/>
      <c r="EH191" s="754"/>
      <c r="EI191" s="754"/>
      <c r="EJ191" s="754"/>
      <c r="EK191" s="754"/>
      <c r="EL191" s="754"/>
      <c r="EM191" s="754"/>
      <c r="EN191" s="754"/>
      <c r="EO191" s="754"/>
      <c r="EP191" s="754"/>
      <c r="EQ191" s="754"/>
      <c r="ER191" s="754"/>
      <c r="ES191" s="754"/>
      <c r="ET191" s="754"/>
      <c r="EU191" s="754"/>
      <c r="EV191" s="754"/>
      <c r="EW191" s="754"/>
      <c r="EX191" s="754"/>
      <c r="EY191" s="754"/>
      <c r="EZ191" s="754"/>
      <c r="FA191" s="754"/>
      <c r="FB191" s="754"/>
      <c r="FC191" s="754"/>
      <c r="FD191" s="754"/>
      <c r="FE191" s="754"/>
      <c r="FF191" s="754"/>
      <c r="FG191" s="754"/>
      <c r="FH191" s="754"/>
      <c r="FI191" s="754"/>
      <c r="FJ191" s="754"/>
      <c r="FK191" s="754"/>
      <c r="FL191" s="754"/>
      <c r="FM191" s="754"/>
      <c r="FN191" s="754"/>
      <c r="FO191" s="754"/>
      <c r="FP191" s="754"/>
      <c r="FQ191" s="754"/>
      <c r="FR191" s="754"/>
      <c r="FS191" s="754"/>
      <c r="FT191" s="754"/>
      <c r="FU191" s="754"/>
      <c r="FV191" s="754"/>
      <c r="FW191" s="754"/>
      <c r="FX191" s="754"/>
      <c r="FY191" s="754"/>
      <c r="FZ191" s="754"/>
      <c r="GA191" s="754"/>
      <c r="GB191" s="754"/>
      <c r="GC191" s="754"/>
      <c r="GD191" s="754"/>
      <c r="GE191" s="754"/>
      <c r="GF191" s="754"/>
      <c r="GG191" s="754"/>
      <c r="GH191" s="754"/>
      <c r="GI191" s="754"/>
      <c r="GJ191" s="754"/>
      <c r="GK191" s="754"/>
      <c r="GL191" s="754"/>
      <c r="GM191" s="754"/>
      <c r="GN191" s="754"/>
      <c r="GO191" s="754"/>
    </row>
    <row r="192" spans="1:197" s="867" customFormat="1" ht="40.5" x14ac:dyDescent="0.25">
      <c r="A192" s="584">
        <v>2</v>
      </c>
      <c r="B192" s="868" t="s">
        <v>552</v>
      </c>
      <c r="C192" s="866" t="s">
        <v>596</v>
      </c>
      <c r="D192" s="588" t="s">
        <v>627</v>
      </c>
      <c r="E192" s="588" t="s">
        <v>628</v>
      </c>
      <c r="F192" s="588" t="s">
        <v>629</v>
      </c>
      <c r="G192" s="588" t="s">
        <v>630</v>
      </c>
      <c r="H192" s="703">
        <v>0</v>
      </c>
      <c r="I192" s="588" t="s">
        <v>631</v>
      </c>
      <c r="J192" s="588" t="s">
        <v>105</v>
      </c>
      <c r="K192" s="588" t="s">
        <v>139</v>
      </c>
      <c r="L192" s="588">
        <v>1</v>
      </c>
      <c r="M192" s="703">
        <v>1</v>
      </c>
      <c r="N192" s="590" t="s">
        <v>641</v>
      </c>
      <c r="O192" s="590" t="s">
        <v>642</v>
      </c>
      <c r="P192" s="590">
        <v>0</v>
      </c>
      <c r="Q192" s="590">
        <v>2023</v>
      </c>
      <c r="R192" s="590" t="s">
        <v>643</v>
      </c>
      <c r="S192" s="590" t="s">
        <v>32</v>
      </c>
      <c r="T192" s="590" t="s">
        <v>33</v>
      </c>
      <c r="U192" s="590">
        <v>1</v>
      </c>
      <c r="V192" s="590">
        <v>1</v>
      </c>
      <c r="W192" s="588">
        <v>0</v>
      </c>
      <c r="X192" s="893">
        <v>0.5</v>
      </c>
      <c r="Y192" s="893">
        <v>0.75</v>
      </c>
      <c r="Z192" s="893">
        <v>1</v>
      </c>
      <c r="AA192" s="923">
        <v>0</v>
      </c>
      <c r="AB192" s="924"/>
      <c r="AC192" s="924"/>
      <c r="AD192" s="899"/>
      <c r="AE192" s="899"/>
      <c r="AF192" s="899"/>
      <c r="AG192" s="899"/>
      <c r="AH192" s="899"/>
      <c r="AI192" s="899"/>
      <c r="AJ192" s="899"/>
      <c r="AK192" s="899"/>
      <c r="AL192" s="899"/>
      <c r="AM192" s="899"/>
      <c r="AN192" s="899"/>
      <c r="AO192" s="899"/>
      <c r="AP192" s="899"/>
      <c r="AQ192" s="899"/>
      <c r="AR192" s="899"/>
      <c r="AS192" s="899"/>
      <c r="AT192" s="899"/>
      <c r="AU192" s="899"/>
      <c r="AV192" s="899"/>
      <c r="AW192" s="899"/>
      <c r="AX192" s="899"/>
      <c r="AY192" s="644">
        <f t="shared" si="90"/>
        <v>0</v>
      </c>
      <c r="AZ192" s="899">
        <v>11000000</v>
      </c>
      <c r="BA192" s="899"/>
      <c r="BB192" s="899"/>
      <c r="BC192" s="899"/>
      <c r="BD192" s="899"/>
      <c r="BE192" s="899"/>
      <c r="BF192" s="899"/>
      <c r="BG192" s="899"/>
      <c r="BH192" s="899"/>
      <c r="BI192" s="899"/>
      <c r="BJ192" s="899"/>
      <c r="BK192" s="899"/>
      <c r="BL192" s="899"/>
      <c r="BM192" s="899"/>
      <c r="BN192" s="899"/>
      <c r="BO192" s="899"/>
      <c r="BP192" s="899"/>
      <c r="BQ192" s="899"/>
      <c r="BR192" s="899"/>
      <c r="BS192" s="899"/>
      <c r="BT192" s="899"/>
      <c r="BU192" s="899"/>
      <c r="BV192" s="899"/>
      <c r="BW192" s="644">
        <f t="shared" si="92"/>
        <v>11000000</v>
      </c>
      <c r="BX192" s="899">
        <v>11628412</v>
      </c>
      <c r="BY192" s="899"/>
      <c r="BZ192" s="899"/>
      <c r="CA192" s="899"/>
      <c r="CB192" s="899"/>
      <c r="CC192" s="899"/>
      <c r="CD192" s="899"/>
      <c r="CE192" s="899"/>
      <c r="CF192" s="899"/>
      <c r="CG192" s="899"/>
      <c r="CH192" s="899"/>
      <c r="CI192" s="899"/>
      <c r="CJ192" s="899"/>
      <c r="CK192" s="899"/>
      <c r="CL192" s="899"/>
      <c r="CM192" s="899"/>
      <c r="CN192" s="899"/>
      <c r="CO192" s="899"/>
      <c r="CP192" s="899"/>
      <c r="CQ192" s="899"/>
      <c r="CR192" s="899"/>
      <c r="CS192" s="899"/>
      <c r="CT192" s="899"/>
      <c r="CU192" s="644">
        <f t="shared" si="93"/>
        <v>11628412</v>
      </c>
      <c r="CV192" s="899">
        <f>53021154</f>
        <v>53021154</v>
      </c>
      <c r="CW192" s="899"/>
      <c r="CX192" s="899"/>
      <c r="CY192" s="899"/>
      <c r="CZ192" s="899"/>
      <c r="DA192" s="899"/>
      <c r="DB192" s="900"/>
      <c r="DC192" s="900"/>
      <c r="DD192" s="900"/>
      <c r="DE192" s="900"/>
      <c r="DF192" s="900"/>
      <c r="DG192" s="900"/>
      <c r="DH192" s="900"/>
      <c r="DI192" s="900"/>
      <c r="DJ192" s="900"/>
      <c r="DK192" s="900"/>
      <c r="DL192" s="900"/>
      <c r="DM192" s="900"/>
      <c r="DN192" s="900"/>
      <c r="DO192" s="900"/>
      <c r="DP192" s="900"/>
      <c r="DQ192" s="900"/>
      <c r="DR192" s="900"/>
      <c r="DS192" s="901">
        <f t="shared" si="94"/>
        <v>53021154</v>
      </c>
      <c r="DT192" s="642">
        <f t="shared" si="91"/>
        <v>75649566</v>
      </c>
      <c r="DU192" s="922" t="s">
        <v>1175</v>
      </c>
      <c r="DV192" s="754"/>
      <c r="DW192" s="754"/>
      <c r="DX192" s="754"/>
      <c r="DY192" s="754"/>
      <c r="DZ192" s="754"/>
      <c r="EA192" s="754"/>
      <c r="EB192" s="754"/>
      <c r="EC192" s="754"/>
      <c r="ED192" s="754"/>
      <c r="EE192" s="754"/>
      <c r="EF192" s="754"/>
      <c r="EG192" s="754"/>
      <c r="EH192" s="754"/>
      <c r="EI192" s="754"/>
      <c r="EJ192" s="754"/>
      <c r="EK192" s="754"/>
      <c r="EL192" s="754"/>
      <c r="EM192" s="754"/>
      <c r="EN192" s="754"/>
      <c r="EO192" s="754"/>
      <c r="EP192" s="754"/>
      <c r="EQ192" s="754"/>
      <c r="ER192" s="754"/>
      <c r="ES192" s="754"/>
      <c r="ET192" s="754"/>
      <c r="EU192" s="754"/>
      <c r="EV192" s="754"/>
      <c r="EW192" s="754"/>
      <c r="EX192" s="754"/>
      <c r="EY192" s="754"/>
      <c r="EZ192" s="754"/>
      <c r="FA192" s="754"/>
      <c r="FB192" s="754"/>
      <c r="FC192" s="754"/>
      <c r="FD192" s="754"/>
      <c r="FE192" s="754"/>
      <c r="FF192" s="754"/>
      <c r="FG192" s="754"/>
      <c r="FH192" s="754"/>
      <c r="FI192" s="754"/>
      <c r="FJ192" s="754"/>
      <c r="FK192" s="754"/>
      <c r="FL192" s="754"/>
      <c r="FM192" s="754"/>
      <c r="FN192" s="754"/>
      <c r="FO192" s="754"/>
      <c r="FP192" s="754"/>
      <c r="FQ192" s="754"/>
      <c r="FR192" s="754"/>
      <c r="FS192" s="754"/>
      <c r="FT192" s="754"/>
      <c r="FU192" s="754"/>
      <c r="FV192" s="754"/>
      <c r="FW192" s="754"/>
      <c r="FX192" s="754"/>
      <c r="FY192" s="754"/>
      <c r="FZ192" s="754"/>
      <c r="GA192" s="754"/>
      <c r="GB192" s="754"/>
      <c r="GC192" s="754"/>
      <c r="GD192" s="754"/>
      <c r="GE192" s="754"/>
      <c r="GF192" s="754"/>
      <c r="GG192" s="754"/>
      <c r="GH192" s="754"/>
      <c r="GI192" s="754"/>
      <c r="GJ192" s="754"/>
      <c r="GK192" s="754"/>
      <c r="GL192" s="754"/>
      <c r="GM192" s="754"/>
      <c r="GN192" s="754"/>
      <c r="GO192" s="754"/>
    </row>
    <row r="193" spans="1:197" s="867" customFormat="1" ht="40.5" x14ac:dyDescent="0.25">
      <c r="A193" s="584">
        <v>2</v>
      </c>
      <c r="B193" s="868" t="s">
        <v>552</v>
      </c>
      <c r="C193" s="866" t="s">
        <v>596</v>
      </c>
      <c r="D193" s="588" t="s">
        <v>644</v>
      </c>
      <c r="E193" s="588" t="s">
        <v>645</v>
      </c>
      <c r="F193" s="588" t="s">
        <v>646</v>
      </c>
      <c r="G193" s="588" t="s">
        <v>647</v>
      </c>
      <c r="H193" s="703">
        <v>1</v>
      </c>
      <c r="I193" s="588" t="s">
        <v>648</v>
      </c>
      <c r="J193" s="866" t="s">
        <v>559</v>
      </c>
      <c r="K193" s="866" t="s">
        <v>139</v>
      </c>
      <c r="L193" s="866">
        <v>1</v>
      </c>
      <c r="M193" s="703">
        <v>1</v>
      </c>
      <c r="N193" s="590" t="s">
        <v>649</v>
      </c>
      <c r="O193" s="590" t="s">
        <v>650</v>
      </c>
      <c r="P193" s="590">
        <v>0</v>
      </c>
      <c r="Q193" s="590">
        <v>2023</v>
      </c>
      <c r="R193" s="590" t="s">
        <v>651</v>
      </c>
      <c r="S193" s="590" t="s">
        <v>32</v>
      </c>
      <c r="T193" s="590" t="s">
        <v>33</v>
      </c>
      <c r="U193" s="590">
        <v>3</v>
      </c>
      <c r="V193" s="590">
        <v>3</v>
      </c>
      <c r="W193" s="588">
        <v>0.5</v>
      </c>
      <c r="X193" s="893">
        <v>0.5</v>
      </c>
      <c r="Y193" s="893">
        <v>1</v>
      </c>
      <c r="Z193" s="893">
        <v>1</v>
      </c>
      <c r="AA193" s="923">
        <v>242719138</v>
      </c>
      <c r="AB193" s="924"/>
      <c r="AC193" s="924"/>
      <c r="AD193" s="899"/>
      <c r="AE193" s="899"/>
      <c r="AF193" s="899"/>
      <c r="AG193" s="899"/>
      <c r="AH193" s="899"/>
      <c r="AI193" s="899"/>
      <c r="AJ193" s="899"/>
      <c r="AK193" s="899"/>
      <c r="AL193" s="899"/>
      <c r="AM193" s="899"/>
      <c r="AN193" s="899"/>
      <c r="AO193" s="899"/>
      <c r="AP193" s="899"/>
      <c r="AQ193" s="899"/>
      <c r="AR193" s="899"/>
      <c r="AS193" s="899"/>
      <c r="AT193" s="899"/>
      <c r="AU193" s="899"/>
      <c r="AV193" s="899"/>
      <c r="AW193" s="899"/>
      <c r="AX193" s="899"/>
      <c r="AY193" s="644">
        <f t="shared" si="90"/>
        <v>242719138</v>
      </c>
      <c r="AZ193" s="899">
        <v>40392742</v>
      </c>
      <c r="BA193" s="899"/>
      <c r="BB193" s="899"/>
      <c r="BC193" s="899"/>
      <c r="BD193" s="899"/>
      <c r="BE193" s="899"/>
      <c r="BF193" s="899"/>
      <c r="BG193" s="899"/>
      <c r="BH193" s="899"/>
      <c r="BI193" s="899"/>
      <c r="BJ193" s="899"/>
      <c r="BK193" s="899"/>
      <c r="BL193" s="899"/>
      <c r="BM193" s="899"/>
      <c r="BN193" s="899"/>
      <c r="BO193" s="899"/>
      <c r="BP193" s="899"/>
      <c r="BQ193" s="899"/>
      <c r="BR193" s="899"/>
      <c r="BS193" s="899"/>
      <c r="BT193" s="899"/>
      <c r="BU193" s="899"/>
      <c r="BV193" s="899"/>
      <c r="BW193" s="644">
        <f t="shared" si="92"/>
        <v>40392742</v>
      </c>
      <c r="BX193" s="899">
        <v>41392742</v>
      </c>
      <c r="BY193" s="899"/>
      <c r="BZ193" s="899"/>
      <c r="CA193" s="899"/>
      <c r="CB193" s="899"/>
      <c r="CC193" s="899"/>
      <c r="CD193" s="899"/>
      <c r="CE193" s="899"/>
      <c r="CF193" s="899"/>
      <c r="CG193" s="899"/>
      <c r="CH193" s="899"/>
      <c r="CI193" s="899"/>
      <c r="CJ193" s="899"/>
      <c r="CK193" s="899"/>
      <c r="CL193" s="899"/>
      <c r="CM193" s="899"/>
      <c r="CN193" s="899"/>
      <c r="CO193" s="899"/>
      <c r="CP193" s="899"/>
      <c r="CQ193" s="899"/>
      <c r="CR193" s="899"/>
      <c r="CS193" s="899"/>
      <c r="CT193" s="899"/>
      <c r="CU193" s="644">
        <f t="shared" si="93"/>
        <v>41392742</v>
      </c>
      <c r="CV193" s="899">
        <v>0</v>
      </c>
      <c r="CW193" s="899"/>
      <c r="CX193" s="899"/>
      <c r="CY193" s="899"/>
      <c r="CZ193" s="899"/>
      <c r="DA193" s="899"/>
      <c r="DB193" s="900"/>
      <c r="DC193" s="900"/>
      <c r="DD193" s="900"/>
      <c r="DE193" s="900"/>
      <c r="DF193" s="900"/>
      <c r="DG193" s="900"/>
      <c r="DH193" s="900"/>
      <c r="DI193" s="900"/>
      <c r="DJ193" s="900"/>
      <c r="DK193" s="900"/>
      <c r="DL193" s="900"/>
      <c r="DM193" s="900"/>
      <c r="DN193" s="900"/>
      <c r="DO193" s="900"/>
      <c r="DP193" s="900"/>
      <c r="DQ193" s="900"/>
      <c r="DR193" s="900"/>
      <c r="DS193" s="901">
        <f t="shared" si="94"/>
        <v>0</v>
      </c>
      <c r="DT193" s="642">
        <f t="shared" si="91"/>
        <v>324504622</v>
      </c>
      <c r="DU193" s="922" t="s">
        <v>1175</v>
      </c>
      <c r="DV193" s="754"/>
      <c r="DW193" s="754"/>
      <c r="DX193" s="754"/>
      <c r="DY193" s="754"/>
      <c r="DZ193" s="754"/>
      <c r="EA193" s="754"/>
      <c r="EB193" s="754"/>
      <c r="EC193" s="754"/>
      <c r="ED193" s="754"/>
      <c r="EE193" s="754"/>
      <c r="EF193" s="754"/>
      <c r="EG193" s="754"/>
      <c r="EH193" s="754"/>
      <c r="EI193" s="754"/>
      <c r="EJ193" s="754"/>
      <c r="EK193" s="754"/>
      <c r="EL193" s="754"/>
      <c r="EM193" s="754"/>
      <c r="EN193" s="754"/>
      <c r="EO193" s="754"/>
      <c r="EP193" s="754"/>
      <c r="EQ193" s="754"/>
      <c r="ER193" s="754"/>
      <c r="ES193" s="754"/>
      <c r="ET193" s="754"/>
      <c r="EU193" s="754"/>
      <c r="EV193" s="754"/>
      <c r="EW193" s="754"/>
      <c r="EX193" s="754"/>
      <c r="EY193" s="754"/>
      <c r="EZ193" s="754"/>
      <c r="FA193" s="754"/>
      <c r="FB193" s="754"/>
      <c r="FC193" s="754"/>
      <c r="FD193" s="754"/>
      <c r="FE193" s="754"/>
      <c r="FF193" s="754"/>
      <c r="FG193" s="754"/>
      <c r="FH193" s="754"/>
      <c r="FI193" s="754"/>
      <c r="FJ193" s="754"/>
      <c r="FK193" s="754"/>
      <c r="FL193" s="754"/>
      <c r="FM193" s="754"/>
      <c r="FN193" s="754"/>
      <c r="FO193" s="754"/>
      <c r="FP193" s="754"/>
      <c r="FQ193" s="754"/>
      <c r="FR193" s="754"/>
      <c r="FS193" s="754"/>
      <c r="FT193" s="754"/>
      <c r="FU193" s="754"/>
      <c r="FV193" s="754"/>
      <c r="FW193" s="754"/>
      <c r="FX193" s="754"/>
      <c r="FY193" s="754"/>
      <c r="FZ193" s="754"/>
      <c r="GA193" s="754"/>
      <c r="GB193" s="754"/>
      <c r="GC193" s="754"/>
      <c r="GD193" s="754"/>
      <c r="GE193" s="754"/>
      <c r="GF193" s="754"/>
      <c r="GG193" s="754"/>
      <c r="GH193" s="754"/>
      <c r="GI193" s="754"/>
      <c r="GJ193" s="754"/>
      <c r="GK193" s="754"/>
      <c r="GL193" s="754"/>
      <c r="GM193" s="754"/>
      <c r="GN193" s="754"/>
      <c r="GO193" s="754"/>
    </row>
    <row r="194" spans="1:197" s="867" customFormat="1" ht="40.5" x14ac:dyDescent="0.25">
      <c r="A194" s="584">
        <v>2</v>
      </c>
      <c r="B194" s="868" t="s">
        <v>552</v>
      </c>
      <c r="C194" s="866" t="s">
        <v>596</v>
      </c>
      <c r="D194" s="588" t="s">
        <v>644</v>
      </c>
      <c r="E194" s="588" t="s">
        <v>645</v>
      </c>
      <c r="F194" s="588" t="s">
        <v>646</v>
      </c>
      <c r="G194" s="588" t="s">
        <v>647</v>
      </c>
      <c r="H194" s="703">
        <v>1</v>
      </c>
      <c r="I194" s="588" t="s">
        <v>648</v>
      </c>
      <c r="J194" s="866" t="s">
        <v>559</v>
      </c>
      <c r="K194" s="866" t="s">
        <v>139</v>
      </c>
      <c r="L194" s="866">
        <v>1</v>
      </c>
      <c r="M194" s="703">
        <v>1</v>
      </c>
      <c r="N194" s="590" t="s">
        <v>652</v>
      </c>
      <c r="O194" s="590" t="s">
        <v>653</v>
      </c>
      <c r="P194" s="590">
        <v>0</v>
      </c>
      <c r="Q194" s="590">
        <v>2023</v>
      </c>
      <c r="R194" s="590" t="s">
        <v>654</v>
      </c>
      <c r="S194" s="590" t="s">
        <v>655</v>
      </c>
      <c r="T194" s="590" t="s">
        <v>139</v>
      </c>
      <c r="U194" s="590">
        <v>12</v>
      </c>
      <c r="V194" s="590">
        <v>12</v>
      </c>
      <c r="W194" s="588">
        <v>0</v>
      </c>
      <c r="X194" s="893">
        <v>6</v>
      </c>
      <c r="Y194" s="893">
        <v>12</v>
      </c>
      <c r="Z194" s="893">
        <v>0</v>
      </c>
      <c r="AA194" s="923">
        <v>0</v>
      </c>
      <c r="AB194" s="924"/>
      <c r="AC194" s="924"/>
      <c r="AD194" s="899"/>
      <c r="AE194" s="899"/>
      <c r="AF194" s="899"/>
      <c r="AG194" s="899"/>
      <c r="AH194" s="899"/>
      <c r="AI194" s="899"/>
      <c r="AJ194" s="899"/>
      <c r="AK194" s="899"/>
      <c r="AL194" s="899"/>
      <c r="AM194" s="899"/>
      <c r="AN194" s="899"/>
      <c r="AO194" s="899"/>
      <c r="AP194" s="899"/>
      <c r="AQ194" s="899"/>
      <c r="AR194" s="899"/>
      <c r="AS194" s="899"/>
      <c r="AT194" s="899"/>
      <c r="AU194" s="899"/>
      <c r="AV194" s="899"/>
      <c r="AW194" s="899"/>
      <c r="AX194" s="899"/>
      <c r="AY194" s="644">
        <f t="shared" si="90"/>
        <v>0</v>
      </c>
      <c r="AZ194" s="899">
        <v>13000000</v>
      </c>
      <c r="BA194" s="899"/>
      <c r="BB194" s="899"/>
      <c r="BC194" s="899"/>
      <c r="BD194" s="899"/>
      <c r="BE194" s="899"/>
      <c r="BF194" s="899"/>
      <c r="BG194" s="899"/>
      <c r="BH194" s="899"/>
      <c r="BI194" s="899"/>
      <c r="BJ194" s="899"/>
      <c r="BK194" s="899"/>
      <c r="BL194" s="899"/>
      <c r="BM194" s="899"/>
      <c r="BN194" s="899"/>
      <c r="BO194" s="899"/>
      <c r="BP194" s="899"/>
      <c r="BQ194" s="899"/>
      <c r="BR194" s="899"/>
      <c r="BS194" s="899"/>
      <c r="BT194" s="899"/>
      <c r="BU194" s="899"/>
      <c r="BV194" s="899"/>
      <c r="BW194" s="644">
        <f t="shared" si="92"/>
        <v>13000000</v>
      </c>
      <c r="BX194" s="899">
        <f>59000000</f>
        <v>59000000</v>
      </c>
      <c r="BY194" s="899"/>
      <c r="BZ194" s="899"/>
      <c r="CA194" s="899"/>
      <c r="CB194" s="899"/>
      <c r="CC194" s="899"/>
      <c r="CD194" s="899"/>
      <c r="CE194" s="899"/>
      <c r="CF194" s="899"/>
      <c r="CG194" s="899"/>
      <c r="CH194" s="899"/>
      <c r="CI194" s="899"/>
      <c r="CJ194" s="899"/>
      <c r="CK194" s="899"/>
      <c r="CL194" s="899"/>
      <c r="CM194" s="899"/>
      <c r="CN194" s="899"/>
      <c r="CO194" s="899"/>
      <c r="CP194" s="899"/>
      <c r="CQ194" s="899"/>
      <c r="CR194" s="899"/>
      <c r="CS194" s="899"/>
      <c r="CT194" s="899"/>
      <c r="CU194" s="644">
        <f t="shared" si="93"/>
        <v>59000000</v>
      </c>
      <c r="CV194" s="899">
        <v>0</v>
      </c>
      <c r="CW194" s="899"/>
      <c r="CX194" s="899"/>
      <c r="CY194" s="899"/>
      <c r="CZ194" s="899"/>
      <c r="DA194" s="899"/>
      <c r="DB194" s="900"/>
      <c r="DC194" s="900"/>
      <c r="DD194" s="900"/>
      <c r="DE194" s="900"/>
      <c r="DF194" s="900"/>
      <c r="DG194" s="900"/>
      <c r="DH194" s="900"/>
      <c r="DI194" s="900"/>
      <c r="DJ194" s="900"/>
      <c r="DK194" s="900"/>
      <c r="DL194" s="900"/>
      <c r="DM194" s="900"/>
      <c r="DN194" s="900"/>
      <c r="DO194" s="900"/>
      <c r="DP194" s="900"/>
      <c r="DQ194" s="900"/>
      <c r="DR194" s="900"/>
      <c r="DS194" s="901">
        <f t="shared" si="94"/>
        <v>0</v>
      </c>
      <c r="DT194" s="642">
        <f t="shared" si="91"/>
        <v>72000000</v>
      </c>
      <c r="DU194" s="922" t="s">
        <v>1175</v>
      </c>
      <c r="DV194" s="754"/>
      <c r="DW194" s="754"/>
      <c r="DX194" s="754"/>
      <c r="DY194" s="754"/>
      <c r="DZ194" s="754"/>
      <c r="EA194" s="754"/>
      <c r="EB194" s="754"/>
      <c r="EC194" s="754"/>
      <c r="ED194" s="754"/>
      <c r="EE194" s="754"/>
      <c r="EF194" s="754"/>
      <c r="EG194" s="754"/>
      <c r="EH194" s="754"/>
      <c r="EI194" s="754"/>
      <c r="EJ194" s="754"/>
      <c r="EK194" s="754"/>
      <c r="EL194" s="754"/>
      <c r="EM194" s="754"/>
      <c r="EN194" s="754"/>
      <c r="EO194" s="754"/>
      <c r="EP194" s="754"/>
      <c r="EQ194" s="754"/>
      <c r="ER194" s="754"/>
      <c r="ES194" s="754"/>
      <c r="ET194" s="754"/>
      <c r="EU194" s="754"/>
      <c r="EV194" s="754"/>
      <c r="EW194" s="754"/>
      <c r="EX194" s="754"/>
      <c r="EY194" s="754"/>
      <c r="EZ194" s="754"/>
      <c r="FA194" s="754"/>
      <c r="FB194" s="754"/>
      <c r="FC194" s="754"/>
      <c r="FD194" s="754"/>
      <c r="FE194" s="754"/>
      <c r="FF194" s="754"/>
      <c r="FG194" s="754"/>
      <c r="FH194" s="754"/>
      <c r="FI194" s="754"/>
      <c r="FJ194" s="754"/>
      <c r="FK194" s="754"/>
      <c r="FL194" s="754"/>
      <c r="FM194" s="754"/>
      <c r="FN194" s="754"/>
      <c r="FO194" s="754"/>
      <c r="FP194" s="754"/>
      <c r="FQ194" s="754"/>
      <c r="FR194" s="754"/>
      <c r="FS194" s="754"/>
      <c r="FT194" s="754"/>
      <c r="FU194" s="754"/>
      <c r="FV194" s="754"/>
      <c r="FW194" s="754"/>
      <c r="FX194" s="754"/>
      <c r="FY194" s="754"/>
      <c r="FZ194" s="754"/>
      <c r="GA194" s="754"/>
      <c r="GB194" s="754"/>
      <c r="GC194" s="754"/>
      <c r="GD194" s="754"/>
      <c r="GE194" s="754"/>
      <c r="GF194" s="754"/>
      <c r="GG194" s="754"/>
      <c r="GH194" s="754"/>
      <c r="GI194" s="754"/>
      <c r="GJ194" s="754"/>
      <c r="GK194" s="754"/>
      <c r="GL194" s="754"/>
      <c r="GM194" s="754"/>
      <c r="GN194" s="754"/>
      <c r="GO194" s="754"/>
    </row>
    <row r="195" spans="1:197" s="867" customFormat="1" ht="40.5" x14ac:dyDescent="0.25">
      <c r="A195" s="584">
        <v>2</v>
      </c>
      <c r="B195" s="868" t="s">
        <v>552</v>
      </c>
      <c r="C195" s="866" t="s">
        <v>596</v>
      </c>
      <c r="D195" s="588" t="s">
        <v>644</v>
      </c>
      <c r="E195" s="588" t="s">
        <v>645</v>
      </c>
      <c r="F195" s="588" t="s">
        <v>646</v>
      </c>
      <c r="G195" s="588" t="s">
        <v>647</v>
      </c>
      <c r="H195" s="703">
        <v>1</v>
      </c>
      <c r="I195" s="588" t="s">
        <v>648</v>
      </c>
      <c r="J195" s="866" t="s">
        <v>559</v>
      </c>
      <c r="K195" s="866" t="s">
        <v>139</v>
      </c>
      <c r="L195" s="866">
        <v>1</v>
      </c>
      <c r="M195" s="703">
        <v>1</v>
      </c>
      <c r="N195" s="590" t="s">
        <v>656</v>
      </c>
      <c r="O195" s="590" t="s">
        <v>657</v>
      </c>
      <c r="P195" s="590">
        <v>1</v>
      </c>
      <c r="Q195" s="590">
        <v>2023</v>
      </c>
      <c r="R195" s="590" t="s">
        <v>251</v>
      </c>
      <c r="S195" s="590" t="s">
        <v>105</v>
      </c>
      <c r="T195" s="590" t="s">
        <v>139</v>
      </c>
      <c r="U195" s="590">
        <v>1</v>
      </c>
      <c r="V195" s="590">
        <v>2</v>
      </c>
      <c r="W195" s="588">
        <v>0.25</v>
      </c>
      <c r="X195" s="893">
        <v>0.5</v>
      </c>
      <c r="Y195" s="893">
        <v>0.75</v>
      </c>
      <c r="Z195" s="893">
        <v>1</v>
      </c>
      <c r="AA195" s="923">
        <v>18900000</v>
      </c>
      <c r="AB195" s="924"/>
      <c r="AC195" s="924"/>
      <c r="AD195" s="899"/>
      <c r="AE195" s="899"/>
      <c r="AF195" s="899"/>
      <c r="AG195" s="899"/>
      <c r="AH195" s="899"/>
      <c r="AI195" s="899"/>
      <c r="AJ195" s="899"/>
      <c r="AK195" s="899"/>
      <c r="AL195" s="899"/>
      <c r="AM195" s="899"/>
      <c r="AN195" s="899"/>
      <c r="AO195" s="899"/>
      <c r="AP195" s="899"/>
      <c r="AQ195" s="899"/>
      <c r="AR195" s="899"/>
      <c r="AS195" s="899"/>
      <c r="AT195" s="899"/>
      <c r="AU195" s="899"/>
      <c r="AV195" s="899"/>
      <c r="AW195" s="899"/>
      <c r="AX195" s="899"/>
      <c r="AY195" s="644">
        <f t="shared" si="90"/>
        <v>18900000</v>
      </c>
      <c r="AZ195" s="899">
        <v>42000000</v>
      </c>
      <c r="BA195" s="899"/>
      <c r="BB195" s="899"/>
      <c r="BC195" s="899"/>
      <c r="BD195" s="899"/>
      <c r="BE195" s="899"/>
      <c r="BF195" s="899"/>
      <c r="BG195" s="899"/>
      <c r="BH195" s="899"/>
      <c r="BI195" s="899"/>
      <c r="BJ195" s="899"/>
      <c r="BK195" s="899"/>
      <c r="BL195" s="899"/>
      <c r="BM195" s="899"/>
      <c r="BN195" s="899"/>
      <c r="BO195" s="899"/>
      <c r="BP195" s="899"/>
      <c r="BQ195" s="899"/>
      <c r="BR195" s="899"/>
      <c r="BS195" s="899"/>
      <c r="BT195" s="899"/>
      <c r="BU195" s="899"/>
      <c r="BV195" s="899"/>
      <c r="BW195" s="644">
        <f t="shared" si="92"/>
        <v>42000000</v>
      </c>
      <c r="BX195" s="899">
        <v>0</v>
      </c>
      <c r="BY195" s="899"/>
      <c r="BZ195" s="899"/>
      <c r="CA195" s="899"/>
      <c r="CB195" s="899"/>
      <c r="CC195" s="899"/>
      <c r="CD195" s="899"/>
      <c r="CE195" s="899"/>
      <c r="CF195" s="899"/>
      <c r="CG195" s="899"/>
      <c r="CH195" s="899"/>
      <c r="CI195" s="899"/>
      <c r="CJ195" s="899"/>
      <c r="CK195" s="899"/>
      <c r="CL195" s="899"/>
      <c r="CM195" s="899"/>
      <c r="CN195" s="899"/>
      <c r="CO195" s="899"/>
      <c r="CP195" s="899"/>
      <c r="CQ195" s="899"/>
      <c r="CR195" s="899"/>
      <c r="CS195" s="899"/>
      <c r="CT195" s="899"/>
      <c r="CU195" s="644">
        <f t="shared" si="93"/>
        <v>0</v>
      </c>
      <c r="CV195" s="899">
        <v>0</v>
      </c>
      <c r="CW195" s="899"/>
      <c r="CX195" s="899"/>
      <c r="CY195" s="899"/>
      <c r="CZ195" s="899"/>
      <c r="DA195" s="899"/>
      <c r="DB195" s="900"/>
      <c r="DC195" s="900"/>
      <c r="DD195" s="900"/>
      <c r="DE195" s="900"/>
      <c r="DF195" s="900"/>
      <c r="DG195" s="900"/>
      <c r="DH195" s="900"/>
      <c r="DI195" s="900"/>
      <c r="DJ195" s="900"/>
      <c r="DK195" s="900"/>
      <c r="DL195" s="900"/>
      <c r="DM195" s="900"/>
      <c r="DN195" s="900"/>
      <c r="DO195" s="900"/>
      <c r="DP195" s="900"/>
      <c r="DQ195" s="900"/>
      <c r="DR195" s="900"/>
      <c r="DS195" s="901">
        <f t="shared" si="94"/>
        <v>0</v>
      </c>
      <c r="DT195" s="642">
        <f t="shared" si="91"/>
        <v>60900000</v>
      </c>
      <c r="DU195" s="922" t="s">
        <v>1175</v>
      </c>
      <c r="DV195" s="754"/>
      <c r="DW195" s="754"/>
      <c r="DX195" s="754"/>
      <c r="DY195" s="754"/>
      <c r="DZ195" s="754"/>
      <c r="EA195" s="754"/>
      <c r="EB195" s="754"/>
      <c r="EC195" s="754"/>
      <c r="ED195" s="754"/>
      <c r="EE195" s="754"/>
      <c r="EF195" s="754"/>
      <c r="EG195" s="754"/>
      <c r="EH195" s="754"/>
      <c r="EI195" s="754"/>
      <c r="EJ195" s="754"/>
      <c r="EK195" s="754"/>
      <c r="EL195" s="754"/>
      <c r="EM195" s="754"/>
      <c r="EN195" s="754"/>
      <c r="EO195" s="754"/>
      <c r="EP195" s="754"/>
      <c r="EQ195" s="754"/>
      <c r="ER195" s="754"/>
      <c r="ES195" s="754"/>
      <c r="ET195" s="754"/>
      <c r="EU195" s="754"/>
      <c r="EV195" s="754"/>
      <c r="EW195" s="754"/>
      <c r="EX195" s="754"/>
      <c r="EY195" s="754"/>
      <c r="EZ195" s="754"/>
      <c r="FA195" s="754"/>
      <c r="FB195" s="754"/>
      <c r="FC195" s="754"/>
      <c r="FD195" s="754"/>
      <c r="FE195" s="754"/>
      <c r="FF195" s="754"/>
      <c r="FG195" s="754"/>
      <c r="FH195" s="754"/>
      <c r="FI195" s="754"/>
      <c r="FJ195" s="754"/>
      <c r="FK195" s="754"/>
      <c r="FL195" s="754"/>
      <c r="FM195" s="754"/>
      <c r="FN195" s="754"/>
      <c r="FO195" s="754"/>
      <c r="FP195" s="754"/>
      <c r="FQ195" s="754"/>
      <c r="FR195" s="754"/>
      <c r="FS195" s="754"/>
      <c r="FT195" s="754"/>
      <c r="FU195" s="754"/>
      <c r="FV195" s="754"/>
      <c r="FW195" s="754"/>
      <c r="FX195" s="754"/>
      <c r="FY195" s="754"/>
      <c r="FZ195" s="754"/>
      <c r="GA195" s="754"/>
      <c r="GB195" s="754"/>
      <c r="GC195" s="754"/>
      <c r="GD195" s="754"/>
      <c r="GE195" s="754"/>
      <c r="GF195" s="754"/>
      <c r="GG195" s="754"/>
      <c r="GH195" s="754"/>
      <c r="GI195" s="754"/>
      <c r="GJ195" s="754"/>
      <c r="GK195" s="754"/>
      <c r="GL195" s="754"/>
      <c r="GM195" s="754"/>
      <c r="GN195" s="754"/>
      <c r="GO195" s="754"/>
    </row>
    <row r="196" spans="1:197" s="867" customFormat="1" ht="40.5" x14ac:dyDescent="0.25">
      <c r="A196" s="584">
        <v>2</v>
      </c>
      <c r="B196" s="868" t="s">
        <v>552</v>
      </c>
      <c r="C196" s="866" t="s">
        <v>596</v>
      </c>
      <c r="D196" s="588" t="s">
        <v>644</v>
      </c>
      <c r="E196" s="588" t="s">
        <v>645</v>
      </c>
      <c r="F196" s="588" t="s">
        <v>646</v>
      </c>
      <c r="G196" s="588" t="s">
        <v>647</v>
      </c>
      <c r="H196" s="703">
        <v>1</v>
      </c>
      <c r="I196" s="588" t="s">
        <v>648</v>
      </c>
      <c r="J196" s="866" t="s">
        <v>559</v>
      </c>
      <c r="K196" s="866" t="s">
        <v>139</v>
      </c>
      <c r="L196" s="866">
        <v>1</v>
      </c>
      <c r="M196" s="703">
        <v>1</v>
      </c>
      <c r="N196" s="590" t="s">
        <v>658</v>
      </c>
      <c r="O196" s="590" t="s">
        <v>659</v>
      </c>
      <c r="P196" s="590">
        <v>0</v>
      </c>
      <c r="Q196" s="590">
        <v>2023</v>
      </c>
      <c r="R196" s="590" t="s">
        <v>660</v>
      </c>
      <c r="S196" s="590" t="s">
        <v>32</v>
      </c>
      <c r="T196" s="590" t="s">
        <v>33</v>
      </c>
      <c r="U196" s="590">
        <v>16</v>
      </c>
      <c r="V196" s="590">
        <v>16</v>
      </c>
      <c r="W196" s="588">
        <v>4</v>
      </c>
      <c r="X196" s="893">
        <v>4</v>
      </c>
      <c r="Y196" s="893">
        <v>4</v>
      </c>
      <c r="Z196" s="893">
        <v>4</v>
      </c>
      <c r="AA196" s="923">
        <f>106478000+1</f>
        <v>106478001</v>
      </c>
      <c r="AB196" s="924"/>
      <c r="AC196" s="924"/>
      <c r="AD196" s="899"/>
      <c r="AE196" s="899"/>
      <c r="AF196" s="899"/>
      <c r="AG196" s="899"/>
      <c r="AH196" s="899"/>
      <c r="AI196" s="899"/>
      <c r="AJ196" s="899"/>
      <c r="AK196" s="899"/>
      <c r="AL196" s="899"/>
      <c r="AM196" s="899"/>
      <c r="AN196" s="899"/>
      <c r="AO196" s="899"/>
      <c r="AP196" s="899"/>
      <c r="AQ196" s="899"/>
      <c r="AR196" s="899"/>
      <c r="AS196" s="899"/>
      <c r="AT196" s="899"/>
      <c r="AU196" s="899"/>
      <c r="AV196" s="899"/>
      <c r="AW196" s="899"/>
      <c r="AX196" s="899"/>
      <c r="AY196" s="644">
        <f t="shared" si="90"/>
        <v>106478001</v>
      </c>
      <c r="AZ196" s="899">
        <v>52500000</v>
      </c>
      <c r="BA196" s="899"/>
      <c r="BB196" s="899"/>
      <c r="BC196" s="899"/>
      <c r="BD196" s="899"/>
      <c r="BE196" s="899"/>
      <c r="BF196" s="899"/>
      <c r="BG196" s="899"/>
      <c r="BH196" s="899"/>
      <c r="BI196" s="899"/>
      <c r="BJ196" s="899"/>
      <c r="BK196" s="899"/>
      <c r="BL196" s="899"/>
      <c r="BM196" s="899"/>
      <c r="BN196" s="899"/>
      <c r="BO196" s="899"/>
      <c r="BP196" s="899"/>
      <c r="BQ196" s="899"/>
      <c r="BR196" s="899"/>
      <c r="BS196" s="899"/>
      <c r="BT196" s="899"/>
      <c r="BU196" s="899"/>
      <c r="BV196" s="899"/>
      <c r="BW196" s="644">
        <f t="shared" si="92"/>
        <v>52500000</v>
      </c>
      <c r="BX196" s="899">
        <v>53500000</v>
      </c>
      <c r="BY196" s="899"/>
      <c r="BZ196" s="899"/>
      <c r="CA196" s="899"/>
      <c r="CB196" s="899"/>
      <c r="CC196" s="899"/>
      <c r="CD196" s="899"/>
      <c r="CE196" s="899"/>
      <c r="CF196" s="899"/>
      <c r="CG196" s="899"/>
      <c r="CH196" s="899"/>
      <c r="CI196" s="899"/>
      <c r="CJ196" s="899"/>
      <c r="CK196" s="899"/>
      <c r="CL196" s="899"/>
      <c r="CM196" s="899"/>
      <c r="CN196" s="899"/>
      <c r="CO196" s="899"/>
      <c r="CP196" s="899"/>
      <c r="CQ196" s="899"/>
      <c r="CR196" s="899"/>
      <c r="CS196" s="899"/>
      <c r="CT196" s="899"/>
      <c r="CU196" s="644">
        <f t="shared" si="93"/>
        <v>53500000</v>
      </c>
      <c r="CV196" s="899">
        <f>104500000</f>
        <v>104500000</v>
      </c>
      <c r="CW196" s="899"/>
      <c r="CX196" s="899"/>
      <c r="CY196" s="899"/>
      <c r="CZ196" s="899"/>
      <c r="DA196" s="899"/>
      <c r="DB196" s="900"/>
      <c r="DC196" s="900"/>
      <c r="DD196" s="900"/>
      <c r="DE196" s="900"/>
      <c r="DF196" s="900"/>
      <c r="DG196" s="900"/>
      <c r="DH196" s="900"/>
      <c r="DI196" s="900"/>
      <c r="DJ196" s="900"/>
      <c r="DK196" s="900"/>
      <c r="DL196" s="900"/>
      <c r="DM196" s="900"/>
      <c r="DN196" s="900"/>
      <c r="DO196" s="900"/>
      <c r="DP196" s="900"/>
      <c r="DQ196" s="900"/>
      <c r="DR196" s="900"/>
      <c r="DS196" s="901">
        <f t="shared" si="94"/>
        <v>104500000</v>
      </c>
      <c r="DT196" s="642">
        <f t="shared" si="91"/>
        <v>316978001</v>
      </c>
      <c r="DU196" s="922" t="s">
        <v>1175</v>
      </c>
      <c r="DV196" s="754"/>
      <c r="DW196" s="754"/>
      <c r="DX196" s="754"/>
      <c r="DY196" s="754"/>
      <c r="DZ196" s="754"/>
      <c r="EA196" s="754"/>
      <c r="EB196" s="754"/>
      <c r="EC196" s="754"/>
      <c r="ED196" s="754"/>
      <c r="EE196" s="754"/>
      <c r="EF196" s="754"/>
      <c r="EG196" s="754"/>
      <c r="EH196" s="754"/>
      <c r="EI196" s="754"/>
      <c r="EJ196" s="754"/>
      <c r="EK196" s="754"/>
      <c r="EL196" s="754"/>
      <c r="EM196" s="754"/>
      <c r="EN196" s="754"/>
      <c r="EO196" s="754"/>
      <c r="EP196" s="754"/>
      <c r="EQ196" s="754"/>
      <c r="ER196" s="754"/>
      <c r="ES196" s="754"/>
      <c r="ET196" s="754"/>
      <c r="EU196" s="754"/>
      <c r="EV196" s="754"/>
      <c r="EW196" s="754"/>
      <c r="EX196" s="754"/>
      <c r="EY196" s="754"/>
      <c r="EZ196" s="754"/>
      <c r="FA196" s="754"/>
      <c r="FB196" s="754"/>
      <c r="FC196" s="754"/>
      <c r="FD196" s="754"/>
      <c r="FE196" s="754"/>
      <c r="FF196" s="754"/>
      <c r="FG196" s="754"/>
      <c r="FH196" s="754"/>
      <c r="FI196" s="754"/>
      <c r="FJ196" s="754"/>
      <c r="FK196" s="754"/>
      <c r="FL196" s="754"/>
      <c r="FM196" s="754"/>
      <c r="FN196" s="754"/>
      <c r="FO196" s="754"/>
      <c r="FP196" s="754"/>
      <c r="FQ196" s="754"/>
      <c r="FR196" s="754"/>
      <c r="FS196" s="754"/>
      <c r="FT196" s="754"/>
      <c r="FU196" s="754"/>
      <c r="FV196" s="754"/>
      <c r="FW196" s="754"/>
      <c r="FX196" s="754"/>
      <c r="FY196" s="754"/>
      <c r="FZ196" s="754"/>
      <c r="GA196" s="754"/>
      <c r="GB196" s="754"/>
      <c r="GC196" s="754"/>
      <c r="GD196" s="754"/>
      <c r="GE196" s="754"/>
      <c r="GF196" s="754"/>
      <c r="GG196" s="754"/>
      <c r="GH196" s="754"/>
      <c r="GI196" s="754"/>
      <c r="GJ196" s="754"/>
      <c r="GK196" s="754"/>
      <c r="GL196" s="754"/>
      <c r="GM196" s="754"/>
      <c r="GN196" s="754"/>
      <c r="GO196" s="754"/>
    </row>
    <row r="197" spans="1:197" s="867" customFormat="1" ht="40.5" x14ac:dyDescent="0.25">
      <c r="A197" s="584">
        <v>2</v>
      </c>
      <c r="B197" s="868" t="s">
        <v>552</v>
      </c>
      <c r="C197" s="866" t="s">
        <v>596</v>
      </c>
      <c r="D197" s="588" t="s">
        <v>644</v>
      </c>
      <c r="E197" s="588" t="s">
        <v>645</v>
      </c>
      <c r="F197" s="588" t="s">
        <v>646</v>
      </c>
      <c r="G197" s="588" t="s">
        <v>647</v>
      </c>
      <c r="H197" s="703">
        <v>1</v>
      </c>
      <c r="I197" s="588" t="s">
        <v>648</v>
      </c>
      <c r="J197" s="866" t="s">
        <v>559</v>
      </c>
      <c r="K197" s="866" t="s">
        <v>139</v>
      </c>
      <c r="L197" s="866">
        <v>1</v>
      </c>
      <c r="M197" s="703">
        <v>1</v>
      </c>
      <c r="N197" s="590" t="s">
        <v>661</v>
      </c>
      <c r="O197" s="590" t="s">
        <v>662</v>
      </c>
      <c r="P197" s="590">
        <v>0</v>
      </c>
      <c r="Q197" s="590">
        <v>2023</v>
      </c>
      <c r="R197" s="590" t="s">
        <v>251</v>
      </c>
      <c r="S197" s="590" t="s">
        <v>105</v>
      </c>
      <c r="T197" s="590" t="s">
        <v>139</v>
      </c>
      <c r="U197" s="590">
        <v>1</v>
      </c>
      <c r="V197" s="590">
        <v>1</v>
      </c>
      <c r="W197" s="588">
        <v>0.25</v>
      </c>
      <c r="X197" s="893">
        <v>0.5</v>
      </c>
      <c r="Y197" s="893">
        <v>0.75</v>
      </c>
      <c r="Z197" s="893">
        <v>1</v>
      </c>
      <c r="AA197" s="923">
        <f>101522000</f>
        <v>101522000</v>
      </c>
      <c r="AB197" s="924"/>
      <c r="AC197" s="924"/>
      <c r="AD197" s="899"/>
      <c r="AE197" s="899"/>
      <c r="AF197" s="899"/>
      <c r="AG197" s="899"/>
      <c r="AH197" s="899"/>
      <c r="AI197" s="899"/>
      <c r="AJ197" s="899"/>
      <c r="AK197" s="899"/>
      <c r="AL197" s="899"/>
      <c r="AM197" s="899"/>
      <c r="AN197" s="899"/>
      <c r="AO197" s="899"/>
      <c r="AP197" s="899"/>
      <c r="AQ197" s="899"/>
      <c r="AR197" s="899"/>
      <c r="AS197" s="899"/>
      <c r="AT197" s="899"/>
      <c r="AU197" s="899"/>
      <c r="AV197" s="899"/>
      <c r="AW197" s="899"/>
      <c r="AX197" s="899"/>
      <c r="AY197" s="644">
        <f t="shared" si="90"/>
        <v>101522000</v>
      </c>
      <c r="AZ197" s="899">
        <v>51000000</v>
      </c>
      <c r="BA197" s="899"/>
      <c r="BB197" s="899"/>
      <c r="BC197" s="899"/>
      <c r="BD197" s="899"/>
      <c r="BE197" s="899"/>
      <c r="BF197" s="899"/>
      <c r="BG197" s="899"/>
      <c r="BH197" s="899"/>
      <c r="BI197" s="899"/>
      <c r="BJ197" s="899"/>
      <c r="BK197" s="899"/>
      <c r="BL197" s="899"/>
      <c r="BM197" s="899"/>
      <c r="BN197" s="899"/>
      <c r="BO197" s="899"/>
      <c r="BP197" s="899"/>
      <c r="BQ197" s="899"/>
      <c r="BR197" s="899"/>
      <c r="BS197" s="899"/>
      <c r="BT197" s="899"/>
      <c r="BU197" s="899"/>
      <c r="BV197" s="899"/>
      <c r="BW197" s="644">
        <f t="shared" si="92"/>
        <v>51000000</v>
      </c>
      <c r="BX197" s="899">
        <v>52000000</v>
      </c>
      <c r="BY197" s="899"/>
      <c r="BZ197" s="899"/>
      <c r="CA197" s="899"/>
      <c r="CB197" s="899"/>
      <c r="CC197" s="899"/>
      <c r="CD197" s="899"/>
      <c r="CE197" s="899"/>
      <c r="CF197" s="899"/>
      <c r="CG197" s="899"/>
      <c r="CH197" s="899"/>
      <c r="CI197" s="899"/>
      <c r="CJ197" s="899"/>
      <c r="CK197" s="899"/>
      <c r="CL197" s="899"/>
      <c r="CM197" s="899"/>
      <c r="CN197" s="899"/>
      <c r="CO197" s="899"/>
      <c r="CP197" s="899"/>
      <c r="CQ197" s="899"/>
      <c r="CR197" s="899"/>
      <c r="CS197" s="899"/>
      <c r="CT197" s="899"/>
      <c r="CU197" s="644">
        <f t="shared" si="93"/>
        <v>52000000</v>
      </c>
      <c r="CV197" s="899">
        <v>76000088</v>
      </c>
      <c r="CW197" s="899"/>
      <c r="CX197" s="899"/>
      <c r="CY197" s="899"/>
      <c r="CZ197" s="899"/>
      <c r="DA197" s="899"/>
      <c r="DB197" s="900"/>
      <c r="DC197" s="900"/>
      <c r="DD197" s="900"/>
      <c r="DE197" s="900"/>
      <c r="DF197" s="900"/>
      <c r="DG197" s="900"/>
      <c r="DH197" s="900"/>
      <c r="DI197" s="900"/>
      <c r="DJ197" s="900"/>
      <c r="DK197" s="900"/>
      <c r="DL197" s="900"/>
      <c r="DM197" s="900"/>
      <c r="DN197" s="900"/>
      <c r="DO197" s="900"/>
      <c r="DP197" s="900"/>
      <c r="DQ197" s="900"/>
      <c r="DR197" s="900"/>
      <c r="DS197" s="901">
        <f t="shared" si="94"/>
        <v>76000088</v>
      </c>
      <c r="DT197" s="642">
        <f t="shared" si="91"/>
        <v>280522088</v>
      </c>
      <c r="DU197" s="922" t="s">
        <v>1175</v>
      </c>
      <c r="DV197" s="754"/>
      <c r="DW197" s="754"/>
      <c r="DX197" s="754"/>
      <c r="DY197" s="754"/>
      <c r="DZ197" s="754"/>
      <c r="EA197" s="754"/>
      <c r="EB197" s="754"/>
      <c r="EC197" s="754"/>
      <c r="ED197" s="754"/>
      <c r="EE197" s="754"/>
      <c r="EF197" s="754"/>
      <c r="EG197" s="754"/>
      <c r="EH197" s="754"/>
      <c r="EI197" s="754"/>
      <c r="EJ197" s="754"/>
      <c r="EK197" s="754"/>
      <c r="EL197" s="754"/>
      <c r="EM197" s="754"/>
      <c r="EN197" s="754"/>
      <c r="EO197" s="754"/>
      <c r="EP197" s="754"/>
      <c r="EQ197" s="754"/>
      <c r="ER197" s="754"/>
      <c r="ES197" s="754"/>
      <c r="ET197" s="754"/>
      <c r="EU197" s="754"/>
      <c r="EV197" s="754"/>
      <c r="EW197" s="754"/>
      <c r="EX197" s="754"/>
      <c r="EY197" s="754"/>
      <c r="EZ197" s="754"/>
      <c r="FA197" s="754"/>
      <c r="FB197" s="754"/>
      <c r="FC197" s="754"/>
      <c r="FD197" s="754"/>
      <c r="FE197" s="754"/>
      <c r="FF197" s="754"/>
      <c r="FG197" s="754"/>
      <c r="FH197" s="754"/>
      <c r="FI197" s="754"/>
      <c r="FJ197" s="754"/>
      <c r="FK197" s="754"/>
      <c r="FL197" s="754"/>
      <c r="FM197" s="754"/>
      <c r="FN197" s="754"/>
      <c r="FO197" s="754"/>
      <c r="FP197" s="754"/>
      <c r="FQ197" s="754"/>
      <c r="FR197" s="754"/>
      <c r="FS197" s="754"/>
      <c r="FT197" s="754"/>
      <c r="FU197" s="754"/>
      <c r="FV197" s="754"/>
      <c r="FW197" s="754"/>
      <c r="FX197" s="754"/>
      <c r="FY197" s="754"/>
      <c r="FZ197" s="754"/>
      <c r="GA197" s="754"/>
      <c r="GB197" s="754"/>
      <c r="GC197" s="754"/>
      <c r="GD197" s="754"/>
      <c r="GE197" s="754"/>
      <c r="GF197" s="754"/>
      <c r="GG197" s="754"/>
      <c r="GH197" s="754"/>
      <c r="GI197" s="754"/>
      <c r="GJ197" s="754"/>
      <c r="GK197" s="754"/>
      <c r="GL197" s="754"/>
      <c r="GM197" s="754"/>
      <c r="GN197" s="754"/>
      <c r="GO197" s="754"/>
    </row>
    <row r="198" spans="1:197" s="867" customFormat="1" ht="40.5" x14ac:dyDescent="0.25">
      <c r="A198" s="584">
        <v>2</v>
      </c>
      <c r="B198" s="868" t="s">
        <v>552</v>
      </c>
      <c r="C198" s="866" t="s">
        <v>596</v>
      </c>
      <c r="D198" s="588" t="s">
        <v>644</v>
      </c>
      <c r="E198" s="588" t="s">
        <v>645</v>
      </c>
      <c r="F198" s="588" t="s">
        <v>646</v>
      </c>
      <c r="G198" s="588" t="s">
        <v>647</v>
      </c>
      <c r="H198" s="703">
        <v>1</v>
      </c>
      <c r="I198" s="588" t="s">
        <v>648</v>
      </c>
      <c r="J198" s="866" t="s">
        <v>559</v>
      </c>
      <c r="K198" s="866" t="s">
        <v>139</v>
      </c>
      <c r="L198" s="866">
        <v>1</v>
      </c>
      <c r="M198" s="703">
        <v>1</v>
      </c>
      <c r="N198" s="590" t="s">
        <v>663</v>
      </c>
      <c r="O198" s="588" t="s">
        <v>1365</v>
      </c>
      <c r="P198" s="590">
        <v>2942</v>
      </c>
      <c r="Q198" s="590">
        <v>2023</v>
      </c>
      <c r="R198" s="590" t="s">
        <v>665</v>
      </c>
      <c r="S198" s="590" t="s">
        <v>32</v>
      </c>
      <c r="T198" s="590" t="s">
        <v>33</v>
      </c>
      <c r="U198" s="590">
        <v>400</v>
      </c>
      <c r="V198" s="590">
        <v>3542</v>
      </c>
      <c r="W198" s="588">
        <v>114</v>
      </c>
      <c r="X198" s="893">
        <f>200-14</f>
        <v>186</v>
      </c>
      <c r="Y198" s="893">
        <v>300</v>
      </c>
      <c r="Z198" s="893">
        <v>400</v>
      </c>
      <c r="AA198" s="923">
        <v>122682000</v>
      </c>
      <c r="AB198" s="924"/>
      <c r="AC198" s="924"/>
      <c r="AD198" s="899"/>
      <c r="AE198" s="899"/>
      <c r="AF198" s="899"/>
      <c r="AG198" s="899"/>
      <c r="AH198" s="899"/>
      <c r="AI198" s="899"/>
      <c r="AJ198" s="899"/>
      <c r="AK198" s="899"/>
      <c r="AL198" s="899"/>
      <c r="AM198" s="899"/>
      <c r="AN198" s="899"/>
      <c r="AO198" s="899"/>
      <c r="AP198" s="899"/>
      <c r="AQ198" s="899"/>
      <c r="AR198" s="899"/>
      <c r="AS198" s="899"/>
      <c r="AT198" s="899"/>
      <c r="AU198" s="899"/>
      <c r="AV198" s="899"/>
      <c r="AW198" s="899"/>
      <c r="AX198" s="899"/>
      <c r="AY198" s="644">
        <f t="shared" si="90"/>
        <v>122682000</v>
      </c>
      <c r="AZ198" s="899">
        <v>203000000</v>
      </c>
      <c r="BA198" s="899"/>
      <c r="BB198" s="899"/>
      <c r="BC198" s="899"/>
      <c r="BD198" s="899"/>
      <c r="BE198" s="899"/>
      <c r="BF198" s="899"/>
      <c r="BG198" s="899"/>
      <c r="BH198" s="899"/>
      <c r="BI198" s="899"/>
      <c r="BJ198" s="899"/>
      <c r="BK198" s="899"/>
      <c r="BL198" s="899"/>
      <c r="BM198" s="899"/>
      <c r="BN198" s="899"/>
      <c r="BO198" s="899"/>
      <c r="BP198" s="899"/>
      <c r="BQ198" s="899"/>
      <c r="BR198" s="899"/>
      <c r="BS198" s="899"/>
      <c r="BT198" s="899"/>
      <c r="BU198" s="899"/>
      <c r="BV198" s="899"/>
      <c r="BW198" s="644">
        <f t="shared" si="92"/>
        <v>203000000</v>
      </c>
      <c r="BX198" s="899">
        <v>354000000</v>
      </c>
      <c r="BY198" s="899"/>
      <c r="BZ198" s="899"/>
      <c r="CA198" s="899"/>
      <c r="CB198" s="899"/>
      <c r="CC198" s="899"/>
      <c r="CD198" s="899"/>
      <c r="CE198" s="899"/>
      <c r="CF198" s="899"/>
      <c r="CG198" s="899"/>
      <c r="CH198" s="899"/>
      <c r="CI198" s="899"/>
      <c r="CJ198" s="899"/>
      <c r="CK198" s="899"/>
      <c r="CL198" s="899"/>
      <c r="CM198" s="899"/>
      <c r="CN198" s="899"/>
      <c r="CO198" s="899"/>
      <c r="CP198" s="899"/>
      <c r="CQ198" s="899"/>
      <c r="CR198" s="899"/>
      <c r="CS198" s="899"/>
      <c r="CT198" s="899"/>
      <c r="CU198" s="644">
        <f t="shared" si="93"/>
        <v>354000000</v>
      </c>
      <c r="CV198" s="899">
        <v>227000000</v>
      </c>
      <c r="CW198" s="899"/>
      <c r="CX198" s="899"/>
      <c r="CY198" s="899"/>
      <c r="CZ198" s="899"/>
      <c r="DA198" s="899"/>
      <c r="DB198" s="900"/>
      <c r="DC198" s="900"/>
      <c r="DD198" s="900"/>
      <c r="DE198" s="900"/>
      <c r="DF198" s="900"/>
      <c r="DG198" s="900"/>
      <c r="DH198" s="900"/>
      <c r="DI198" s="900"/>
      <c r="DJ198" s="900"/>
      <c r="DK198" s="900"/>
      <c r="DL198" s="900"/>
      <c r="DM198" s="900"/>
      <c r="DN198" s="900"/>
      <c r="DO198" s="900"/>
      <c r="DP198" s="900"/>
      <c r="DQ198" s="900"/>
      <c r="DR198" s="900"/>
      <c r="DS198" s="901">
        <f t="shared" si="94"/>
        <v>227000000</v>
      </c>
      <c r="DT198" s="642">
        <f t="shared" si="91"/>
        <v>906682000</v>
      </c>
      <c r="DU198" s="922" t="s">
        <v>1175</v>
      </c>
      <c r="DV198" s="754"/>
      <c r="DW198" s="754"/>
      <c r="DX198" s="754"/>
      <c r="DY198" s="754"/>
      <c r="DZ198" s="754"/>
      <c r="EA198" s="754"/>
      <c r="EB198" s="754"/>
      <c r="EC198" s="754"/>
      <c r="ED198" s="754"/>
      <c r="EE198" s="754"/>
      <c r="EF198" s="754"/>
      <c r="EG198" s="754"/>
      <c r="EH198" s="754"/>
      <c r="EI198" s="754"/>
      <c r="EJ198" s="754"/>
      <c r="EK198" s="754"/>
      <c r="EL198" s="754"/>
      <c r="EM198" s="754"/>
      <c r="EN198" s="754"/>
      <c r="EO198" s="754"/>
      <c r="EP198" s="754"/>
      <c r="EQ198" s="754"/>
      <c r="ER198" s="754"/>
      <c r="ES198" s="754"/>
      <c r="ET198" s="754"/>
      <c r="EU198" s="754"/>
      <c r="EV198" s="754"/>
      <c r="EW198" s="754"/>
      <c r="EX198" s="754"/>
      <c r="EY198" s="754"/>
      <c r="EZ198" s="754"/>
      <c r="FA198" s="754"/>
      <c r="FB198" s="754"/>
      <c r="FC198" s="754"/>
      <c r="FD198" s="754"/>
      <c r="FE198" s="754"/>
      <c r="FF198" s="754"/>
      <c r="FG198" s="754"/>
      <c r="FH198" s="754"/>
      <c r="FI198" s="754"/>
      <c r="FJ198" s="754"/>
      <c r="FK198" s="754"/>
      <c r="FL198" s="754"/>
      <c r="FM198" s="754"/>
      <c r="FN198" s="754"/>
      <c r="FO198" s="754"/>
      <c r="FP198" s="754"/>
      <c r="FQ198" s="754"/>
      <c r="FR198" s="754"/>
      <c r="FS198" s="754"/>
      <c r="FT198" s="754"/>
      <c r="FU198" s="754"/>
      <c r="FV198" s="754"/>
      <c r="FW198" s="754"/>
      <c r="FX198" s="754"/>
      <c r="FY198" s="754"/>
      <c r="FZ198" s="754"/>
      <c r="GA198" s="754"/>
      <c r="GB198" s="754"/>
      <c r="GC198" s="754"/>
      <c r="GD198" s="754"/>
      <c r="GE198" s="754"/>
      <c r="GF198" s="754"/>
      <c r="GG198" s="754"/>
      <c r="GH198" s="754"/>
      <c r="GI198" s="754"/>
      <c r="GJ198" s="754"/>
      <c r="GK198" s="754"/>
      <c r="GL198" s="754"/>
      <c r="GM198" s="754"/>
      <c r="GN198" s="754"/>
      <c r="GO198" s="754"/>
    </row>
    <row r="199" spans="1:197" s="867" customFormat="1" ht="40.5" x14ac:dyDescent="0.25">
      <c r="A199" s="584">
        <v>2</v>
      </c>
      <c r="B199" s="868" t="s">
        <v>552</v>
      </c>
      <c r="C199" s="866" t="s">
        <v>596</v>
      </c>
      <c r="D199" s="588" t="s">
        <v>644</v>
      </c>
      <c r="E199" s="588" t="s">
        <v>645</v>
      </c>
      <c r="F199" s="588" t="s">
        <v>646</v>
      </c>
      <c r="G199" s="588" t="s">
        <v>647</v>
      </c>
      <c r="H199" s="703">
        <v>1</v>
      </c>
      <c r="I199" s="588" t="s">
        <v>648</v>
      </c>
      <c r="J199" s="866" t="s">
        <v>559</v>
      </c>
      <c r="K199" s="866" t="s">
        <v>139</v>
      </c>
      <c r="L199" s="866">
        <v>1</v>
      </c>
      <c r="M199" s="703" t="s">
        <v>1231</v>
      </c>
      <c r="N199" s="590" t="s">
        <v>666</v>
      </c>
      <c r="O199" s="590" t="s">
        <v>667</v>
      </c>
      <c r="P199" s="590">
        <v>0</v>
      </c>
      <c r="Q199" s="590">
        <v>2023</v>
      </c>
      <c r="R199" s="590" t="s">
        <v>668</v>
      </c>
      <c r="S199" s="590" t="s">
        <v>32</v>
      </c>
      <c r="T199" s="590" t="s">
        <v>33</v>
      </c>
      <c r="U199" s="590">
        <v>40000</v>
      </c>
      <c r="V199" s="590">
        <v>40000</v>
      </c>
      <c r="W199" s="588">
        <v>10000</v>
      </c>
      <c r="X199" s="893">
        <v>10000</v>
      </c>
      <c r="Y199" s="893">
        <v>10000</v>
      </c>
      <c r="Z199" s="893">
        <v>10000</v>
      </c>
      <c r="AA199" s="923">
        <v>77318000</v>
      </c>
      <c r="AB199" s="924"/>
      <c r="AC199" s="924"/>
      <c r="AD199" s="899"/>
      <c r="AE199" s="899"/>
      <c r="AF199" s="899"/>
      <c r="AG199" s="899"/>
      <c r="AH199" s="899"/>
      <c r="AI199" s="899"/>
      <c r="AJ199" s="899"/>
      <c r="AK199" s="899"/>
      <c r="AL199" s="899"/>
      <c r="AM199" s="899"/>
      <c r="AN199" s="899"/>
      <c r="AO199" s="899"/>
      <c r="AP199" s="899"/>
      <c r="AQ199" s="899"/>
      <c r="AR199" s="899"/>
      <c r="AS199" s="899"/>
      <c r="AT199" s="899"/>
      <c r="AU199" s="899"/>
      <c r="AV199" s="899"/>
      <c r="AW199" s="899"/>
      <c r="AX199" s="899"/>
      <c r="AY199" s="644">
        <f t="shared" si="90"/>
        <v>77318000</v>
      </c>
      <c r="AZ199" s="899">
        <v>11000000</v>
      </c>
      <c r="BA199" s="899"/>
      <c r="BB199" s="899"/>
      <c r="BC199" s="899"/>
      <c r="BD199" s="899"/>
      <c r="BE199" s="899"/>
      <c r="BF199" s="899"/>
      <c r="BG199" s="899"/>
      <c r="BH199" s="899"/>
      <c r="BI199" s="899"/>
      <c r="BJ199" s="899"/>
      <c r="BK199" s="899"/>
      <c r="BL199" s="899"/>
      <c r="BM199" s="899"/>
      <c r="BN199" s="899"/>
      <c r="BO199" s="899"/>
      <c r="BP199" s="899"/>
      <c r="BQ199" s="899"/>
      <c r="BR199" s="899"/>
      <c r="BS199" s="899"/>
      <c r="BT199" s="899"/>
      <c r="BU199" s="899"/>
      <c r="BV199" s="899"/>
      <c r="BW199" s="644">
        <f t="shared" si="92"/>
        <v>11000000</v>
      </c>
      <c r="BX199" s="899">
        <v>190541689</v>
      </c>
      <c r="BY199" s="899"/>
      <c r="BZ199" s="899"/>
      <c r="CA199" s="899"/>
      <c r="CB199" s="899"/>
      <c r="CC199" s="899"/>
      <c r="CD199" s="899"/>
      <c r="CE199" s="899"/>
      <c r="CF199" s="899"/>
      <c r="CG199" s="899"/>
      <c r="CH199" s="899"/>
      <c r="CI199" s="899"/>
      <c r="CJ199" s="899"/>
      <c r="CK199" s="899"/>
      <c r="CL199" s="899"/>
      <c r="CM199" s="899"/>
      <c r="CN199" s="899"/>
      <c r="CO199" s="899"/>
      <c r="CP199" s="899"/>
      <c r="CQ199" s="899"/>
      <c r="CR199" s="899"/>
      <c r="CS199" s="899"/>
      <c r="CT199" s="899"/>
      <c r="CU199" s="644">
        <f t="shared" si="93"/>
        <v>190541689</v>
      </c>
      <c r="CV199" s="899">
        <v>15000000</v>
      </c>
      <c r="CW199" s="899"/>
      <c r="CX199" s="899"/>
      <c r="CY199" s="899"/>
      <c r="CZ199" s="899"/>
      <c r="DA199" s="899"/>
      <c r="DB199" s="900"/>
      <c r="DC199" s="900"/>
      <c r="DD199" s="900"/>
      <c r="DE199" s="900"/>
      <c r="DF199" s="900"/>
      <c r="DG199" s="900"/>
      <c r="DH199" s="900"/>
      <c r="DI199" s="900"/>
      <c r="DJ199" s="900"/>
      <c r="DK199" s="900"/>
      <c r="DL199" s="900"/>
      <c r="DM199" s="900"/>
      <c r="DN199" s="900"/>
      <c r="DO199" s="900"/>
      <c r="DP199" s="900"/>
      <c r="DQ199" s="900"/>
      <c r="DR199" s="900"/>
      <c r="DS199" s="901">
        <f t="shared" si="94"/>
        <v>15000000</v>
      </c>
      <c r="DT199" s="642">
        <f t="shared" si="91"/>
        <v>293859689</v>
      </c>
      <c r="DU199" s="922" t="s">
        <v>1175</v>
      </c>
      <c r="DV199" s="754"/>
      <c r="DW199" s="754"/>
      <c r="DX199" s="754"/>
      <c r="DY199" s="754"/>
      <c r="DZ199" s="754"/>
      <c r="EA199" s="754"/>
      <c r="EB199" s="754"/>
      <c r="EC199" s="754"/>
      <c r="ED199" s="754"/>
      <c r="EE199" s="754"/>
      <c r="EF199" s="754"/>
      <c r="EG199" s="754"/>
      <c r="EH199" s="754"/>
      <c r="EI199" s="754"/>
      <c r="EJ199" s="754"/>
      <c r="EK199" s="754"/>
      <c r="EL199" s="754"/>
      <c r="EM199" s="754"/>
      <c r="EN199" s="754"/>
      <c r="EO199" s="754"/>
      <c r="EP199" s="754"/>
      <c r="EQ199" s="754"/>
      <c r="ER199" s="754"/>
      <c r="ES199" s="754"/>
      <c r="ET199" s="754"/>
      <c r="EU199" s="754"/>
      <c r="EV199" s="754"/>
      <c r="EW199" s="754"/>
      <c r="EX199" s="754"/>
      <c r="EY199" s="754"/>
      <c r="EZ199" s="754"/>
      <c r="FA199" s="754"/>
      <c r="FB199" s="754"/>
      <c r="FC199" s="754"/>
      <c r="FD199" s="754"/>
      <c r="FE199" s="754"/>
      <c r="FF199" s="754"/>
      <c r="FG199" s="754"/>
      <c r="FH199" s="754"/>
      <c r="FI199" s="754"/>
      <c r="FJ199" s="754"/>
      <c r="FK199" s="754"/>
      <c r="FL199" s="754"/>
      <c r="FM199" s="754"/>
      <c r="FN199" s="754"/>
      <c r="FO199" s="754"/>
      <c r="FP199" s="754"/>
      <c r="FQ199" s="754"/>
      <c r="FR199" s="754"/>
      <c r="FS199" s="754"/>
      <c r="FT199" s="754"/>
      <c r="FU199" s="754"/>
      <c r="FV199" s="754"/>
      <c r="FW199" s="754"/>
      <c r="FX199" s="754"/>
      <c r="FY199" s="754"/>
      <c r="FZ199" s="754"/>
      <c r="GA199" s="754"/>
      <c r="GB199" s="754"/>
      <c r="GC199" s="754"/>
      <c r="GD199" s="754"/>
      <c r="GE199" s="754"/>
      <c r="GF199" s="754"/>
      <c r="GG199" s="754"/>
      <c r="GH199" s="754"/>
      <c r="GI199" s="754"/>
      <c r="GJ199" s="754"/>
      <c r="GK199" s="754"/>
      <c r="GL199" s="754"/>
      <c r="GM199" s="754"/>
      <c r="GN199" s="754"/>
      <c r="GO199" s="754"/>
    </row>
    <row r="200" spans="1:197" s="867" customFormat="1" ht="40.5" x14ac:dyDescent="0.25">
      <c r="A200" s="584">
        <v>2</v>
      </c>
      <c r="B200" s="868" t="s">
        <v>552</v>
      </c>
      <c r="C200" s="866" t="s">
        <v>596</v>
      </c>
      <c r="D200" s="588" t="s">
        <v>644</v>
      </c>
      <c r="E200" s="588" t="s">
        <v>645</v>
      </c>
      <c r="F200" s="588" t="s">
        <v>646</v>
      </c>
      <c r="G200" s="588" t="s">
        <v>647</v>
      </c>
      <c r="H200" s="703">
        <v>1</v>
      </c>
      <c r="I200" s="588" t="s">
        <v>648</v>
      </c>
      <c r="J200" s="866" t="s">
        <v>559</v>
      </c>
      <c r="K200" s="866" t="s">
        <v>139</v>
      </c>
      <c r="L200" s="866">
        <v>1</v>
      </c>
      <c r="M200" s="703">
        <v>1</v>
      </c>
      <c r="N200" s="590" t="s">
        <v>669</v>
      </c>
      <c r="O200" s="590" t="s">
        <v>670</v>
      </c>
      <c r="P200" s="590">
        <v>0</v>
      </c>
      <c r="Q200" s="590">
        <v>2023</v>
      </c>
      <c r="R200" s="590" t="s">
        <v>671</v>
      </c>
      <c r="S200" s="590" t="s">
        <v>32</v>
      </c>
      <c r="T200" s="590" t="s">
        <v>33</v>
      </c>
      <c r="U200" s="590">
        <v>1</v>
      </c>
      <c r="V200" s="590">
        <v>1</v>
      </c>
      <c r="W200" s="588">
        <v>0.25</v>
      </c>
      <c r="X200" s="893">
        <v>0.5</v>
      </c>
      <c r="Y200" s="893">
        <v>0.75</v>
      </c>
      <c r="Z200" s="893">
        <v>1</v>
      </c>
      <c r="AA200" s="923">
        <f>20932000</f>
        <v>20932000</v>
      </c>
      <c r="AB200" s="924"/>
      <c r="AC200" s="924"/>
      <c r="AD200" s="899"/>
      <c r="AE200" s="899"/>
      <c r="AF200" s="899"/>
      <c r="AG200" s="899"/>
      <c r="AH200" s="899"/>
      <c r="AI200" s="899"/>
      <c r="AJ200" s="899"/>
      <c r="AK200" s="899"/>
      <c r="AL200" s="899"/>
      <c r="AM200" s="899"/>
      <c r="AN200" s="899"/>
      <c r="AO200" s="899"/>
      <c r="AP200" s="899"/>
      <c r="AQ200" s="899"/>
      <c r="AR200" s="899"/>
      <c r="AS200" s="899"/>
      <c r="AT200" s="899"/>
      <c r="AU200" s="899"/>
      <c r="AV200" s="899"/>
      <c r="AW200" s="899"/>
      <c r="AX200" s="899"/>
      <c r="AY200" s="644">
        <f t="shared" si="90"/>
        <v>20932000</v>
      </c>
      <c r="AZ200" s="899">
        <v>104000000</v>
      </c>
      <c r="BA200" s="899"/>
      <c r="BB200" s="899"/>
      <c r="BC200" s="899"/>
      <c r="BD200" s="899"/>
      <c r="BE200" s="899"/>
      <c r="BF200" s="899"/>
      <c r="BG200" s="899"/>
      <c r="BH200" s="899"/>
      <c r="BI200" s="899"/>
      <c r="BJ200" s="899"/>
      <c r="BK200" s="899"/>
      <c r="BL200" s="899"/>
      <c r="BM200" s="899"/>
      <c r="BN200" s="899"/>
      <c r="BO200" s="899"/>
      <c r="BP200" s="899"/>
      <c r="BQ200" s="899"/>
      <c r="BR200" s="899"/>
      <c r="BS200" s="899"/>
      <c r="BT200" s="899"/>
      <c r="BU200" s="899"/>
      <c r="BV200" s="899"/>
      <c r="BW200" s="644">
        <f t="shared" si="92"/>
        <v>104000000</v>
      </c>
      <c r="BX200" s="899">
        <v>105000000</v>
      </c>
      <c r="BY200" s="899"/>
      <c r="BZ200" s="899"/>
      <c r="CA200" s="899"/>
      <c r="CB200" s="899"/>
      <c r="CC200" s="899"/>
      <c r="CD200" s="899"/>
      <c r="CE200" s="899"/>
      <c r="CF200" s="899"/>
      <c r="CG200" s="899"/>
      <c r="CH200" s="899"/>
      <c r="CI200" s="899"/>
      <c r="CJ200" s="899"/>
      <c r="CK200" s="899"/>
      <c r="CL200" s="899"/>
      <c r="CM200" s="899"/>
      <c r="CN200" s="899"/>
      <c r="CO200" s="899"/>
      <c r="CP200" s="899"/>
      <c r="CQ200" s="899"/>
      <c r="CR200" s="899"/>
      <c r="CS200" s="899"/>
      <c r="CT200" s="899"/>
      <c r="CU200" s="644">
        <f t="shared" si="93"/>
        <v>105000000</v>
      </c>
      <c r="CV200" s="899">
        <v>296537422</v>
      </c>
      <c r="CW200" s="899"/>
      <c r="CX200" s="899"/>
      <c r="CY200" s="899"/>
      <c r="CZ200" s="899"/>
      <c r="DA200" s="899"/>
      <c r="DB200" s="900"/>
      <c r="DC200" s="900"/>
      <c r="DD200" s="900"/>
      <c r="DE200" s="900"/>
      <c r="DF200" s="900"/>
      <c r="DG200" s="900"/>
      <c r="DH200" s="900"/>
      <c r="DI200" s="900"/>
      <c r="DJ200" s="900"/>
      <c r="DK200" s="900"/>
      <c r="DL200" s="900"/>
      <c r="DM200" s="900"/>
      <c r="DN200" s="900"/>
      <c r="DO200" s="900"/>
      <c r="DP200" s="900"/>
      <c r="DQ200" s="900"/>
      <c r="DR200" s="900"/>
      <c r="DS200" s="901">
        <f t="shared" si="94"/>
        <v>296537422</v>
      </c>
      <c r="DT200" s="642">
        <f t="shared" si="91"/>
        <v>526469422</v>
      </c>
      <c r="DU200" s="922" t="s">
        <v>1175</v>
      </c>
      <c r="DV200" s="754"/>
      <c r="DW200" s="754"/>
      <c r="DX200" s="754"/>
      <c r="DY200" s="754"/>
      <c r="DZ200" s="754"/>
      <c r="EA200" s="754"/>
      <c r="EB200" s="754"/>
      <c r="EC200" s="754"/>
      <c r="ED200" s="754"/>
      <c r="EE200" s="754"/>
      <c r="EF200" s="754"/>
      <c r="EG200" s="754"/>
      <c r="EH200" s="754"/>
      <c r="EI200" s="754"/>
      <c r="EJ200" s="754"/>
      <c r="EK200" s="754"/>
      <c r="EL200" s="754"/>
      <c r="EM200" s="754"/>
      <c r="EN200" s="754"/>
      <c r="EO200" s="754"/>
      <c r="EP200" s="754"/>
      <c r="EQ200" s="754"/>
      <c r="ER200" s="754"/>
      <c r="ES200" s="754"/>
      <c r="ET200" s="754"/>
      <c r="EU200" s="754"/>
      <c r="EV200" s="754"/>
      <c r="EW200" s="754"/>
      <c r="EX200" s="754"/>
      <c r="EY200" s="754"/>
      <c r="EZ200" s="754"/>
      <c r="FA200" s="754"/>
      <c r="FB200" s="754"/>
      <c r="FC200" s="754"/>
      <c r="FD200" s="754"/>
      <c r="FE200" s="754"/>
      <c r="FF200" s="754"/>
      <c r="FG200" s="754"/>
      <c r="FH200" s="754"/>
      <c r="FI200" s="754"/>
      <c r="FJ200" s="754"/>
      <c r="FK200" s="754"/>
      <c r="FL200" s="754"/>
      <c r="FM200" s="754"/>
      <c r="FN200" s="754"/>
      <c r="FO200" s="754"/>
      <c r="FP200" s="754"/>
      <c r="FQ200" s="754"/>
      <c r="FR200" s="754"/>
      <c r="FS200" s="754"/>
      <c r="FT200" s="754"/>
      <c r="FU200" s="754"/>
      <c r="FV200" s="754"/>
      <c r="FW200" s="754"/>
      <c r="FX200" s="754"/>
      <c r="FY200" s="754"/>
      <c r="FZ200" s="754"/>
      <c r="GA200" s="754"/>
      <c r="GB200" s="754"/>
      <c r="GC200" s="754"/>
      <c r="GD200" s="754"/>
      <c r="GE200" s="754"/>
      <c r="GF200" s="754"/>
      <c r="GG200" s="754"/>
      <c r="GH200" s="754"/>
      <c r="GI200" s="754"/>
      <c r="GJ200" s="754"/>
      <c r="GK200" s="754"/>
      <c r="GL200" s="754"/>
      <c r="GM200" s="754"/>
      <c r="GN200" s="754"/>
      <c r="GO200" s="754"/>
    </row>
    <row r="201" spans="1:197" s="867" customFormat="1" ht="40.5" x14ac:dyDescent="0.25">
      <c r="A201" s="584">
        <v>2</v>
      </c>
      <c r="B201" s="868" t="s">
        <v>552</v>
      </c>
      <c r="C201" s="866" t="s">
        <v>596</v>
      </c>
      <c r="D201" s="588" t="s">
        <v>644</v>
      </c>
      <c r="E201" s="588" t="s">
        <v>645</v>
      </c>
      <c r="F201" s="588" t="s">
        <v>646</v>
      </c>
      <c r="G201" s="588" t="s">
        <v>647</v>
      </c>
      <c r="H201" s="703">
        <v>1</v>
      </c>
      <c r="I201" s="588" t="s">
        <v>648</v>
      </c>
      <c r="J201" s="866" t="s">
        <v>559</v>
      </c>
      <c r="K201" s="866" t="s">
        <v>139</v>
      </c>
      <c r="L201" s="866">
        <v>1</v>
      </c>
      <c r="M201" s="703">
        <v>1</v>
      </c>
      <c r="N201" s="590" t="s">
        <v>672</v>
      </c>
      <c r="O201" s="590" t="s">
        <v>673</v>
      </c>
      <c r="P201" s="590">
        <v>0</v>
      </c>
      <c r="Q201" s="590">
        <v>2023</v>
      </c>
      <c r="R201" s="590" t="s">
        <v>674</v>
      </c>
      <c r="S201" s="590" t="s">
        <v>559</v>
      </c>
      <c r="T201" s="590" t="s">
        <v>139</v>
      </c>
      <c r="U201" s="590">
        <v>20</v>
      </c>
      <c r="V201" s="590">
        <v>20</v>
      </c>
      <c r="W201" s="588">
        <v>1</v>
      </c>
      <c r="X201" s="893">
        <v>6</v>
      </c>
      <c r="Y201" s="893">
        <v>7</v>
      </c>
      <c r="Z201" s="893">
        <v>6</v>
      </c>
      <c r="AA201" s="923">
        <v>0</v>
      </c>
      <c r="AB201" s="924"/>
      <c r="AC201" s="924"/>
      <c r="AD201" s="899"/>
      <c r="AE201" s="899"/>
      <c r="AF201" s="899"/>
      <c r="AG201" s="899"/>
      <c r="AH201" s="899"/>
      <c r="AI201" s="899"/>
      <c r="AJ201" s="899"/>
      <c r="AK201" s="899"/>
      <c r="AL201" s="899"/>
      <c r="AM201" s="899"/>
      <c r="AN201" s="899"/>
      <c r="AO201" s="899"/>
      <c r="AP201" s="899"/>
      <c r="AQ201" s="899"/>
      <c r="AR201" s="899"/>
      <c r="AS201" s="899"/>
      <c r="AT201" s="899"/>
      <c r="AU201" s="899"/>
      <c r="AV201" s="899"/>
      <c r="AW201" s="899"/>
      <c r="AX201" s="899"/>
      <c r="AY201" s="644">
        <f t="shared" si="90"/>
        <v>0</v>
      </c>
      <c r="AZ201" s="899">
        <v>55000000</v>
      </c>
      <c r="BA201" s="899"/>
      <c r="BB201" s="899"/>
      <c r="BC201" s="899"/>
      <c r="BD201" s="899"/>
      <c r="BE201" s="899"/>
      <c r="BF201" s="899"/>
      <c r="BG201" s="899"/>
      <c r="BH201" s="899"/>
      <c r="BI201" s="899"/>
      <c r="BJ201" s="899"/>
      <c r="BK201" s="899"/>
      <c r="BL201" s="899"/>
      <c r="BM201" s="899"/>
      <c r="BN201" s="899"/>
      <c r="BO201" s="899"/>
      <c r="BP201" s="899"/>
      <c r="BQ201" s="899"/>
      <c r="BR201" s="899"/>
      <c r="BS201" s="899"/>
      <c r="BT201" s="899"/>
      <c r="BU201" s="899"/>
      <c r="BV201" s="899"/>
      <c r="BW201" s="644">
        <f t="shared" si="92"/>
        <v>55000000</v>
      </c>
      <c r="BX201" s="899">
        <v>56000000</v>
      </c>
      <c r="BY201" s="899"/>
      <c r="BZ201" s="899"/>
      <c r="CA201" s="899"/>
      <c r="CB201" s="899"/>
      <c r="CC201" s="899"/>
      <c r="CD201" s="899"/>
      <c r="CE201" s="899"/>
      <c r="CF201" s="899"/>
      <c r="CG201" s="899"/>
      <c r="CH201" s="899"/>
      <c r="CI201" s="899"/>
      <c r="CJ201" s="899"/>
      <c r="CK201" s="899"/>
      <c r="CL201" s="899"/>
      <c r="CM201" s="899"/>
      <c r="CN201" s="899"/>
      <c r="CO201" s="899"/>
      <c r="CP201" s="899"/>
      <c r="CQ201" s="899"/>
      <c r="CR201" s="899"/>
      <c r="CS201" s="899"/>
      <c r="CT201" s="899"/>
      <c r="CU201" s="644">
        <f t="shared" si="93"/>
        <v>56000000</v>
      </c>
      <c r="CV201" s="899">
        <v>75733028</v>
      </c>
      <c r="CW201" s="899"/>
      <c r="CX201" s="899"/>
      <c r="CY201" s="899"/>
      <c r="CZ201" s="899"/>
      <c r="DA201" s="899"/>
      <c r="DB201" s="900"/>
      <c r="DC201" s="900"/>
      <c r="DD201" s="900"/>
      <c r="DE201" s="900"/>
      <c r="DF201" s="900"/>
      <c r="DG201" s="900"/>
      <c r="DH201" s="900"/>
      <c r="DI201" s="900"/>
      <c r="DJ201" s="900"/>
      <c r="DK201" s="900"/>
      <c r="DL201" s="900"/>
      <c r="DM201" s="900"/>
      <c r="DN201" s="900"/>
      <c r="DO201" s="900"/>
      <c r="DP201" s="900"/>
      <c r="DQ201" s="900"/>
      <c r="DR201" s="900"/>
      <c r="DS201" s="901">
        <f t="shared" si="94"/>
        <v>75733028</v>
      </c>
      <c r="DT201" s="642">
        <f t="shared" si="91"/>
        <v>186733028</v>
      </c>
      <c r="DU201" s="922" t="s">
        <v>1175</v>
      </c>
      <c r="DV201" s="754"/>
      <c r="DW201" s="754"/>
      <c r="DX201" s="754"/>
      <c r="DY201" s="754"/>
      <c r="DZ201" s="754"/>
      <c r="EA201" s="754"/>
      <c r="EB201" s="754"/>
      <c r="EC201" s="754"/>
      <c r="ED201" s="754"/>
      <c r="EE201" s="754"/>
      <c r="EF201" s="754"/>
      <c r="EG201" s="754"/>
      <c r="EH201" s="754"/>
      <c r="EI201" s="754"/>
      <c r="EJ201" s="754"/>
      <c r="EK201" s="754"/>
      <c r="EL201" s="754"/>
      <c r="EM201" s="754"/>
      <c r="EN201" s="754"/>
      <c r="EO201" s="754"/>
      <c r="EP201" s="754"/>
      <c r="EQ201" s="754"/>
      <c r="ER201" s="754"/>
      <c r="ES201" s="754"/>
      <c r="ET201" s="754"/>
      <c r="EU201" s="754"/>
      <c r="EV201" s="754"/>
      <c r="EW201" s="754"/>
      <c r="EX201" s="754"/>
      <c r="EY201" s="754"/>
      <c r="EZ201" s="754"/>
      <c r="FA201" s="754"/>
      <c r="FB201" s="754"/>
      <c r="FC201" s="754"/>
      <c r="FD201" s="754"/>
      <c r="FE201" s="754"/>
      <c r="FF201" s="754"/>
      <c r="FG201" s="754"/>
      <c r="FH201" s="754"/>
      <c r="FI201" s="754"/>
      <c r="FJ201" s="754"/>
      <c r="FK201" s="754"/>
      <c r="FL201" s="754"/>
      <c r="FM201" s="754"/>
      <c r="FN201" s="754"/>
      <c r="FO201" s="754"/>
      <c r="FP201" s="754"/>
      <c r="FQ201" s="754"/>
      <c r="FR201" s="754"/>
      <c r="FS201" s="754"/>
      <c r="FT201" s="754"/>
      <c r="FU201" s="754"/>
      <c r="FV201" s="754"/>
      <c r="FW201" s="754"/>
      <c r="FX201" s="754"/>
      <c r="FY201" s="754"/>
      <c r="FZ201" s="754"/>
      <c r="GA201" s="754"/>
      <c r="GB201" s="754"/>
      <c r="GC201" s="754"/>
      <c r="GD201" s="754"/>
      <c r="GE201" s="754"/>
      <c r="GF201" s="754"/>
      <c r="GG201" s="754"/>
      <c r="GH201" s="754"/>
      <c r="GI201" s="754"/>
      <c r="GJ201" s="754"/>
      <c r="GK201" s="754"/>
      <c r="GL201" s="754"/>
      <c r="GM201" s="754"/>
      <c r="GN201" s="754"/>
      <c r="GO201" s="754"/>
    </row>
    <row r="202" spans="1:197" s="867" customFormat="1" ht="40.5" x14ac:dyDescent="0.25">
      <c r="A202" s="907">
        <v>2</v>
      </c>
      <c r="B202" s="908" t="s">
        <v>552</v>
      </c>
      <c r="C202" s="925" t="s">
        <v>596</v>
      </c>
      <c r="D202" s="705" t="s">
        <v>644</v>
      </c>
      <c r="E202" s="705" t="s">
        <v>645</v>
      </c>
      <c r="F202" s="705" t="s">
        <v>646</v>
      </c>
      <c r="G202" s="705" t="s">
        <v>647</v>
      </c>
      <c r="H202" s="926">
        <v>1</v>
      </c>
      <c r="I202" s="705" t="s">
        <v>648</v>
      </c>
      <c r="J202" s="925" t="s">
        <v>559</v>
      </c>
      <c r="K202" s="925" t="s">
        <v>139</v>
      </c>
      <c r="L202" s="925">
        <v>1</v>
      </c>
      <c r="M202" s="926">
        <v>1</v>
      </c>
      <c r="N202" s="590" t="s">
        <v>675</v>
      </c>
      <c r="O202" s="590" t="s">
        <v>676</v>
      </c>
      <c r="P202" s="590">
        <v>0</v>
      </c>
      <c r="Q202" s="590">
        <v>2023</v>
      </c>
      <c r="R202" s="590" t="s">
        <v>677</v>
      </c>
      <c r="S202" s="590" t="s">
        <v>32</v>
      </c>
      <c r="T202" s="590" t="s">
        <v>33</v>
      </c>
      <c r="U202" s="590">
        <v>1</v>
      </c>
      <c r="V202" s="590">
        <v>1</v>
      </c>
      <c r="W202" s="588">
        <v>0.25</v>
      </c>
      <c r="X202" s="893">
        <v>0.5</v>
      </c>
      <c r="Y202" s="893">
        <v>0.75</v>
      </c>
      <c r="Z202" s="893">
        <v>1</v>
      </c>
      <c r="AA202" s="923">
        <v>1</v>
      </c>
      <c r="AB202" s="924"/>
      <c r="AC202" s="924"/>
      <c r="AD202" s="899"/>
      <c r="AE202" s="899"/>
      <c r="AF202" s="899"/>
      <c r="AG202" s="899"/>
      <c r="AH202" s="899"/>
      <c r="AI202" s="899"/>
      <c r="AJ202" s="899"/>
      <c r="AK202" s="899"/>
      <c r="AL202" s="899"/>
      <c r="AM202" s="899"/>
      <c r="AN202" s="899"/>
      <c r="AO202" s="899"/>
      <c r="AP202" s="899"/>
      <c r="AQ202" s="899"/>
      <c r="AR202" s="899"/>
      <c r="AS202" s="899"/>
      <c r="AT202" s="899"/>
      <c r="AU202" s="899"/>
      <c r="AV202" s="899"/>
      <c r="AW202" s="899"/>
      <c r="AX202" s="899"/>
      <c r="AY202" s="644">
        <f t="shared" si="90"/>
        <v>1</v>
      </c>
      <c r="AZ202" s="899">
        <v>276706804</v>
      </c>
      <c r="BA202" s="899"/>
      <c r="BB202" s="899"/>
      <c r="BC202" s="899"/>
      <c r="BD202" s="899"/>
      <c r="BE202" s="899"/>
      <c r="BF202" s="899"/>
      <c r="BG202" s="899"/>
      <c r="BH202" s="899"/>
      <c r="BI202" s="899"/>
      <c r="BJ202" s="899"/>
      <c r="BK202" s="899"/>
      <c r="BL202" s="899"/>
      <c r="BM202" s="899"/>
      <c r="BN202" s="899"/>
      <c r="BO202" s="899"/>
      <c r="BP202" s="899"/>
      <c r="BQ202" s="899"/>
      <c r="BR202" s="899"/>
      <c r="BS202" s="899"/>
      <c r="BT202" s="899"/>
      <c r="BU202" s="899"/>
      <c r="BV202" s="899"/>
      <c r="BW202" s="644">
        <f t="shared" si="92"/>
        <v>276706804</v>
      </c>
      <c r="BX202" s="899"/>
      <c r="BY202" s="899"/>
      <c r="BZ202" s="899"/>
      <c r="CA202" s="899"/>
      <c r="CB202" s="899"/>
      <c r="CC202" s="899"/>
      <c r="CD202" s="899"/>
      <c r="CE202" s="899"/>
      <c r="CF202" s="899"/>
      <c r="CG202" s="899"/>
      <c r="CH202" s="899"/>
      <c r="CI202" s="899"/>
      <c r="CJ202" s="899"/>
      <c r="CK202" s="899"/>
      <c r="CL202" s="899"/>
      <c r="CM202" s="899"/>
      <c r="CN202" s="899"/>
      <c r="CO202" s="899"/>
      <c r="CP202" s="899"/>
      <c r="CQ202" s="899"/>
      <c r="CR202" s="899"/>
      <c r="CS202" s="899"/>
      <c r="CT202" s="899"/>
      <c r="CU202" s="644">
        <f t="shared" si="93"/>
        <v>0</v>
      </c>
      <c r="CV202" s="899"/>
      <c r="CW202" s="899"/>
      <c r="CX202" s="899"/>
      <c r="CY202" s="899"/>
      <c r="CZ202" s="899"/>
      <c r="DA202" s="899"/>
      <c r="DB202" s="900"/>
      <c r="DC202" s="900"/>
      <c r="DD202" s="900"/>
      <c r="DE202" s="900"/>
      <c r="DF202" s="900"/>
      <c r="DG202" s="900"/>
      <c r="DH202" s="900"/>
      <c r="DI202" s="900"/>
      <c r="DJ202" s="900"/>
      <c r="DK202" s="900"/>
      <c r="DL202" s="900"/>
      <c r="DM202" s="900"/>
      <c r="DN202" s="900"/>
      <c r="DO202" s="900"/>
      <c r="DP202" s="900"/>
      <c r="DQ202" s="900"/>
      <c r="DR202" s="900"/>
      <c r="DS202" s="901">
        <f t="shared" si="94"/>
        <v>0</v>
      </c>
      <c r="DT202" s="642">
        <f t="shared" si="91"/>
        <v>276706805</v>
      </c>
      <c r="DU202" s="922" t="s">
        <v>1175</v>
      </c>
      <c r="DV202" s="754"/>
      <c r="DW202" s="754"/>
      <c r="DX202" s="754"/>
      <c r="DY202" s="754"/>
      <c r="DZ202" s="754"/>
      <c r="EA202" s="754"/>
      <c r="EB202" s="754"/>
      <c r="EC202" s="754"/>
      <c r="ED202" s="754"/>
      <c r="EE202" s="754"/>
      <c r="EF202" s="754"/>
      <c r="EG202" s="754"/>
      <c r="EH202" s="754"/>
      <c r="EI202" s="754"/>
      <c r="EJ202" s="754"/>
      <c r="EK202" s="754"/>
      <c r="EL202" s="754"/>
      <c r="EM202" s="754"/>
      <c r="EN202" s="754"/>
      <c r="EO202" s="754"/>
      <c r="EP202" s="754"/>
      <c r="EQ202" s="754"/>
      <c r="ER202" s="754"/>
      <c r="ES202" s="754"/>
      <c r="ET202" s="754"/>
      <c r="EU202" s="754"/>
      <c r="EV202" s="754"/>
      <c r="EW202" s="754"/>
      <c r="EX202" s="754"/>
      <c r="EY202" s="754"/>
      <c r="EZ202" s="754"/>
      <c r="FA202" s="754"/>
      <c r="FB202" s="754"/>
      <c r="FC202" s="754"/>
      <c r="FD202" s="754"/>
      <c r="FE202" s="754"/>
      <c r="FF202" s="754"/>
      <c r="FG202" s="754"/>
      <c r="FH202" s="754"/>
      <c r="FI202" s="754"/>
      <c r="FJ202" s="754"/>
      <c r="FK202" s="754"/>
      <c r="FL202" s="754"/>
      <c r="FM202" s="754"/>
      <c r="FN202" s="754"/>
      <c r="FO202" s="754"/>
      <c r="FP202" s="754"/>
      <c r="FQ202" s="754"/>
      <c r="FR202" s="754"/>
      <c r="FS202" s="754"/>
      <c r="FT202" s="754"/>
      <c r="FU202" s="754"/>
      <c r="FV202" s="754"/>
      <c r="FW202" s="754"/>
      <c r="FX202" s="754"/>
      <c r="FY202" s="754"/>
      <c r="FZ202" s="754"/>
      <c r="GA202" s="754"/>
      <c r="GB202" s="754"/>
      <c r="GC202" s="754"/>
      <c r="GD202" s="754"/>
      <c r="GE202" s="754"/>
      <c r="GF202" s="754"/>
      <c r="GG202" s="754"/>
      <c r="GH202" s="754"/>
      <c r="GI202" s="754"/>
      <c r="GJ202" s="754"/>
      <c r="GK202" s="754"/>
      <c r="GL202" s="754"/>
      <c r="GM202" s="754"/>
      <c r="GN202" s="754"/>
      <c r="GO202" s="754"/>
    </row>
    <row r="203" spans="1:197" s="936" customFormat="1" ht="40.5" x14ac:dyDescent="0.25">
      <c r="A203" s="907">
        <v>5</v>
      </c>
      <c r="B203" s="908" t="s">
        <v>1300</v>
      </c>
      <c r="C203" s="925" t="s">
        <v>398</v>
      </c>
      <c r="D203" s="704" t="s">
        <v>1129</v>
      </c>
      <c r="E203" s="704" t="s">
        <v>1130</v>
      </c>
      <c r="F203" s="704" t="s">
        <v>1131</v>
      </c>
      <c r="G203" s="704" t="s">
        <v>1132</v>
      </c>
      <c r="H203" s="704">
        <v>0</v>
      </c>
      <c r="I203" s="704" t="s">
        <v>1133</v>
      </c>
      <c r="J203" s="704" t="s">
        <v>444</v>
      </c>
      <c r="K203" s="704" t="s">
        <v>33</v>
      </c>
      <c r="L203" s="704">
        <v>1</v>
      </c>
      <c r="M203" s="704">
        <v>1</v>
      </c>
      <c r="N203" s="927" t="s">
        <v>1146</v>
      </c>
      <c r="O203" s="704" t="s">
        <v>1147</v>
      </c>
      <c r="P203" s="704">
        <v>0</v>
      </c>
      <c r="Q203" s="704">
        <v>2023</v>
      </c>
      <c r="R203" s="704" t="s">
        <v>1141</v>
      </c>
      <c r="S203" s="704" t="s">
        <v>105</v>
      </c>
      <c r="T203" s="704" t="s">
        <v>33</v>
      </c>
      <c r="U203" s="704">
        <v>1</v>
      </c>
      <c r="V203" s="928">
        <v>1</v>
      </c>
      <c r="W203" s="929">
        <v>0.25</v>
      </c>
      <c r="X203" s="930">
        <v>0.5</v>
      </c>
      <c r="Y203" s="930">
        <v>0.75</v>
      </c>
      <c r="Z203" s="930">
        <v>1</v>
      </c>
      <c r="AA203" s="931">
        <v>1328716000</v>
      </c>
      <c r="AB203" s="932"/>
      <c r="AC203" s="932"/>
      <c r="AD203" s="932"/>
      <c r="AE203" s="932"/>
      <c r="AF203" s="932"/>
      <c r="AG203" s="932"/>
      <c r="AH203" s="932"/>
      <c r="AI203" s="932"/>
      <c r="AJ203" s="932"/>
      <c r="AK203" s="932"/>
      <c r="AL203" s="932"/>
      <c r="AM203" s="932"/>
      <c r="AN203" s="932"/>
      <c r="AO203" s="932"/>
      <c r="AP203" s="932"/>
      <c r="AQ203" s="932"/>
      <c r="AR203" s="932"/>
      <c r="AS203" s="932"/>
      <c r="AT203" s="932"/>
      <c r="AU203" s="932"/>
      <c r="AV203" s="932"/>
      <c r="AW203" s="932"/>
      <c r="AX203" s="932"/>
      <c r="AY203" s="933">
        <f t="shared" si="90"/>
        <v>1328716000</v>
      </c>
      <c r="AZ203" s="934">
        <v>860053974</v>
      </c>
      <c r="BA203" s="934"/>
      <c r="BB203" s="934"/>
      <c r="BC203" s="934"/>
      <c r="BD203" s="934"/>
      <c r="BE203" s="934"/>
      <c r="BF203" s="934"/>
      <c r="BG203" s="934"/>
      <c r="BH203" s="934"/>
      <c r="BI203" s="934"/>
      <c r="BJ203" s="934"/>
      <c r="BK203" s="934"/>
      <c r="BL203" s="934"/>
      <c r="BM203" s="934"/>
      <c r="BN203" s="934"/>
      <c r="BO203" s="934"/>
      <c r="BP203" s="934"/>
      <c r="BQ203" s="934"/>
      <c r="BR203" s="934"/>
      <c r="BS203" s="934"/>
      <c r="BT203" s="934"/>
      <c r="BU203" s="934"/>
      <c r="BV203" s="934"/>
      <c r="BW203" s="644">
        <f t="shared" si="92"/>
        <v>860053974</v>
      </c>
      <c r="BX203" s="934">
        <f>872298433</f>
        <v>872298433</v>
      </c>
      <c r="BY203" s="934"/>
      <c r="BZ203" s="934"/>
      <c r="CA203" s="934">
        <f>+BC203*1.044</f>
        <v>0</v>
      </c>
      <c r="CB203" s="934"/>
      <c r="CC203" s="934"/>
      <c r="CD203" s="934"/>
      <c r="CE203" s="934"/>
      <c r="CF203" s="934"/>
      <c r="CG203" s="934"/>
      <c r="CH203" s="934"/>
      <c r="CI203" s="934"/>
      <c r="CJ203" s="934"/>
      <c r="CK203" s="934"/>
      <c r="CL203" s="934"/>
      <c r="CM203" s="934"/>
      <c r="CN203" s="934"/>
      <c r="CO203" s="934"/>
      <c r="CP203" s="934"/>
      <c r="CQ203" s="934"/>
      <c r="CR203" s="934"/>
      <c r="CS203" s="934"/>
      <c r="CT203" s="934"/>
      <c r="CU203" s="644">
        <f t="shared" si="93"/>
        <v>872298433</v>
      </c>
      <c r="CV203" s="934">
        <f>1046399564</f>
        <v>1046399564</v>
      </c>
      <c r="CW203" s="934"/>
      <c r="CX203" s="934"/>
      <c r="CY203" s="934"/>
      <c r="CZ203" s="934"/>
      <c r="DA203" s="934"/>
      <c r="DB203" s="934"/>
      <c r="DC203" s="934"/>
      <c r="DD203" s="934"/>
      <c r="DE203" s="934"/>
      <c r="DF203" s="934"/>
      <c r="DG203" s="934"/>
      <c r="DH203" s="934"/>
      <c r="DI203" s="934"/>
      <c r="DJ203" s="934"/>
      <c r="DK203" s="934"/>
      <c r="DL203" s="934"/>
      <c r="DM203" s="934"/>
      <c r="DN203" s="934"/>
      <c r="DO203" s="934"/>
      <c r="DP203" s="934"/>
      <c r="DQ203" s="934"/>
      <c r="DR203" s="935"/>
      <c r="DS203" s="901">
        <f t="shared" si="94"/>
        <v>1046399564</v>
      </c>
      <c r="DT203" s="642">
        <f t="shared" si="91"/>
        <v>4107467971</v>
      </c>
      <c r="DU203" s="922" t="s">
        <v>1175</v>
      </c>
      <c r="DV203" s="753"/>
      <c r="DW203" s="753"/>
      <c r="DX203" s="753"/>
      <c r="DY203" s="753"/>
      <c r="DZ203" s="753"/>
      <c r="EA203" s="753"/>
      <c r="EB203" s="753"/>
      <c r="EC203" s="753"/>
      <c r="ED203" s="753"/>
      <c r="EE203" s="753"/>
      <c r="EF203" s="753"/>
      <c r="EG203" s="753"/>
      <c r="EH203" s="753"/>
      <c r="EI203" s="753"/>
      <c r="EJ203" s="753"/>
      <c r="EK203" s="753"/>
      <c r="EL203" s="753"/>
      <c r="EM203" s="753"/>
      <c r="EN203" s="753"/>
      <c r="EO203" s="753"/>
      <c r="EP203" s="753"/>
      <c r="EQ203" s="753"/>
      <c r="ER203" s="753"/>
      <c r="ES203" s="753"/>
      <c r="ET203" s="753"/>
      <c r="EU203" s="753"/>
      <c r="EV203" s="753"/>
      <c r="EW203" s="753"/>
      <c r="EX203" s="753"/>
      <c r="EY203" s="753"/>
      <c r="EZ203" s="753"/>
      <c r="FA203" s="753"/>
      <c r="FB203" s="753"/>
      <c r="FC203" s="753"/>
      <c r="FD203" s="753"/>
      <c r="FE203" s="753"/>
      <c r="FF203" s="753"/>
      <c r="FG203" s="753"/>
      <c r="FH203" s="753"/>
      <c r="FI203" s="753"/>
      <c r="FJ203" s="753"/>
      <c r="FK203" s="753"/>
      <c r="FL203" s="753"/>
      <c r="FM203" s="753"/>
      <c r="FN203" s="753"/>
      <c r="FO203" s="753"/>
      <c r="FP203" s="753"/>
      <c r="FQ203" s="753"/>
      <c r="FR203" s="753"/>
      <c r="FS203" s="753"/>
      <c r="FT203" s="753"/>
      <c r="FU203" s="753"/>
      <c r="FV203" s="753"/>
      <c r="FW203" s="753"/>
      <c r="FX203" s="753"/>
      <c r="FY203" s="753"/>
      <c r="FZ203" s="753"/>
      <c r="GA203" s="753"/>
      <c r="GB203" s="753"/>
      <c r="GC203" s="753"/>
      <c r="GD203" s="753"/>
      <c r="GE203" s="753"/>
      <c r="GF203" s="753"/>
      <c r="GG203" s="753"/>
      <c r="GH203" s="753"/>
      <c r="GI203" s="753"/>
      <c r="GJ203" s="753"/>
      <c r="GK203" s="753"/>
      <c r="GL203" s="753"/>
      <c r="GM203" s="753"/>
      <c r="GN203" s="753"/>
      <c r="GO203" s="753"/>
    </row>
    <row r="204" spans="1:197" s="867" customFormat="1" ht="16.5" x14ac:dyDescent="0.25">
      <c r="A204" s="1428" t="s">
        <v>1379</v>
      </c>
      <c r="B204" s="1428"/>
      <c r="C204" s="1428"/>
      <c r="D204" s="1428"/>
      <c r="E204" s="1428"/>
      <c r="F204" s="1428"/>
      <c r="G204" s="1428"/>
      <c r="H204" s="1428"/>
      <c r="I204" s="1428"/>
      <c r="J204" s="1428"/>
      <c r="K204" s="1428"/>
      <c r="L204" s="1428"/>
      <c r="M204" s="1428"/>
      <c r="N204" s="1428"/>
      <c r="O204" s="1428"/>
      <c r="P204" s="1428"/>
      <c r="Q204" s="1428"/>
      <c r="R204" s="1428"/>
      <c r="S204" s="1428"/>
      <c r="T204" s="1428"/>
      <c r="U204" s="1428"/>
      <c r="V204" s="1428"/>
      <c r="W204" s="1428"/>
      <c r="X204" s="1428"/>
      <c r="Y204" s="1428"/>
      <c r="Z204" s="1428"/>
      <c r="AA204" s="937">
        <f>SUM(AA188:AA203)</f>
        <v>2019267143</v>
      </c>
      <c r="AB204" s="938">
        <f t="shared" ref="AB204:CR204" si="95">SUM(AB188:AB203)</f>
        <v>0</v>
      </c>
      <c r="AC204" s="938"/>
      <c r="AD204" s="938">
        <f t="shared" si="95"/>
        <v>0</v>
      </c>
      <c r="AE204" s="938">
        <f t="shared" si="95"/>
        <v>0</v>
      </c>
      <c r="AF204" s="938">
        <f t="shared" si="95"/>
        <v>0</v>
      </c>
      <c r="AG204" s="938">
        <f t="shared" si="95"/>
        <v>0</v>
      </c>
      <c r="AH204" s="938">
        <f t="shared" si="95"/>
        <v>0</v>
      </c>
      <c r="AI204" s="938">
        <f t="shared" si="95"/>
        <v>0</v>
      </c>
      <c r="AJ204" s="938">
        <f t="shared" si="95"/>
        <v>0</v>
      </c>
      <c r="AK204" s="938">
        <f t="shared" si="95"/>
        <v>0</v>
      </c>
      <c r="AL204" s="938">
        <f t="shared" si="95"/>
        <v>0</v>
      </c>
      <c r="AM204" s="938">
        <f t="shared" si="95"/>
        <v>0</v>
      </c>
      <c r="AN204" s="938">
        <f t="shared" si="95"/>
        <v>0</v>
      </c>
      <c r="AO204" s="938">
        <f t="shared" si="95"/>
        <v>0</v>
      </c>
      <c r="AP204" s="938">
        <f t="shared" si="95"/>
        <v>0</v>
      </c>
      <c r="AQ204" s="938">
        <f t="shared" si="95"/>
        <v>0</v>
      </c>
      <c r="AR204" s="938">
        <f t="shared" si="95"/>
        <v>0</v>
      </c>
      <c r="AS204" s="938">
        <f t="shared" si="95"/>
        <v>0</v>
      </c>
      <c r="AT204" s="938">
        <f t="shared" si="95"/>
        <v>0</v>
      </c>
      <c r="AU204" s="938">
        <f t="shared" si="95"/>
        <v>0</v>
      </c>
      <c r="AV204" s="938">
        <f t="shared" si="95"/>
        <v>0</v>
      </c>
      <c r="AW204" s="938">
        <f t="shared" si="95"/>
        <v>19359924</v>
      </c>
      <c r="AX204" s="938"/>
      <c r="AY204" s="749">
        <f>SUM(AY188:AY203)</f>
        <v>2038627067</v>
      </c>
      <c r="AZ204" s="938">
        <f t="shared" si="95"/>
        <v>1953653520</v>
      </c>
      <c r="BA204" s="938">
        <f t="shared" si="95"/>
        <v>0</v>
      </c>
      <c r="BB204" s="938"/>
      <c r="BC204" s="938">
        <f t="shared" si="95"/>
        <v>0</v>
      </c>
      <c r="BD204" s="938">
        <f t="shared" si="95"/>
        <v>0</v>
      </c>
      <c r="BE204" s="938">
        <f t="shared" si="95"/>
        <v>0</v>
      </c>
      <c r="BF204" s="938">
        <f t="shared" si="95"/>
        <v>0</v>
      </c>
      <c r="BG204" s="938">
        <f t="shared" si="95"/>
        <v>0</v>
      </c>
      <c r="BH204" s="938">
        <f t="shared" si="95"/>
        <v>0</v>
      </c>
      <c r="BI204" s="938">
        <f t="shared" si="95"/>
        <v>0</v>
      </c>
      <c r="BJ204" s="938">
        <f t="shared" si="95"/>
        <v>0</v>
      </c>
      <c r="BK204" s="938">
        <f t="shared" si="95"/>
        <v>0</v>
      </c>
      <c r="BL204" s="938">
        <f t="shared" si="95"/>
        <v>0</v>
      </c>
      <c r="BM204" s="938">
        <f t="shared" si="95"/>
        <v>0</v>
      </c>
      <c r="BN204" s="938">
        <f t="shared" si="95"/>
        <v>0</v>
      </c>
      <c r="BO204" s="938">
        <f t="shared" si="95"/>
        <v>0</v>
      </c>
      <c r="BP204" s="938">
        <f t="shared" si="95"/>
        <v>0</v>
      </c>
      <c r="BQ204" s="938">
        <f t="shared" si="95"/>
        <v>0</v>
      </c>
      <c r="BR204" s="938">
        <f t="shared" si="95"/>
        <v>0</v>
      </c>
      <c r="BS204" s="938">
        <f t="shared" si="95"/>
        <v>0</v>
      </c>
      <c r="BT204" s="938">
        <f t="shared" si="95"/>
        <v>0</v>
      </c>
      <c r="BU204" s="938">
        <f t="shared" si="95"/>
        <v>0</v>
      </c>
      <c r="BV204" s="938"/>
      <c r="BW204" s="938">
        <f t="shared" si="95"/>
        <v>1953653520</v>
      </c>
      <c r="BX204" s="938">
        <f t="shared" si="95"/>
        <v>2039968534</v>
      </c>
      <c r="BY204" s="938">
        <f t="shared" si="95"/>
        <v>0</v>
      </c>
      <c r="BZ204" s="938"/>
      <c r="CA204" s="938">
        <f t="shared" si="95"/>
        <v>0</v>
      </c>
      <c r="CB204" s="938">
        <f t="shared" si="95"/>
        <v>0</v>
      </c>
      <c r="CC204" s="938">
        <f t="shared" si="95"/>
        <v>0</v>
      </c>
      <c r="CD204" s="938">
        <f t="shared" si="95"/>
        <v>0</v>
      </c>
      <c r="CE204" s="938">
        <f t="shared" si="95"/>
        <v>0</v>
      </c>
      <c r="CF204" s="938">
        <f t="shared" si="95"/>
        <v>0</v>
      </c>
      <c r="CG204" s="938">
        <f t="shared" si="95"/>
        <v>0</v>
      </c>
      <c r="CH204" s="938">
        <f t="shared" si="95"/>
        <v>0</v>
      </c>
      <c r="CI204" s="938">
        <f t="shared" si="95"/>
        <v>0</v>
      </c>
      <c r="CJ204" s="938">
        <f t="shared" si="95"/>
        <v>0</v>
      </c>
      <c r="CK204" s="938">
        <f t="shared" si="95"/>
        <v>0</v>
      </c>
      <c r="CL204" s="938">
        <f t="shared" si="95"/>
        <v>0</v>
      </c>
      <c r="CM204" s="938">
        <f t="shared" si="95"/>
        <v>0</v>
      </c>
      <c r="CN204" s="938">
        <f t="shared" si="95"/>
        <v>0</v>
      </c>
      <c r="CO204" s="938">
        <f t="shared" si="95"/>
        <v>0</v>
      </c>
      <c r="CP204" s="938">
        <f t="shared" si="95"/>
        <v>0</v>
      </c>
      <c r="CQ204" s="938">
        <f t="shared" si="95"/>
        <v>0</v>
      </c>
      <c r="CR204" s="938">
        <f t="shared" si="95"/>
        <v>0</v>
      </c>
      <c r="CS204" s="938">
        <f t="shared" ref="CS204:DT204" si="96">SUM(CS188:CS203)</f>
        <v>0</v>
      </c>
      <c r="CT204" s="938"/>
      <c r="CU204" s="938">
        <f t="shared" si="96"/>
        <v>2039968534</v>
      </c>
      <c r="CV204" s="938">
        <f t="shared" si="96"/>
        <v>2129798514</v>
      </c>
      <c r="CW204" s="938">
        <f t="shared" si="96"/>
        <v>0</v>
      </c>
      <c r="CX204" s="938"/>
      <c r="CY204" s="938">
        <f t="shared" si="96"/>
        <v>0</v>
      </c>
      <c r="CZ204" s="938">
        <f t="shared" si="96"/>
        <v>0</v>
      </c>
      <c r="DA204" s="938">
        <f t="shared" si="96"/>
        <v>0</v>
      </c>
      <c r="DB204" s="938">
        <f t="shared" si="96"/>
        <v>0</v>
      </c>
      <c r="DC204" s="938">
        <f t="shared" si="96"/>
        <v>0</v>
      </c>
      <c r="DD204" s="938">
        <f t="shared" si="96"/>
        <v>0</v>
      </c>
      <c r="DE204" s="938">
        <f t="shared" si="96"/>
        <v>0</v>
      </c>
      <c r="DF204" s="938">
        <f t="shared" si="96"/>
        <v>0</v>
      </c>
      <c r="DG204" s="938">
        <f t="shared" si="96"/>
        <v>0</v>
      </c>
      <c r="DH204" s="938">
        <f t="shared" si="96"/>
        <v>0</v>
      </c>
      <c r="DI204" s="938">
        <f t="shared" si="96"/>
        <v>0</v>
      </c>
      <c r="DJ204" s="938">
        <f t="shared" si="96"/>
        <v>0</v>
      </c>
      <c r="DK204" s="938">
        <f t="shared" si="96"/>
        <v>0</v>
      </c>
      <c r="DL204" s="938">
        <f t="shared" si="96"/>
        <v>0</v>
      </c>
      <c r="DM204" s="938">
        <f t="shared" si="96"/>
        <v>0</v>
      </c>
      <c r="DN204" s="938">
        <f t="shared" si="96"/>
        <v>0</v>
      </c>
      <c r="DO204" s="938">
        <f t="shared" si="96"/>
        <v>0</v>
      </c>
      <c r="DP204" s="938">
        <f t="shared" si="96"/>
        <v>0</v>
      </c>
      <c r="DQ204" s="938">
        <f t="shared" si="96"/>
        <v>0</v>
      </c>
      <c r="DR204" s="938"/>
      <c r="DS204" s="938">
        <f t="shared" si="96"/>
        <v>2129798514</v>
      </c>
      <c r="DT204" s="938">
        <f t="shared" si="96"/>
        <v>8162047635</v>
      </c>
      <c r="DU204" s="595" t="s">
        <v>1175</v>
      </c>
      <c r="DV204" s="594" t="s">
        <v>1163</v>
      </c>
      <c r="DW204" s="754"/>
      <c r="DX204" s="754"/>
      <c r="DY204" s="754"/>
      <c r="DZ204" s="754"/>
      <c r="EA204" s="754"/>
      <c r="EB204" s="754"/>
      <c r="EC204" s="754"/>
      <c r="ED204" s="754"/>
      <c r="EE204" s="754"/>
      <c r="EF204" s="754"/>
      <c r="EG204" s="754"/>
      <c r="EH204" s="754"/>
      <c r="EI204" s="754"/>
      <c r="EJ204" s="754"/>
      <c r="EK204" s="754"/>
      <c r="EL204" s="754"/>
      <c r="EM204" s="754"/>
      <c r="EN204" s="754"/>
      <c r="EO204" s="754"/>
      <c r="EP204" s="754"/>
      <c r="EQ204" s="754"/>
      <c r="ER204" s="754"/>
      <c r="ES204" s="754"/>
      <c r="ET204" s="754"/>
      <c r="EU204" s="754"/>
      <c r="EV204" s="754"/>
      <c r="EW204" s="754"/>
      <c r="EX204" s="754"/>
      <c r="EY204" s="754"/>
      <c r="EZ204" s="754"/>
      <c r="FA204" s="754"/>
      <c r="FB204" s="754"/>
      <c r="FC204" s="754"/>
      <c r="FD204" s="754"/>
      <c r="FE204" s="754"/>
      <c r="FF204" s="754"/>
      <c r="FG204" s="754"/>
      <c r="FH204" s="754"/>
      <c r="FI204" s="754"/>
      <c r="FJ204" s="754"/>
      <c r="FK204" s="754"/>
      <c r="FL204" s="754"/>
      <c r="FM204" s="754"/>
      <c r="FN204" s="754"/>
      <c r="FO204" s="754"/>
      <c r="FP204" s="754"/>
      <c r="FQ204" s="754"/>
      <c r="FR204" s="754"/>
      <c r="FS204" s="754"/>
      <c r="FT204" s="754"/>
      <c r="FU204" s="754"/>
      <c r="FV204" s="754"/>
      <c r="FW204" s="754"/>
      <c r="FX204" s="754"/>
      <c r="FY204" s="754"/>
      <c r="FZ204" s="754"/>
      <c r="GA204" s="754"/>
      <c r="GB204" s="754"/>
      <c r="GC204" s="754"/>
      <c r="GD204" s="754"/>
      <c r="GE204" s="754"/>
      <c r="GF204" s="754"/>
      <c r="GG204" s="754"/>
      <c r="GH204" s="754"/>
      <c r="GI204" s="754"/>
      <c r="GJ204" s="754"/>
      <c r="GK204" s="754"/>
      <c r="GL204" s="754"/>
      <c r="GM204" s="754"/>
      <c r="GN204" s="754"/>
      <c r="GO204" s="754"/>
    </row>
    <row r="205" spans="1:197" ht="54" customHeight="1" x14ac:dyDescent="0.25">
      <c r="A205" s="939">
        <v>3</v>
      </c>
      <c r="B205" s="940" t="s">
        <v>678</v>
      </c>
      <c r="C205" s="709" t="s">
        <v>679</v>
      </c>
      <c r="D205" s="709" t="s">
        <v>680</v>
      </c>
      <c r="E205" s="709" t="s">
        <v>681</v>
      </c>
      <c r="F205" s="709" t="s">
        <v>682</v>
      </c>
      <c r="G205" s="941" t="s">
        <v>683</v>
      </c>
      <c r="H205" s="941">
        <v>2</v>
      </c>
      <c r="I205" s="941" t="s">
        <v>684</v>
      </c>
      <c r="J205" s="941" t="s">
        <v>105</v>
      </c>
      <c r="K205" s="941" t="s">
        <v>33</v>
      </c>
      <c r="L205" s="941">
        <v>2</v>
      </c>
      <c r="M205" s="941">
        <v>4</v>
      </c>
      <c r="N205" s="941" t="s">
        <v>685</v>
      </c>
      <c r="O205" s="941" t="s">
        <v>686</v>
      </c>
      <c r="P205" s="942">
        <v>320</v>
      </c>
      <c r="Q205" s="943">
        <v>2023</v>
      </c>
      <c r="R205" s="943" t="s">
        <v>687</v>
      </c>
      <c r="S205" s="943" t="s">
        <v>105</v>
      </c>
      <c r="T205" s="943" t="s">
        <v>139</v>
      </c>
      <c r="U205" s="943">
        <v>10</v>
      </c>
      <c r="V205" s="943">
        <v>330</v>
      </c>
      <c r="W205" s="941">
        <v>30</v>
      </c>
      <c r="X205" s="944">
        <v>120</v>
      </c>
      <c r="Y205" s="944">
        <v>120</v>
      </c>
      <c r="Z205" s="944">
        <v>60</v>
      </c>
      <c r="AA205" s="945">
        <v>90000000</v>
      </c>
      <c r="AB205" s="946"/>
      <c r="AC205" s="946"/>
      <c r="AD205" s="947"/>
      <c r="AE205" s="947"/>
      <c r="AF205" s="947"/>
      <c r="AG205" s="946">
        <v>90000000</v>
      </c>
      <c r="AH205" s="947"/>
      <c r="AI205" s="947"/>
      <c r="AJ205" s="947"/>
      <c r="AK205" s="947"/>
      <c r="AL205" s="947"/>
      <c r="AM205" s="947"/>
      <c r="AN205" s="947"/>
      <c r="AO205" s="947"/>
      <c r="AP205" s="947"/>
      <c r="AQ205" s="947"/>
      <c r="AR205" s="947"/>
      <c r="AS205" s="947"/>
      <c r="AT205" s="947"/>
      <c r="AU205" s="947"/>
      <c r="AV205" s="947"/>
      <c r="AW205" s="947">
        <v>7200000</v>
      </c>
      <c r="AX205" s="947"/>
      <c r="AY205" s="641">
        <f t="shared" ref="AY205:AY227" si="97">SUM(AA205:AW205)</f>
        <v>187200000</v>
      </c>
      <c r="AZ205" s="948">
        <v>40000000</v>
      </c>
      <c r="BA205" s="948"/>
      <c r="BB205" s="948"/>
      <c r="BC205" s="948">
        <f>+AD205*1.029</f>
        <v>0</v>
      </c>
      <c r="BD205" s="948"/>
      <c r="BE205" s="948"/>
      <c r="BF205" s="948">
        <v>10000000</v>
      </c>
      <c r="BG205" s="948"/>
      <c r="BH205" s="948"/>
      <c r="BI205" s="948"/>
      <c r="BJ205" s="948"/>
      <c r="BK205" s="948"/>
      <c r="BL205" s="948"/>
      <c r="BM205" s="948"/>
      <c r="BN205" s="948"/>
      <c r="BO205" s="948"/>
      <c r="BP205" s="948"/>
      <c r="BQ205" s="948"/>
      <c r="BR205" s="948"/>
      <c r="BS205" s="948"/>
      <c r="BT205" s="948"/>
      <c r="BU205" s="948"/>
      <c r="BV205" s="948"/>
      <c r="BW205" s="641">
        <f>SUM(AZ205:BU205)</f>
        <v>50000000</v>
      </c>
      <c r="BX205" s="946">
        <v>40000000</v>
      </c>
      <c r="BY205" s="946"/>
      <c r="BZ205" s="946"/>
      <c r="CA205" s="947"/>
      <c r="CB205" s="947"/>
      <c r="CC205" s="947"/>
      <c r="CD205" s="946">
        <v>15000000</v>
      </c>
      <c r="CE205" s="947"/>
      <c r="CF205" s="947"/>
      <c r="CG205" s="947"/>
      <c r="CH205" s="947"/>
      <c r="CI205" s="947"/>
      <c r="CJ205" s="947"/>
      <c r="CK205" s="947"/>
      <c r="CL205" s="947"/>
      <c r="CM205" s="947"/>
      <c r="CN205" s="947"/>
      <c r="CO205" s="947"/>
      <c r="CP205" s="947"/>
      <c r="CQ205" s="947"/>
      <c r="CR205" s="947"/>
      <c r="CS205" s="947"/>
      <c r="CT205" s="947"/>
      <c r="CU205" s="644">
        <f>SUM(BX205:CS205)</f>
        <v>55000000</v>
      </c>
      <c r="CV205" s="946">
        <v>51827365</v>
      </c>
      <c r="CW205" s="946"/>
      <c r="CX205" s="946"/>
      <c r="CY205" s="947">
        <v>0</v>
      </c>
      <c r="CZ205" s="947"/>
      <c r="DA205" s="947"/>
      <c r="DB205" s="949">
        <v>15000000</v>
      </c>
      <c r="DC205" s="950"/>
      <c r="DD205" s="950"/>
      <c r="DE205" s="950"/>
      <c r="DF205" s="950"/>
      <c r="DG205" s="950"/>
      <c r="DH205" s="950"/>
      <c r="DI205" s="950"/>
      <c r="DJ205" s="950"/>
      <c r="DK205" s="950"/>
      <c r="DL205" s="950"/>
      <c r="DM205" s="950"/>
      <c r="DN205" s="950"/>
      <c r="DO205" s="950"/>
      <c r="DP205" s="950"/>
      <c r="DQ205" s="950"/>
      <c r="DR205" s="950"/>
      <c r="DS205" s="901">
        <f>SUM(CV205:DQ205)</f>
        <v>66827365</v>
      </c>
      <c r="DT205" s="948">
        <f t="shared" ref="DT205:DT227" si="98">+AY205+BW205+CU205+DS205</f>
        <v>359027365</v>
      </c>
      <c r="DU205" s="944" t="s">
        <v>1178</v>
      </c>
    </row>
    <row r="206" spans="1:197" ht="54" customHeight="1" x14ac:dyDescent="0.25">
      <c r="A206" s="939">
        <v>3</v>
      </c>
      <c r="B206" s="940" t="s">
        <v>678</v>
      </c>
      <c r="C206" s="706" t="s">
        <v>679</v>
      </c>
      <c r="D206" s="706" t="s">
        <v>680</v>
      </c>
      <c r="E206" s="706" t="s">
        <v>681</v>
      </c>
      <c r="F206" s="706" t="s">
        <v>682</v>
      </c>
      <c r="G206" s="943" t="s">
        <v>683</v>
      </c>
      <c r="H206" s="943">
        <v>2</v>
      </c>
      <c r="I206" s="943" t="s">
        <v>684</v>
      </c>
      <c r="J206" s="943" t="s">
        <v>105</v>
      </c>
      <c r="K206" s="943" t="s">
        <v>33</v>
      </c>
      <c r="L206" s="943">
        <v>2</v>
      </c>
      <c r="M206" s="943">
        <v>4</v>
      </c>
      <c r="N206" s="943" t="s">
        <v>688</v>
      </c>
      <c r="O206" s="943" t="s">
        <v>689</v>
      </c>
      <c r="P206" s="942">
        <v>285</v>
      </c>
      <c r="Q206" s="943">
        <v>2023</v>
      </c>
      <c r="R206" s="943" t="s">
        <v>376</v>
      </c>
      <c r="S206" s="943" t="s">
        <v>105</v>
      </c>
      <c r="T206" s="943" t="s">
        <v>139</v>
      </c>
      <c r="U206" s="943">
        <v>15</v>
      </c>
      <c r="V206" s="943">
        <v>300</v>
      </c>
      <c r="W206" s="941">
        <v>53</v>
      </c>
      <c r="X206" s="944">
        <v>82</v>
      </c>
      <c r="Y206" s="944">
        <v>83</v>
      </c>
      <c r="Z206" s="944">
        <v>82</v>
      </c>
      <c r="AA206" s="945">
        <v>65000000</v>
      </c>
      <c r="AB206" s="946"/>
      <c r="AC206" s="946"/>
      <c r="AD206" s="947"/>
      <c r="AE206" s="947"/>
      <c r="AF206" s="947"/>
      <c r="AG206" s="946">
        <v>55000000</v>
      </c>
      <c r="AH206" s="947"/>
      <c r="AI206" s="947"/>
      <c r="AJ206" s="947"/>
      <c r="AK206" s="947"/>
      <c r="AL206" s="947"/>
      <c r="AM206" s="947"/>
      <c r="AN206" s="947"/>
      <c r="AO206" s="947"/>
      <c r="AP206" s="947"/>
      <c r="AQ206" s="947"/>
      <c r="AR206" s="947"/>
      <c r="AS206" s="947"/>
      <c r="AT206" s="947"/>
      <c r="AU206" s="947"/>
      <c r="AV206" s="947"/>
      <c r="AW206" s="947"/>
      <c r="AX206" s="947"/>
      <c r="AY206" s="641">
        <f t="shared" si="97"/>
        <v>120000000</v>
      </c>
      <c r="AZ206" s="948">
        <v>30000000</v>
      </c>
      <c r="BA206" s="948"/>
      <c r="BB206" s="948"/>
      <c r="BC206" s="948">
        <f>+AD206*1.029</f>
        <v>0</v>
      </c>
      <c r="BD206" s="948"/>
      <c r="BE206" s="948"/>
      <c r="BF206" s="948">
        <v>10000000</v>
      </c>
      <c r="BG206" s="948"/>
      <c r="BH206" s="948"/>
      <c r="BI206" s="948"/>
      <c r="BJ206" s="948"/>
      <c r="BK206" s="948"/>
      <c r="BL206" s="948"/>
      <c r="BM206" s="948"/>
      <c r="BN206" s="948"/>
      <c r="BO206" s="948"/>
      <c r="BP206" s="948"/>
      <c r="BQ206" s="948"/>
      <c r="BR206" s="948"/>
      <c r="BS206" s="948"/>
      <c r="BT206" s="948"/>
      <c r="BU206" s="948"/>
      <c r="BV206" s="948"/>
      <c r="BW206" s="641">
        <f t="shared" ref="BW206:BW227" si="99">SUM(AZ206:BU206)</f>
        <v>40000000</v>
      </c>
      <c r="BX206" s="946">
        <v>40000000</v>
      </c>
      <c r="BY206" s="946"/>
      <c r="BZ206" s="946"/>
      <c r="CA206" s="947"/>
      <c r="CB206" s="947"/>
      <c r="CC206" s="947"/>
      <c r="CD206" s="946">
        <v>15000000</v>
      </c>
      <c r="CE206" s="947"/>
      <c r="CF206" s="947"/>
      <c r="CG206" s="947"/>
      <c r="CH206" s="947"/>
      <c r="CI206" s="947"/>
      <c r="CJ206" s="947"/>
      <c r="CK206" s="947"/>
      <c r="CL206" s="947"/>
      <c r="CM206" s="947"/>
      <c r="CN206" s="947"/>
      <c r="CO206" s="947"/>
      <c r="CP206" s="947"/>
      <c r="CQ206" s="947"/>
      <c r="CR206" s="947"/>
      <c r="CS206" s="947"/>
      <c r="CT206" s="947"/>
      <c r="CU206" s="644">
        <f t="shared" ref="CU206:CU227" si="100">SUM(BX206:CS206)</f>
        <v>55000000</v>
      </c>
      <c r="CV206" s="947">
        <v>25000000</v>
      </c>
      <c r="CW206" s="947"/>
      <c r="CX206" s="947"/>
      <c r="CY206" s="947"/>
      <c r="CZ206" s="947"/>
      <c r="DA206" s="947"/>
      <c r="DB206" s="949">
        <v>15000000</v>
      </c>
      <c r="DC206" s="950"/>
      <c r="DD206" s="950"/>
      <c r="DE206" s="950"/>
      <c r="DF206" s="950"/>
      <c r="DG206" s="950"/>
      <c r="DH206" s="950"/>
      <c r="DI206" s="950"/>
      <c r="DJ206" s="950"/>
      <c r="DK206" s="950"/>
      <c r="DL206" s="950"/>
      <c r="DM206" s="950"/>
      <c r="DN206" s="950"/>
      <c r="DO206" s="950"/>
      <c r="DP206" s="950"/>
      <c r="DQ206" s="950"/>
      <c r="DR206" s="950"/>
      <c r="DS206" s="901">
        <f t="shared" ref="DS206:DS227" si="101">SUM(CV206:DQ206)</f>
        <v>40000000</v>
      </c>
      <c r="DT206" s="948">
        <f t="shared" si="98"/>
        <v>255000000</v>
      </c>
      <c r="DU206" s="944" t="s">
        <v>1178</v>
      </c>
    </row>
    <row r="207" spans="1:197" ht="54" customHeight="1" x14ac:dyDescent="0.25">
      <c r="A207" s="939">
        <v>3</v>
      </c>
      <c r="B207" s="940" t="s">
        <v>678</v>
      </c>
      <c r="C207" s="706" t="s">
        <v>679</v>
      </c>
      <c r="D207" s="706" t="s">
        <v>680</v>
      </c>
      <c r="E207" s="706" t="s">
        <v>681</v>
      </c>
      <c r="F207" s="706" t="s">
        <v>682</v>
      </c>
      <c r="G207" s="943" t="s">
        <v>683</v>
      </c>
      <c r="H207" s="943">
        <v>2</v>
      </c>
      <c r="I207" s="943" t="s">
        <v>684</v>
      </c>
      <c r="J207" s="943" t="s">
        <v>105</v>
      </c>
      <c r="K207" s="943" t="s">
        <v>33</v>
      </c>
      <c r="L207" s="943">
        <v>2</v>
      </c>
      <c r="M207" s="943">
        <v>4</v>
      </c>
      <c r="N207" s="943" t="s">
        <v>690</v>
      </c>
      <c r="O207" s="943" t="s">
        <v>691</v>
      </c>
      <c r="P207" s="943">
        <v>0</v>
      </c>
      <c r="Q207" s="943">
        <v>2023</v>
      </c>
      <c r="R207" s="943" t="s">
        <v>692</v>
      </c>
      <c r="S207" s="951" t="s">
        <v>105</v>
      </c>
      <c r="T207" s="951" t="s">
        <v>139</v>
      </c>
      <c r="U207" s="951">
        <v>1</v>
      </c>
      <c r="V207" s="951">
        <v>1</v>
      </c>
      <c r="W207" s="941">
        <v>0</v>
      </c>
      <c r="X207" s="944">
        <v>0</v>
      </c>
      <c r="Y207" s="944">
        <v>0</v>
      </c>
      <c r="Z207" s="944">
        <v>1</v>
      </c>
      <c r="AA207" s="945"/>
      <c r="AB207" s="946"/>
      <c r="AC207" s="946"/>
      <c r="AD207" s="947"/>
      <c r="AE207" s="947"/>
      <c r="AF207" s="947"/>
      <c r="AG207" s="947"/>
      <c r="AH207" s="947"/>
      <c r="AI207" s="947"/>
      <c r="AJ207" s="947"/>
      <c r="AK207" s="947"/>
      <c r="AL207" s="947"/>
      <c r="AM207" s="947"/>
      <c r="AN207" s="947"/>
      <c r="AO207" s="947"/>
      <c r="AP207" s="947"/>
      <c r="AQ207" s="947"/>
      <c r="AR207" s="947"/>
      <c r="AS207" s="947"/>
      <c r="AT207" s="947"/>
      <c r="AU207" s="947"/>
      <c r="AV207" s="947"/>
      <c r="AW207" s="947">
        <v>7200000</v>
      </c>
      <c r="AX207" s="947"/>
      <c r="AY207" s="641">
        <f t="shared" si="97"/>
        <v>7200000</v>
      </c>
      <c r="AZ207" s="948"/>
      <c r="BA207" s="948"/>
      <c r="BB207" s="948"/>
      <c r="BC207" s="948">
        <f>+AD207*1.029</f>
        <v>0</v>
      </c>
      <c r="BD207" s="948"/>
      <c r="BE207" s="948"/>
      <c r="BF207" s="948"/>
      <c r="BG207" s="948"/>
      <c r="BH207" s="948"/>
      <c r="BI207" s="948"/>
      <c r="BJ207" s="948"/>
      <c r="BK207" s="948"/>
      <c r="BL207" s="948"/>
      <c r="BM207" s="948"/>
      <c r="BN207" s="948"/>
      <c r="BO207" s="948"/>
      <c r="BP207" s="948"/>
      <c r="BQ207" s="948"/>
      <c r="BR207" s="948"/>
      <c r="BS207" s="948"/>
      <c r="BT207" s="948"/>
      <c r="BU207" s="948"/>
      <c r="BV207" s="948"/>
      <c r="BW207" s="641">
        <f t="shared" si="99"/>
        <v>0</v>
      </c>
      <c r="BX207" s="947"/>
      <c r="BY207" s="947"/>
      <c r="BZ207" s="947"/>
      <c r="CA207" s="947"/>
      <c r="CB207" s="947"/>
      <c r="CC207" s="947"/>
      <c r="CD207" s="947"/>
      <c r="CE207" s="947"/>
      <c r="CF207" s="947"/>
      <c r="CG207" s="947"/>
      <c r="CH207" s="947"/>
      <c r="CI207" s="947"/>
      <c r="CJ207" s="947"/>
      <c r="CK207" s="947"/>
      <c r="CL207" s="947"/>
      <c r="CM207" s="947"/>
      <c r="CN207" s="947"/>
      <c r="CO207" s="947"/>
      <c r="CP207" s="947"/>
      <c r="CQ207" s="947"/>
      <c r="CR207" s="947"/>
      <c r="CS207" s="947"/>
      <c r="CT207" s="947"/>
      <c r="CU207" s="644">
        <f t="shared" si="100"/>
        <v>0</v>
      </c>
      <c r="CV207" s="947">
        <v>30000000</v>
      </c>
      <c r="CW207" s="947"/>
      <c r="CX207" s="947"/>
      <c r="CY207" s="947"/>
      <c r="CZ207" s="947"/>
      <c r="DA207" s="947"/>
      <c r="DB207" s="949">
        <v>10000000</v>
      </c>
      <c r="DC207" s="950"/>
      <c r="DD207" s="950"/>
      <c r="DE207" s="950"/>
      <c r="DF207" s="950"/>
      <c r="DG207" s="950"/>
      <c r="DH207" s="950"/>
      <c r="DI207" s="950"/>
      <c r="DJ207" s="950"/>
      <c r="DK207" s="950"/>
      <c r="DL207" s="950"/>
      <c r="DM207" s="950"/>
      <c r="DN207" s="950"/>
      <c r="DO207" s="950"/>
      <c r="DP207" s="950"/>
      <c r="DQ207" s="950"/>
      <c r="DR207" s="950"/>
      <c r="DS207" s="901">
        <f t="shared" si="101"/>
        <v>40000000</v>
      </c>
      <c r="DT207" s="948">
        <f t="shared" si="98"/>
        <v>47200000</v>
      </c>
      <c r="DU207" s="944" t="s">
        <v>1178</v>
      </c>
    </row>
    <row r="208" spans="1:197" ht="54" customHeight="1" x14ac:dyDescent="0.25">
      <c r="A208" s="939">
        <v>3</v>
      </c>
      <c r="B208" s="940" t="s">
        <v>678</v>
      </c>
      <c r="C208" s="706" t="s">
        <v>679</v>
      </c>
      <c r="D208" s="706" t="s">
        <v>680</v>
      </c>
      <c r="E208" s="706" t="s">
        <v>681</v>
      </c>
      <c r="F208" s="706" t="s">
        <v>682</v>
      </c>
      <c r="G208" s="943" t="s">
        <v>683</v>
      </c>
      <c r="H208" s="943">
        <v>2</v>
      </c>
      <c r="I208" s="943" t="s">
        <v>684</v>
      </c>
      <c r="J208" s="943" t="s">
        <v>105</v>
      </c>
      <c r="K208" s="943" t="s">
        <v>33</v>
      </c>
      <c r="L208" s="943">
        <v>2</v>
      </c>
      <c r="M208" s="943">
        <v>4</v>
      </c>
      <c r="N208" s="943" t="s">
        <v>693</v>
      </c>
      <c r="O208" s="943" t="s">
        <v>694</v>
      </c>
      <c r="P208" s="943">
        <v>0</v>
      </c>
      <c r="Q208" s="943">
        <v>2023</v>
      </c>
      <c r="R208" s="943" t="s">
        <v>695</v>
      </c>
      <c r="S208" s="943" t="s">
        <v>105</v>
      </c>
      <c r="T208" s="943" t="s">
        <v>139</v>
      </c>
      <c r="U208" s="943">
        <v>4</v>
      </c>
      <c r="V208" s="943">
        <v>4</v>
      </c>
      <c r="W208" s="941">
        <v>0</v>
      </c>
      <c r="X208" s="944">
        <v>0</v>
      </c>
      <c r="Y208" s="944">
        <v>2</v>
      </c>
      <c r="Z208" s="944">
        <v>2</v>
      </c>
      <c r="AA208" s="945"/>
      <c r="AB208" s="946"/>
      <c r="AC208" s="946"/>
      <c r="AD208" s="947"/>
      <c r="AE208" s="947"/>
      <c r="AF208" s="947"/>
      <c r="AG208" s="947"/>
      <c r="AH208" s="947"/>
      <c r="AI208" s="947"/>
      <c r="AJ208" s="947"/>
      <c r="AK208" s="947"/>
      <c r="AL208" s="947"/>
      <c r="AM208" s="947"/>
      <c r="AN208" s="947"/>
      <c r="AO208" s="947"/>
      <c r="AP208" s="947"/>
      <c r="AQ208" s="947"/>
      <c r="AR208" s="947"/>
      <c r="AS208" s="947"/>
      <c r="AT208" s="947"/>
      <c r="AU208" s="947"/>
      <c r="AV208" s="947"/>
      <c r="AW208" s="947">
        <v>240000</v>
      </c>
      <c r="AX208" s="947"/>
      <c r="AY208" s="641">
        <f t="shared" si="97"/>
        <v>240000</v>
      </c>
      <c r="AZ208" s="948"/>
      <c r="BA208" s="948"/>
      <c r="BB208" s="948"/>
      <c r="BC208" s="948"/>
      <c r="BD208" s="948"/>
      <c r="BE208" s="948"/>
      <c r="BF208" s="948"/>
      <c r="BG208" s="948"/>
      <c r="BH208" s="948"/>
      <c r="BI208" s="948"/>
      <c r="BJ208" s="948"/>
      <c r="BK208" s="948"/>
      <c r="BL208" s="948"/>
      <c r="BM208" s="948"/>
      <c r="BN208" s="948"/>
      <c r="BO208" s="948"/>
      <c r="BP208" s="948"/>
      <c r="BQ208" s="948"/>
      <c r="BR208" s="948"/>
      <c r="BS208" s="948"/>
      <c r="BT208" s="948"/>
      <c r="BU208" s="948"/>
      <c r="BV208" s="948"/>
      <c r="BW208" s="641">
        <f t="shared" si="99"/>
        <v>0</v>
      </c>
      <c r="BX208" s="946">
        <v>30000000</v>
      </c>
      <c r="BY208" s="946"/>
      <c r="BZ208" s="946"/>
      <c r="CA208" s="947"/>
      <c r="CB208" s="947"/>
      <c r="CC208" s="947"/>
      <c r="CD208" s="946">
        <v>10000000</v>
      </c>
      <c r="CE208" s="947"/>
      <c r="CF208" s="947"/>
      <c r="CG208" s="947"/>
      <c r="CH208" s="947"/>
      <c r="CI208" s="947"/>
      <c r="CJ208" s="947"/>
      <c r="CK208" s="947"/>
      <c r="CL208" s="947"/>
      <c r="CM208" s="947"/>
      <c r="CN208" s="947"/>
      <c r="CO208" s="947"/>
      <c r="CP208" s="947"/>
      <c r="CQ208" s="947"/>
      <c r="CR208" s="947"/>
      <c r="CS208" s="947"/>
      <c r="CT208" s="947"/>
      <c r="CU208" s="644">
        <f t="shared" si="100"/>
        <v>40000000</v>
      </c>
      <c r="CV208" s="946">
        <v>29000000</v>
      </c>
      <c r="CW208" s="946"/>
      <c r="CX208" s="946"/>
      <c r="CY208" s="947"/>
      <c r="CZ208" s="947"/>
      <c r="DA208" s="947"/>
      <c r="DB208" s="949">
        <v>24308829</v>
      </c>
      <c r="DC208" s="950"/>
      <c r="DD208" s="950"/>
      <c r="DE208" s="950"/>
      <c r="DF208" s="950"/>
      <c r="DG208" s="950"/>
      <c r="DH208" s="950"/>
      <c r="DI208" s="950"/>
      <c r="DJ208" s="950"/>
      <c r="DK208" s="950"/>
      <c r="DL208" s="950"/>
      <c r="DM208" s="950"/>
      <c r="DN208" s="950"/>
      <c r="DO208" s="950"/>
      <c r="DP208" s="950"/>
      <c r="DQ208" s="950"/>
      <c r="DR208" s="950"/>
      <c r="DS208" s="901">
        <f t="shared" si="101"/>
        <v>53308829</v>
      </c>
      <c r="DT208" s="948">
        <f t="shared" si="98"/>
        <v>93548829</v>
      </c>
      <c r="DU208" s="944" t="s">
        <v>1178</v>
      </c>
    </row>
    <row r="209" spans="1:125" ht="54" customHeight="1" x14ac:dyDescent="0.25">
      <c r="A209" s="939">
        <v>3</v>
      </c>
      <c r="B209" s="940" t="s">
        <v>678</v>
      </c>
      <c r="C209" s="706" t="s">
        <v>679</v>
      </c>
      <c r="D209" s="706" t="s">
        <v>680</v>
      </c>
      <c r="E209" s="706" t="s">
        <v>681</v>
      </c>
      <c r="F209" s="706" t="s">
        <v>682</v>
      </c>
      <c r="G209" s="943" t="s">
        <v>683</v>
      </c>
      <c r="H209" s="943">
        <v>2</v>
      </c>
      <c r="I209" s="943" t="s">
        <v>684</v>
      </c>
      <c r="J209" s="943" t="s">
        <v>105</v>
      </c>
      <c r="K209" s="943" t="s">
        <v>33</v>
      </c>
      <c r="L209" s="943">
        <v>2</v>
      </c>
      <c r="M209" s="943">
        <v>4</v>
      </c>
      <c r="N209" s="943" t="s">
        <v>696</v>
      </c>
      <c r="O209" s="943" t="s">
        <v>697</v>
      </c>
      <c r="P209" s="943">
        <v>0</v>
      </c>
      <c r="Q209" s="943">
        <v>2023</v>
      </c>
      <c r="R209" s="943" t="s">
        <v>695</v>
      </c>
      <c r="S209" s="943" t="s">
        <v>105</v>
      </c>
      <c r="T209" s="943" t="s">
        <v>139</v>
      </c>
      <c r="U209" s="943">
        <v>1</v>
      </c>
      <c r="V209" s="943">
        <v>1</v>
      </c>
      <c r="W209" s="941">
        <v>0</v>
      </c>
      <c r="X209" s="944">
        <v>0</v>
      </c>
      <c r="Y209" s="944">
        <v>1</v>
      </c>
      <c r="Z209" s="944">
        <v>0</v>
      </c>
      <c r="AA209" s="945"/>
      <c r="AB209" s="946"/>
      <c r="AC209" s="946"/>
      <c r="AD209" s="947"/>
      <c r="AE209" s="947"/>
      <c r="AF209" s="947"/>
      <c r="AG209" s="947"/>
      <c r="AH209" s="947"/>
      <c r="AI209" s="947"/>
      <c r="AJ209" s="947"/>
      <c r="AK209" s="947"/>
      <c r="AL209" s="947"/>
      <c r="AM209" s="947"/>
      <c r="AN209" s="947"/>
      <c r="AO209" s="947"/>
      <c r="AP209" s="947"/>
      <c r="AQ209" s="947"/>
      <c r="AR209" s="947"/>
      <c r="AS209" s="947"/>
      <c r="AT209" s="947"/>
      <c r="AU209" s="947"/>
      <c r="AV209" s="947"/>
      <c r="AW209" s="947">
        <v>480000</v>
      </c>
      <c r="AX209" s="947"/>
      <c r="AY209" s="641">
        <f t="shared" si="97"/>
        <v>480000</v>
      </c>
      <c r="AZ209" s="948"/>
      <c r="BA209" s="948"/>
      <c r="BB209" s="948"/>
      <c r="BC209" s="948"/>
      <c r="BD209" s="948"/>
      <c r="BE209" s="948"/>
      <c r="BF209" s="948"/>
      <c r="BG209" s="948"/>
      <c r="BH209" s="948"/>
      <c r="BI209" s="948"/>
      <c r="BJ209" s="948"/>
      <c r="BK209" s="948"/>
      <c r="BL209" s="948"/>
      <c r="BM209" s="948"/>
      <c r="BN209" s="948"/>
      <c r="BO209" s="948"/>
      <c r="BP209" s="948"/>
      <c r="BQ209" s="948"/>
      <c r="BR209" s="948"/>
      <c r="BS209" s="948"/>
      <c r="BT209" s="948"/>
      <c r="BU209" s="948"/>
      <c r="BV209" s="948"/>
      <c r="BW209" s="641">
        <f t="shared" si="99"/>
        <v>0</v>
      </c>
      <c r="BX209" s="946">
        <v>25000000</v>
      </c>
      <c r="BY209" s="946"/>
      <c r="BZ209" s="946"/>
      <c r="CA209" s="947"/>
      <c r="CB209" s="947"/>
      <c r="CC209" s="947"/>
      <c r="CD209" s="946">
        <v>5000000</v>
      </c>
      <c r="CE209" s="947"/>
      <c r="CF209" s="947"/>
      <c r="CG209" s="947"/>
      <c r="CH209" s="947"/>
      <c r="CI209" s="947"/>
      <c r="CJ209" s="947"/>
      <c r="CK209" s="947"/>
      <c r="CL209" s="947"/>
      <c r="CM209" s="947"/>
      <c r="CN209" s="947"/>
      <c r="CO209" s="947"/>
      <c r="CP209" s="947"/>
      <c r="CQ209" s="947"/>
      <c r="CR209" s="947"/>
      <c r="CS209" s="947"/>
      <c r="CT209" s="947"/>
      <c r="CU209" s="644">
        <f t="shared" si="100"/>
        <v>30000000</v>
      </c>
      <c r="CV209" s="947"/>
      <c r="CW209" s="947"/>
      <c r="CX209" s="947"/>
      <c r="CY209" s="947"/>
      <c r="CZ209" s="947"/>
      <c r="DA209" s="947"/>
      <c r="DB209" s="950"/>
      <c r="DC209" s="950"/>
      <c r="DD209" s="950"/>
      <c r="DE209" s="950"/>
      <c r="DF209" s="950"/>
      <c r="DG209" s="950"/>
      <c r="DH209" s="950"/>
      <c r="DI209" s="950"/>
      <c r="DJ209" s="950"/>
      <c r="DK209" s="950"/>
      <c r="DL209" s="950"/>
      <c r="DM209" s="950"/>
      <c r="DN209" s="950"/>
      <c r="DO209" s="950"/>
      <c r="DP209" s="950"/>
      <c r="DQ209" s="950"/>
      <c r="DR209" s="950"/>
      <c r="DS209" s="901">
        <f t="shared" si="101"/>
        <v>0</v>
      </c>
      <c r="DT209" s="948">
        <f t="shared" si="98"/>
        <v>30480000</v>
      </c>
      <c r="DU209" s="944" t="s">
        <v>1178</v>
      </c>
    </row>
    <row r="210" spans="1:125" ht="54" customHeight="1" x14ac:dyDescent="0.25">
      <c r="A210" s="939">
        <v>3</v>
      </c>
      <c r="B210" s="940" t="s">
        <v>678</v>
      </c>
      <c r="C210" s="706" t="s">
        <v>679</v>
      </c>
      <c r="D210" s="706" t="s">
        <v>680</v>
      </c>
      <c r="E210" s="706" t="s">
        <v>681</v>
      </c>
      <c r="F210" s="706" t="s">
        <v>698</v>
      </c>
      <c r="G210" s="706" t="s">
        <v>699</v>
      </c>
      <c r="H210" s="706">
        <v>120</v>
      </c>
      <c r="I210" s="706" t="s">
        <v>700</v>
      </c>
      <c r="J210" s="706" t="s">
        <v>105</v>
      </c>
      <c r="K210" s="706" t="s">
        <v>33</v>
      </c>
      <c r="L210" s="706">
        <v>880</v>
      </c>
      <c r="M210" s="706">
        <v>1000</v>
      </c>
      <c r="N210" s="943" t="s">
        <v>701</v>
      </c>
      <c r="O210" s="943" t="s">
        <v>702</v>
      </c>
      <c r="P210" s="942">
        <v>610</v>
      </c>
      <c r="Q210" s="943">
        <v>2023</v>
      </c>
      <c r="R210" s="943" t="s">
        <v>703</v>
      </c>
      <c r="S210" s="943" t="s">
        <v>105</v>
      </c>
      <c r="T210" s="943" t="s">
        <v>139</v>
      </c>
      <c r="U210" s="943">
        <v>390</v>
      </c>
      <c r="V210" s="943">
        <v>1000</v>
      </c>
      <c r="W210" s="941">
        <v>300</v>
      </c>
      <c r="X210" s="944">
        <v>200</v>
      </c>
      <c r="Y210" s="944">
        <v>300</v>
      </c>
      <c r="Z210" s="944">
        <v>200</v>
      </c>
      <c r="AA210" s="945">
        <v>30000000</v>
      </c>
      <c r="AB210" s="946"/>
      <c r="AC210" s="946"/>
      <c r="AD210" s="947"/>
      <c r="AE210" s="947"/>
      <c r="AF210" s="947"/>
      <c r="AG210" s="947"/>
      <c r="AH210" s="947"/>
      <c r="AI210" s="947"/>
      <c r="AJ210" s="947"/>
      <c r="AK210" s="947"/>
      <c r="AL210" s="947"/>
      <c r="AM210" s="947"/>
      <c r="AN210" s="947"/>
      <c r="AO210" s="947"/>
      <c r="AP210" s="947"/>
      <c r="AQ210" s="947"/>
      <c r="AR210" s="947"/>
      <c r="AS210" s="947"/>
      <c r="AT210" s="947"/>
      <c r="AU210" s="947"/>
      <c r="AV210" s="947"/>
      <c r="AW210" s="947">
        <v>240000</v>
      </c>
      <c r="AX210" s="947"/>
      <c r="AY210" s="641">
        <f t="shared" si="97"/>
        <v>30240000</v>
      </c>
      <c r="AZ210" s="948">
        <v>10000000</v>
      </c>
      <c r="BA210" s="948"/>
      <c r="BB210" s="948"/>
      <c r="BC210" s="948">
        <f>+AD210*1.029</f>
        <v>0</v>
      </c>
      <c r="BD210" s="948"/>
      <c r="BE210" s="948"/>
      <c r="BF210" s="946">
        <v>15000000</v>
      </c>
      <c r="BG210" s="948"/>
      <c r="BH210" s="948"/>
      <c r="BI210" s="948"/>
      <c r="BJ210" s="948"/>
      <c r="BK210" s="948"/>
      <c r="BL210" s="948"/>
      <c r="BM210" s="948"/>
      <c r="BN210" s="948"/>
      <c r="BO210" s="948"/>
      <c r="BP210" s="948"/>
      <c r="BQ210" s="948"/>
      <c r="BR210" s="948"/>
      <c r="BS210" s="948"/>
      <c r="BT210" s="948"/>
      <c r="BU210" s="948"/>
      <c r="BV210" s="948"/>
      <c r="BW210" s="641">
        <f t="shared" si="99"/>
        <v>25000000</v>
      </c>
      <c r="BX210" s="946">
        <v>20000000</v>
      </c>
      <c r="BY210" s="946"/>
      <c r="BZ210" s="946"/>
      <c r="CA210" s="947"/>
      <c r="CB210" s="947"/>
      <c r="CC210" s="947"/>
      <c r="CD210" s="946">
        <v>20000000</v>
      </c>
      <c r="CE210" s="947"/>
      <c r="CF210" s="947"/>
      <c r="CG210" s="947"/>
      <c r="CH210" s="947"/>
      <c r="CI210" s="947"/>
      <c r="CJ210" s="947"/>
      <c r="CK210" s="947"/>
      <c r="CL210" s="947"/>
      <c r="CM210" s="947"/>
      <c r="CN210" s="947"/>
      <c r="CO210" s="947"/>
      <c r="CP210" s="947"/>
      <c r="CQ210" s="947"/>
      <c r="CR210" s="947"/>
      <c r="CS210" s="947"/>
      <c r="CT210" s="947"/>
      <c r="CU210" s="644">
        <f t="shared" si="100"/>
        <v>40000000</v>
      </c>
      <c r="CV210" s="946">
        <v>10000000</v>
      </c>
      <c r="CW210" s="946"/>
      <c r="CX210" s="946"/>
      <c r="CY210" s="947"/>
      <c r="CZ210" s="947"/>
      <c r="DA210" s="947"/>
      <c r="DB210" s="949">
        <v>10000000</v>
      </c>
      <c r="DC210" s="950"/>
      <c r="DD210" s="950"/>
      <c r="DE210" s="950"/>
      <c r="DF210" s="950"/>
      <c r="DG210" s="950"/>
      <c r="DH210" s="950"/>
      <c r="DI210" s="950"/>
      <c r="DJ210" s="950"/>
      <c r="DK210" s="950"/>
      <c r="DL210" s="950"/>
      <c r="DM210" s="950"/>
      <c r="DN210" s="950"/>
      <c r="DO210" s="950"/>
      <c r="DP210" s="950"/>
      <c r="DQ210" s="950"/>
      <c r="DR210" s="950"/>
      <c r="DS210" s="901">
        <f t="shared" si="101"/>
        <v>20000000</v>
      </c>
      <c r="DT210" s="948">
        <f t="shared" si="98"/>
        <v>115240000</v>
      </c>
      <c r="DU210" s="944" t="s">
        <v>1178</v>
      </c>
    </row>
    <row r="211" spans="1:125" ht="54" customHeight="1" x14ac:dyDescent="0.25">
      <c r="A211" s="939">
        <v>3</v>
      </c>
      <c r="B211" s="952" t="s">
        <v>678</v>
      </c>
      <c r="C211" s="939" t="s">
        <v>679</v>
      </c>
      <c r="D211" s="939" t="s">
        <v>680</v>
      </c>
      <c r="E211" s="706" t="s">
        <v>681</v>
      </c>
      <c r="F211" s="706" t="s">
        <v>698</v>
      </c>
      <c r="G211" s="706" t="s">
        <v>699</v>
      </c>
      <c r="H211" s="706">
        <v>120</v>
      </c>
      <c r="I211" s="706" t="s">
        <v>700</v>
      </c>
      <c r="J211" s="706" t="s">
        <v>105</v>
      </c>
      <c r="K211" s="706" t="s">
        <v>33</v>
      </c>
      <c r="L211" s="706">
        <v>880</v>
      </c>
      <c r="M211" s="706">
        <v>1000</v>
      </c>
      <c r="N211" s="943" t="s">
        <v>704</v>
      </c>
      <c r="O211" s="943" t="s">
        <v>705</v>
      </c>
      <c r="P211" s="942">
        <v>0</v>
      </c>
      <c r="Q211" s="943">
        <v>2023</v>
      </c>
      <c r="R211" s="943" t="s">
        <v>706</v>
      </c>
      <c r="S211" s="943" t="s">
        <v>105</v>
      </c>
      <c r="T211" s="943" t="s">
        <v>139</v>
      </c>
      <c r="U211" s="943">
        <v>1</v>
      </c>
      <c r="V211" s="943">
        <v>1</v>
      </c>
      <c r="W211" s="941">
        <v>0</v>
      </c>
      <c r="X211" s="944">
        <v>1</v>
      </c>
      <c r="Y211" s="944">
        <v>0</v>
      </c>
      <c r="Z211" s="944">
        <v>0</v>
      </c>
      <c r="AA211" s="945"/>
      <c r="AB211" s="946"/>
      <c r="AC211" s="946"/>
      <c r="AD211" s="947"/>
      <c r="AE211" s="947"/>
      <c r="AF211" s="947"/>
      <c r="AG211" s="947"/>
      <c r="AH211" s="947"/>
      <c r="AI211" s="947"/>
      <c r="AJ211" s="947"/>
      <c r="AK211" s="947"/>
      <c r="AL211" s="947"/>
      <c r="AM211" s="947"/>
      <c r="AN211" s="947"/>
      <c r="AO211" s="947"/>
      <c r="AP211" s="947"/>
      <c r="AQ211" s="947"/>
      <c r="AR211" s="947"/>
      <c r="AS211" s="947"/>
      <c r="AT211" s="947"/>
      <c r="AU211" s="947"/>
      <c r="AV211" s="947"/>
      <c r="AW211" s="947">
        <v>3600000</v>
      </c>
      <c r="AX211" s="947"/>
      <c r="AY211" s="641">
        <f t="shared" si="97"/>
        <v>3600000</v>
      </c>
      <c r="AZ211" s="948">
        <v>30000000</v>
      </c>
      <c r="BA211" s="948"/>
      <c r="BB211" s="948"/>
      <c r="BC211" s="948"/>
      <c r="BD211" s="948"/>
      <c r="BE211" s="948"/>
      <c r="BF211" s="948">
        <v>18000000</v>
      </c>
      <c r="BG211" s="948"/>
      <c r="BH211" s="948"/>
      <c r="BI211" s="948"/>
      <c r="BJ211" s="948"/>
      <c r="BK211" s="948"/>
      <c r="BL211" s="948"/>
      <c r="BM211" s="948"/>
      <c r="BN211" s="948"/>
      <c r="BO211" s="948"/>
      <c r="BP211" s="948"/>
      <c r="BQ211" s="948"/>
      <c r="BR211" s="948"/>
      <c r="BS211" s="948"/>
      <c r="BT211" s="948"/>
      <c r="BU211" s="948"/>
      <c r="BV211" s="948"/>
      <c r="BW211" s="641">
        <f t="shared" si="99"/>
        <v>48000000</v>
      </c>
      <c r="BX211" s="946"/>
      <c r="BY211" s="946"/>
      <c r="BZ211" s="946"/>
      <c r="CA211" s="947"/>
      <c r="CB211" s="947"/>
      <c r="CC211" s="947"/>
      <c r="CD211" s="946"/>
      <c r="CE211" s="947"/>
      <c r="CF211" s="947"/>
      <c r="CG211" s="947"/>
      <c r="CH211" s="947"/>
      <c r="CI211" s="947"/>
      <c r="CJ211" s="947"/>
      <c r="CK211" s="947"/>
      <c r="CL211" s="947"/>
      <c r="CM211" s="947"/>
      <c r="CN211" s="947"/>
      <c r="CO211" s="947"/>
      <c r="CP211" s="947"/>
      <c r="CQ211" s="947"/>
      <c r="CR211" s="947"/>
      <c r="CS211" s="947"/>
      <c r="CT211" s="947"/>
      <c r="CU211" s="644">
        <f t="shared" si="100"/>
        <v>0</v>
      </c>
      <c r="CV211" s="946"/>
      <c r="CW211" s="946"/>
      <c r="CX211" s="946"/>
      <c r="CY211" s="947"/>
      <c r="CZ211" s="947"/>
      <c r="DA211" s="947"/>
      <c r="DB211" s="949">
        <v>0</v>
      </c>
      <c r="DC211" s="950"/>
      <c r="DD211" s="950"/>
      <c r="DE211" s="950"/>
      <c r="DF211" s="950"/>
      <c r="DG211" s="950"/>
      <c r="DH211" s="950"/>
      <c r="DI211" s="950"/>
      <c r="DJ211" s="950"/>
      <c r="DK211" s="950"/>
      <c r="DL211" s="950"/>
      <c r="DM211" s="950"/>
      <c r="DN211" s="950"/>
      <c r="DO211" s="950"/>
      <c r="DP211" s="950"/>
      <c r="DQ211" s="950"/>
      <c r="DR211" s="950"/>
      <c r="DS211" s="901">
        <f t="shared" si="101"/>
        <v>0</v>
      </c>
      <c r="DT211" s="948">
        <f t="shared" si="98"/>
        <v>51600000</v>
      </c>
      <c r="DU211" s="944" t="s">
        <v>1178</v>
      </c>
    </row>
    <row r="212" spans="1:125" ht="54" customHeight="1" x14ac:dyDescent="0.25">
      <c r="A212" s="939">
        <v>3</v>
      </c>
      <c r="B212" s="952" t="s">
        <v>678</v>
      </c>
      <c r="C212" s="939" t="s">
        <v>679</v>
      </c>
      <c r="D212" s="939" t="s">
        <v>680</v>
      </c>
      <c r="E212" s="706" t="s">
        <v>681</v>
      </c>
      <c r="F212" s="706" t="s">
        <v>698</v>
      </c>
      <c r="G212" s="706" t="s">
        <v>699</v>
      </c>
      <c r="H212" s="706">
        <v>120</v>
      </c>
      <c r="I212" s="706" t="s">
        <v>700</v>
      </c>
      <c r="J212" s="706" t="s">
        <v>105</v>
      </c>
      <c r="K212" s="706" t="s">
        <v>33</v>
      </c>
      <c r="L212" s="706">
        <v>880</v>
      </c>
      <c r="M212" s="706">
        <v>1000</v>
      </c>
      <c r="N212" s="943" t="s">
        <v>707</v>
      </c>
      <c r="O212" s="943" t="s">
        <v>708</v>
      </c>
      <c r="P212" s="942">
        <v>0</v>
      </c>
      <c r="Q212" s="943">
        <v>2023</v>
      </c>
      <c r="R212" s="943" t="s">
        <v>709</v>
      </c>
      <c r="S212" s="943" t="s">
        <v>105</v>
      </c>
      <c r="T212" s="943" t="s">
        <v>139</v>
      </c>
      <c r="U212" s="943">
        <v>3</v>
      </c>
      <c r="V212" s="943">
        <v>3</v>
      </c>
      <c r="W212" s="941">
        <v>0</v>
      </c>
      <c r="X212" s="944">
        <v>1</v>
      </c>
      <c r="Y212" s="944">
        <v>1</v>
      </c>
      <c r="Z212" s="944">
        <v>1</v>
      </c>
      <c r="AA212" s="945"/>
      <c r="AB212" s="946"/>
      <c r="AC212" s="946"/>
      <c r="AD212" s="947"/>
      <c r="AE212" s="947"/>
      <c r="AF212" s="947"/>
      <c r="AG212" s="947"/>
      <c r="AH212" s="947"/>
      <c r="AI212" s="947"/>
      <c r="AJ212" s="947"/>
      <c r="AK212" s="947"/>
      <c r="AL212" s="947"/>
      <c r="AM212" s="947"/>
      <c r="AN212" s="947"/>
      <c r="AO212" s="947"/>
      <c r="AP212" s="947"/>
      <c r="AQ212" s="947"/>
      <c r="AR212" s="947"/>
      <c r="AS212" s="947"/>
      <c r="AT212" s="947"/>
      <c r="AU212" s="947"/>
      <c r="AV212" s="947"/>
      <c r="AW212" s="947">
        <v>3600000</v>
      </c>
      <c r="AX212" s="947"/>
      <c r="AY212" s="641">
        <f t="shared" si="97"/>
        <v>3600000</v>
      </c>
      <c r="AZ212" s="946">
        <v>30000000</v>
      </c>
      <c r="BA212" s="946"/>
      <c r="BB212" s="946"/>
      <c r="BC212" s="948"/>
      <c r="BD212" s="948"/>
      <c r="BE212" s="948"/>
      <c r="BF212" s="946">
        <v>15000000</v>
      </c>
      <c r="BG212" s="948"/>
      <c r="BH212" s="948"/>
      <c r="BI212" s="948"/>
      <c r="BJ212" s="948"/>
      <c r="BK212" s="948"/>
      <c r="BL212" s="948"/>
      <c r="BM212" s="948"/>
      <c r="BN212" s="948"/>
      <c r="BO212" s="948"/>
      <c r="BP212" s="948"/>
      <c r="BQ212" s="948"/>
      <c r="BR212" s="948"/>
      <c r="BS212" s="948"/>
      <c r="BT212" s="948"/>
      <c r="BU212" s="948"/>
      <c r="BV212" s="948"/>
      <c r="BW212" s="641">
        <f t="shared" si="99"/>
        <v>45000000</v>
      </c>
      <c r="BX212" s="946">
        <v>30000000</v>
      </c>
      <c r="BY212" s="946"/>
      <c r="BZ212" s="946"/>
      <c r="CA212" s="946"/>
      <c r="CB212" s="946"/>
      <c r="CC212" s="946"/>
      <c r="CD212" s="946">
        <v>35000000</v>
      </c>
      <c r="CE212" s="947"/>
      <c r="CF212" s="947"/>
      <c r="CG212" s="947"/>
      <c r="CH212" s="947"/>
      <c r="CI212" s="947"/>
      <c r="CJ212" s="947"/>
      <c r="CK212" s="947"/>
      <c r="CL212" s="947"/>
      <c r="CM212" s="947"/>
      <c r="CN212" s="947"/>
      <c r="CO212" s="947"/>
      <c r="CP212" s="947"/>
      <c r="CQ212" s="947"/>
      <c r="CR212" s="947"/>
      <c r="CS212" s="947"/>
      <c r="CT212" s="947"/>
      <c r="CU212" s="644">
        <f t="shared" si="100"/>
        <v>65000000</v>
      </c>
      <c r="CV212" s="946">
        <v>30000000</v>
      </c>
      <c r="CW212" s="946"/>
      <c r="CX212" s="946"/>
      <c r="CY212" s="946"/>
      <c r="CZ212" s="946"/>
      <c r="DA212" s="946"/>
      <c r="DB212" s="949">
        <v>15000000</v>
      </c>
      <c r="DC212" s="950"/>
      <c r="DD212" s="950"/>
      <c r="DE212" s="950"/>
      <c r="DF212" s="950"/>
      <c r="DG212" s="950"/>
      <c r="DH212" s="950"/>
      <c r="DI212" s="950"/>
      <c r="DJ212" s="950"/>
      <c r="DK212" s="950"/>
      <c r="DL212" s="950"/>
      <c r="DM212" s="950"/>
      <c r="DN212" s="950"/>
      <c r="DO212" s="950"/>
      <c r="DP212" s="950"/>
      <c r="DQ212" s="950"/>
      <c r="DR212" s="950"/>
      <c r="DS212" s="901">
        <f t="shared" si="101"/>
        <v>45000000</v>
      </c>
      <c r="DT212" s="948">
        <f t="shared" si="98"/>
        <v>158600000</v>
      </c>
      <c r="DU212" s="944" t="s">
        <v>1178</v>
      </c>
    </row>
    <row r="213" spans="1:125" ht="54" customHeight="1" x14ac:dyDescent="0.25">
      <c r="A213" s="939">
        <v>3</v>
      </c>
      <c r="B213" s="952" t="s">
        <v>678</v>
      </c>
      <c r="C213" s="939" t="s">
        <v>679</v>
      </c>
      <c r="D213" s="939" t="s">
        <v>710</v>
      </c>
      <c r="E213" s="706" t="s">
        <v>711</v>
      </c>
      <c r="F213" s="706" t="s">
        <v>712</v>
      </c>
      <c r="G213" s="943" t="s">
        <v>713</v>
      </c>
      <c r="H213" s="943">
        <v>1</v>
      </c>
      <c r="I213" s="943" t="s">
        <v>714</v>
      </c>
      <c r="J213" s="943" t="s">
        <v>105</v>
      </c>
      <c r="K213" s="943" t="s">
        <v>33</v>
      </c>
      <c r="L213" s="943">
        <v>3</v>
      </c>
      <c r="M213" s="943">
        <v>4</v>
      </c>
      <c r="N213" s="943" t="s">
        <v>715</v>
      </c>
      <c r="O213" s="943" t="s">
        <v>716</v>
      </c>
      <c r="P213" s="943">
        <v>20</v>
      </c>
      <c r="Q213" s="943">
        <v>2023</v>
      </c>
      <c r="R213" s="943" t="s">
        <v>543</v>
      </c>
      <c r="S213" s="943" t="s">
        <v>105</v>
      </c>
      <c r="T213" s="943" t="s">
        <v>139</v>
      </c>
      <c r="U213" s="943">
        <v>10</v>
      </c>
      <c r="V213" s="943">
        <v>10</v>
      </c>
      <c r="W213" s="941">
        <v>0</v>
      </c>
      <c r="X213" s="944">
        <v>3</v>
      </c>
      <c r="Y213" s="944">
        <v>3</v>
      </c>
      <c r="Z213" s="944">
        <v>4</v>
      </c>
      <c r="AA213" s="945"/>
      <c r="AB213" s="946"/>
      <c r="AC213" s="946"/>
      <c r="AD213" s="947"/>
      <c r="AE213" s="947"/>
      <c r="AF213" s="947"/>
      <c r="AG213" s="947"/>
      <c r="AH213" s="947"/>
      <c r="AI213" s="947"/>
      <c r="AJ213" s="947"/>
      <c r="AK213" s="947"/>
      <c r="AL213" s="947"/>
      <c r="AM213" s="947"/>
      <c r="AN213" s="947"/>
      <c r="AO213" s="947"/>
      <c r="AP213" s="947"/>
      <c r="AQ213" s="947"/>
      <c r="AR213" s="947"/>
      <c r="AS213" s="947"/>
      <c r="AT213" s="947"/>
      <c r="AU213" s="947"/>
      <c r="AV213" s="947"/>
      <c r="AW213" s="947">
        <f>724000+2169480</f>
        <v>2893480</v>
      </c>
      <c r="AX213" s="947"/>
      <c r="AY213" s="641">
        <f t="shared" si="97"/>
        <v>2893480</v>
      </c>
      <c r="AZ213" s="946">
        <v>10664000</v>
      </c>
      <c r="BA213" s="946"/>
      <c r="BB213" s="946"/>
      <c r="BC213" s="948">
        <f t="shared" ref="BC213:BC219" si="102">+AD213*1.029</f>
        <v>0</v>
      </c>
      <c r="BD213" s="948"/>
      <c r="BE213" s="948"/>
      <c r="BF213" s="946">
        <v>5800000</v>
      </c>
      <c r="BG213" s="948"/>
      <c r="BH213" s="948"/>
      <c r="BI213" s="948"/>
      <c r="BJ213" s="948"/>
      <c r="BK213" s="948"/>
      <c r="BL213" s="948"/>
      <c r="BM213" s="948"/>
      <c r="BN213" s="948"/>
      <c r="BO213" s="948"/>
      <c r="BP213" s="948"/>
      <c r="BQ213" s="948"/>
      <c r="BR213" s="948"/>
      <c r="BS213" s="948"/>
      <c r="BT213" s="948"/>
      <c r="BU213" s="948"/>
      <c r="BV213" s="948"/>
      <c r="BW213" s="641">
        <f t="shared" si="99"/>
        <v>16464000</v>
      </c>
      <c r="BX213" s="946">
        <v>30000000</v>
      </c>
      <c r="BY213" s="946"/>
      <c r="BZ213" s="946"/>
      <c r="CA213" s="947"/>
      <c r="CB213" s="947"/>
      <c r="CC213" s="947"/>
      <c r="CD213" s="946">
        <v>10000000</v>
      </c>
      <c r="CE213" s="947"/>
      <c r="CF213" s="947"/>
      <c r="CG213" s="947"/>
      <c r="CH213" s="947"/>
      <c r="CI213" s="947"/>
      <c r="CJ213" s="947"/>
      <c r="CK213" s="947"/>
      <c r="CL213" s="947"/>
      <c r="CM213" s="947"/>
      <c r="CN213" s="947"/>
      <c r="CO213" s="947"/>
      <c r="CP213" s="947"/>
      <c r="CQ213" s="947"/>
      <c r="CR213" s="947"/>
      <c r="CS213" s="947"/>
      <c r="CT213" s="947"/>
      <c r="CU213" s="644">
        <f t="shared" si="100"/>
        <v>40000000</v>
      </c>
      <c r="CV213" s="946">
        <v>20000000</v>
      </c>
      <c r="CW213" s="946"/>
      <c r="CX213" s="946"/>
      <c r="CY213" s="947"/>
      <c r="CZ213" s="947"/>
      <c r="DA213" s="947"/>
      <c r="DB213" s="949">
        <v>15000000</v>
      </c>
      <c r="DC213" s="950"/>
      <c r="DD213" s="950"/>
      <c r="DE213" s="950"/>
      <c r="DF213" s="950"/>
      <c r="DG213" s="950"/>
      <c r="DH213" s="950"/>
      <c r="DI213" s="950"/>
      <c r="DJ213" s="950"/>
      <c r="DK213" s="950"/>
      <c r="DL213" s="950"/>
      <c r="DM213" s="950"/>
      <c r="DN213" s="950"/>
      <c r="DO213" s="950"/>
      <c r="DP213" s="950"/>
      <c r="DQ213" s="950"/>
      <c r="DR213" s="950"/>
      <c r="DS213" s="901">
        <f t="shared" si="101"/>
        <v>35000000</v>
      </c>
      <c r="DT213" s="948">
        <f t="shared" si="98"/>
        <v>94357480</v>
      </c>
      <c r="DU213" s="944" t="s">
        <v>1178</v>
      </c>
    </row>
    <row r="214" spans="1:125" ht="54" customHeight="1" x14ac:dyDescent="0.25">
      <c r="A214" s="939">
        <v>3</v>
      </c>
      <c r="B214" s="952" t="s">
        <v>678</v>
      </c>
      <c r="C214" s="939" t="s">
        <v>679</v>
      </c>
      <c r="D214" s="939" t="s">
        <v>710</v>
      </c>
      <c r="E214" s="706" t="s">
        <v>711</v>
      </c>
      <c r="F214" s="706" t="s">
        <v>712</v>
      </c>
      <c r="G214" s="943" t="s">
        <v>713</v>
      </c>
      <c r="H214" s="943">
        <v>1</v>
      </c>
      <c r="I214" s="943" t="s">
        <v>714</v>
      </c>
      <c r="J214" s="943" t="s">
        <v>105</v>
      </c>
      <c r="K214" s="943" t="s">
        <v>33</v>
      </c>
      <c r="L214" s="943">
        <v>3</v>
      </c>
      <c r="M214" s="943">
        <v>4</v>
      </c>
      <c r="N214" s="943" t="s">
        <v>717</v>
      </c>
      <c r="O214" s="943" t="s">
        <v>1310</v>
      </c>
      <c r="P214" s="943">
        <v>0</v>
      </c>
      <c r="Q214" s="943">
        <v>2023</v>
      </c>
      <c r="R214" s="943" t="s">
        <v>719</v>
      </c>
      <c r="S214" s="943" t="s">
        <v>105</v>
      </c>
      <c r="T214" s="943" t="s">
        <v>139</v>
      </c>
      <c r="U214" s="943">
        <v>24</v>
      </c>
      <c r="V214" s="943">
        <v>24</v>
      </c>
      <c r="W214" s="941">
        <v>4</v>
      </c>
      <c r="X214" s="944">
        <v>8</v>
      </c>
      <c r="Y214" s="944">
        <v>8</v>
      </c>
      <c r="Z214" s="944">
        <v>4</v>
      </c>
      <c r="AA214" s="945">
        <v>30000000</v>
      </c>
      <c r="AB214" s="946"/>
      <c r="AC214" s="946"/>
      <c r="AD214" s="947"/>
      <c r="AE214" s="947"/>
      <c r="AF214" s="947"/>
      <c r="AG214" s="946">
        <v>30000000</v>
      </c>
      <c r="AH214" s="947"/>
      <c r="AI214" s="947"/>
      <c r="AJ214" s="947"/>
      <c r="AK214" s="947"/>
      <c r="AL214" s="947"/>
      <c r="AM214" s="947"/>
      <c r="AN214" s="947"/>
      <c r="AO214" s="947"/>
      <c r="AP214" s="947"/>
      <c r="AQ214" s="947"/>
      <c r="AR214" s="947"/>
      <c r="AS214" s="947"/>
      <c r="AT214" s="947"/>
      <c r="AU214" s="947"/>
      <c r="AV214" s="947"/>
      <c r="AW214" s="947"/>
      <c r="AX214" s="947"/>
      <c r="AY214" s="641">
        <f t="shared" si="97"/>
        <v>60000000</v>
      </c>
      <c r="AZ214" s="946">
        <v>40000000</v>
      </c>
      <c r="BA214" s="946"/>
      <c r="BB214" s="946"/>
      <c r="BC214" s="948">
        <f t="shared" si="102"/>
        <v>0</v>
      </c>
      <c r="BD214" s="948"/>
      <c r="BE214" s="948"/>
      <c r="BF214" s="946">
        <v>10000000</v>
      </c>
      <c r="BG214" s="948"/>
      <c r="BH214" s="948"/>
      <c r="BI214" s="948"/>
      <c r="BJ214" s="948"/>
      <c r="BK214" s="948"/>
      <c r="BL214" s="948"/>
      <c r="BM214" s="948"/>
      <c r="BN214" s="948"/>
      <c r="BO214" s="948"/>
      <c r="BP214" s="948"/>
      <c r="BQ214" s="948"/>
      <c r="BR214" s="948"/>
      <c r="BS214" s="948"/>
      <c r="BT214" s="948"/>
      <c r="BU214" s="948"/>
      <c r="BV214" s="948"/>
      <c r="BW214" s="641">
        <f t="shared" si="99"/>
        <v>50000000</v>
      </c>
      <c r="BX214" s="946">
        <v>40000000</v>
      </c>
      <c r="BY214" s="946"/>
      <c r="BZ214" s="946"/>
      <c r="CA214" s="947"/>
      <c r="CB214" s="947"/>
      <c r="CC214" s="947"/>
      <c r="CD214" s="946">
        <v>5000000</v>
      </c>
      <c r="CE214" s="947"/>
      <c r="CF214" s="947"/>
      <c r="CG214" s="947"/>
      <c r="CH214" s="947"/>
      <c r="CI214" s="947"/>
      <c r="CJ214" s="947"/>
      <c r="CK214" s="947"/>
      <c r="CL214" s="947"/>
      <c r="CM214" s="947"/>
      <c r="CN214" s="947"/>
      <c r="CO214" s="947"/>
      <c r="CP214" s="947"/>
      <c r="CQ214" s="947"/>
      <c r="CR214" s="947"/>
      <c r="CS214" s="947"/>
      <c r="CT214" s="947"/>
      <c r="CU214" s="644">
        <f t="shared" si="100"/>
        <v>45000000</v>
      </c>
      <c r="CV214" s="946">
        <v>35000000</v>
      </c>
      <c r="CW214" s="946"/>
      <c r="CX214" s="946"/>
      <c r="CY214" s="947"/>
      <c r="CZ214" s="947"/>
      <c r="DA214" s="947"/>
      <c r="DB214" s="949">
        <v>25000000</v>
      </c>
      <c r="DC214" s="950"/>
      <c r="DD214" s="950"/>
      <c r="DE214" s="950"/>
      <c r="DF214" s="950"/>
      <c r="DG214" s="950"/>
      <c r="DH214" s="950"/>
      <c r="DI214" s="950"/>
      <c r="DJ214" s="950"/>
      <c r="DK214" s="950"/>
      <c r="DL214" s="950"/>
      <c r="DM214" s="950"/>
      <c r="DN214" s="950"/>
      <c r="DO214" s="950"/>
      <c r="DP214" s="950"/>
      <c r="DQ214" s="950"/>
      <c r="DR214" s="950"/>
      <c r="DS214" s="901">
        <f t="shared" si="101"/>
        <v>60000000</v>
      </c>
      <c r="DT214" s="948">
        <f t="shared" si="98"/>
        <v>215000000</v>
      </c>
      <c r="DU214" s="944" t="s">
        <v>1178</v>
      </c>
    </row>
    <row r="215" spans="1:125" ht="54" customHeight="1" x14ac:dyDescent="0.25">
      <c r="A215" s="939">
        <v>3</v>
      </c>
      <c r="B215" s="952" t="s">
        <v>678</v>
      </c>
      <c r="C215" s="939" t="s">
        <v>679</v>
      </c>
      <c r="D215" s="939" t="s">
        <v>710</v>
      </c>
      <c r="E215" s="706" t="s">
        <v>711</v>
      </c>
      <c r="F215" s="706" t="s">
        <v>712</v>
      </c>
      <c r="G215" s="943" t="s">
        <v>713</v>
      </c>
      <c r="H215" s="943">
        <v>1</v>
      </c>
      <c r="I215" s="943" t="s">
        <v>714</v>
      </c>
      <c r="J215" s="943" t="s">
        <v>105</v>
      </c>
      <c r="K215" s="943" t="s">
        <v>33</v>
      </c>
      <c r="L215" s="943">
        <v>3</v>
      </c>
      <c r="M215" s="943">
        <v>4</v>
      </c>
      <c r="N215" s="943" t="s">
        <v>720</v>
      </c>
      <c r="O215" s="943" t="s">
        <v>721</v>
      </c>
      <c r="P215" s="943">
        <v>0</v>
      </c>
      <c r="Q215" s="943">
        <v>2023</v>
      </c>
      <c r="R215" s="943" t="s">
        <v>722</v>
      </c>
      <c r="S215" s="943" t="s">
        <v>105</v>
      </c>
      <c r="T215" s="943" t="s">
        <v>139</v>
      </c>
      <c r="U215" s="943">
        <v>1</v>
      </c>
      <c r="V215" s="943">
        <v>1</v>
      </c>
      <c r="W215" s="941">
        <v>0</v>
      </c>
      <c r="X215" s="944">
        <v>1</v>
      </c>
      <c r="Y215" s="944">
        <v>1</v>
      </c>
      <c r="Z215" s="944">
        <v>1</v>
      </c>
      <c r="AA215" s="945">
        <v>0</v>
      </c>
      <c r="AB215" s="946"/>
      <c r="AC215" s="946"/>
      <c r="AD215" s="947"/>
      <c r="AE215" s="947"/>
      <c r="AF215" s="947"/>
      <c r="AG215" s="947"/>
      <c r="AH215" s="947"/>
      <c r="AI215" s="947"/>
      <c r="AJ215" s="947"/>
      <c r="AK215" s="947"/>
      <c r="AL215" s="947"/>
      <c r="AM215" s="947"/>
      <c r="AN215" s="947"/>
      <c r="AO215" s="947"/>
      <c r="AP215" s="947"/>
      <c r="AQ215" s="947"/>
      <c r="AR215" s="947"/>
      <c r="AS215" s="947"/>
      <c r="AT215" s="947"/>
      <c r="AU215" s="947"/>
      <c r="AV215" s="947"/>
      <c r="AW215" s="947">
        <v>1447000</v>
      </c>
      <c r="AX215" s="947"/>
      <c r="AY215" s="641">
        <f t="shared" si="97"/>
        <v>1447000</v>
      </c>
      <c r="AZ215" s="946">
        <v>40755000</v>
      </c>
      <c r="BA215" s="946"/>
      <c r="BB215" s="946"/>
      <c r="BC215" s="948">
        <f t="shared" si="102"/>
        <v>0</v>
      </c>
      <c r="BD215" s="948"/>
      <c r="BE215" s="948"/>
      <c r="BF215" s="946">
        <v>12000000</v>
      </c>
      <c r="BG215" s="948"/>
      <c r="BH215" s="948"/>
      <c r="BI215" s="948"/>
      <c r="BJ215" s="948"/>
      <c r="BK215" s="948"/>
      <c r="BL215" s="948"/>
      <c r="BM215" s="948"/>
      <c r="BN215" s="948"/>
      <c r="BO215" s="948"/>
      <c r="BP215" s="948"/>
      <c r="BQ215" s="948"/>
      <c r="BR215" s="948"/>
      <c r="BS215" s="948"/>
      <c r="BT215" s="948"/>
      <c r="BU215" s="948"/>
      <c r="BV215" s="948"/>
      <c r="BW215" s="641">
        <f t="shared" si="99"/>
        <v>52755000</v>
      </c>
      <c r="BX215" s="946">
        <v>40000000</v>
      </c>
      <c r="BY215" s="946"/>
      <c r="BZ215" s="946"/>
      <c r="CA215" s="947"/>
      <c r="CB215" s="947"/>
      <c r="CC215" s="947"/>
      <c r="CD215" s="946">
        <v>17056220</v>
      </c>
      <c r="CE215" s="947"/>
      <c r="CF215" s="947"/>
      <c r="CG215" s="947"/>
      <c r="CH215" s="947"/>
      <c r="CI215" s="947"/>
      <c r="CJ215" s="947"/>
      <c r="CK215" s="947"/>
      <c r="CL215" s="947"/>
      <c r="CM215" s="947"/>
      <c r="CN215" s="947"/>
      <c r="CO215" s="947"/>
      <c r="CP215" s="947"/>
      <c r="CQ215" s="947"/>
      <c r="CR215" s="947"/>
      <c r="CS215" s="947"/>
      <c r="CT215" s="947"/>
      <c r="CU215" s="644">
        <f t="shared" si="100"/>
        <v>57056220</v>
      </c>
      <c r="CV215" s="946">
        <v>65000000</v>
      </c>
      <c r="CW215" s="946"/>
      <c r="CX215" s="946"/>
      <c r="CY215" s="947"/>
      <c r="CZ215" s="947"/>
      <c r="DA215" s="947"/>
      <c r="DB215" s="949">
        <v>20000000</v>
      </c>
      <c r="DC215" s="950"/>
      <c r="DD215" s="950"/>
      <c r="DE215" s="950"/>
      <c r="DF215" s="950"/>
      <c r="DG215" s="950"/>
      <c r="DH215" s="950"/>
      <c r="DI215" s="950"/>
      <c r="DJ215" s="950"/>
      <c r="DK215" s="950"/>
      <c r="DL215" s="950"/>
      <c r="DM215" s="950"/>
      <c r="DN215" s="950"/>
      <c r="DO215" s="950"/>
      <c r="DP215" s="950"/>
      <c r="DQ215" s="950"/>
      <c r="DR215" s="950"/>
      <c r="DS215" s="901">
        <f t="shared" si="101"/>
        <v>85000000</v>
      </c>
      <c r="DT215" s="948">
        <f t="shared" si="98"/>
        <v>196258220</v>
      </c>
      <c r="DU215" s="944" t="s">
        <v>1178</v>
      </c>
    </row>
    <row r="216" spans="1:125" ht="54" customHeight="1" x14ac:dyDescent="0.25">
      <c r="A216" s="939">
        <v>3</v>
      </c>
      <c r="B216" s="952" t="s">
        <v>678</v>
      </c>
      <c r="C216" s="939" t="s">
        <v>679</v>
      </c>
      <c r="D216" s="939" t="s">
        <v>710</v>
      </c>
      <c r="E216" s="706" t="s">
        <v>711</v>
      </c>
      <c r="F216" s="706" t="s">
        <v>712</v>
      </c>
      <c r="G216" s="943" t="s">
        <v>713</v>
      </c>
      <c r="H216" s="943">
        <v>1</v>
      </c>
      <c r="I216" s="943" t="s">
        <v>714</v>
      </c>
      <c r="J216" s="943" t="s">
        <v>105</v>
      </c>
      <c r="K216" s="943" t="s">
        <v>33</v>
      </c>
      <c r="L216" s="943">
        <v>3</v>
      </c>
      <c r="M216" s="943">
        <v>4</v>
      </c>
      <c r="N216" s="943" t="s">
        <v>723</v>
      </c>
      <c r="O216" s="943" t="s">
        <v>1311</v>
      </c>
      <c r="P216" s="943">
        <v>0</v>
      </c>
      <c r="Q216" s="943">
        <v>2023</v>
      </c>
      <c r="R216" s="943" t="s">
        <v>309</v>
      </c>
      <c r="S216" s="943" t="s">
        <v>105</v>
      </c>
      <c r="T216" s="943" t="s">
        <v>139</v>
      </c>
      <c r="U216" s="943">
        <v>50</v>
      </c>
      <c r="V216" s="943">
        <v>50</v>
      </c>
      <c r="W216" s="941">
        <v>0</v>
      </c>
      <c r="X216" s="944">
        <v>0</v>
      </c>
      <c r="Y216" s="944">
        <v>25</v>
      </c>
      <c r="Z216" s="944">
        <v>25</v>
      </c>
      <c r="AA216" s="945">
        <v>0</v>
      </c>
      <c r="AB216" s="946"/>
      <c r="AC216" s="946"/>
      <c r="AD216" s="947"/>
      <c r="AE216" s="947"/>
      <c r="AF216" s="947"/>
      <c r="AG216" s="947"/>
      <c r="AH216" s="947"/>
      <c r="AI216" s="947"/>
      <c r="AJ216" s="947"/>
      <c r="AK216" s="947"/>
      <c r="AL216" s="947"/>
      <c r="AM216" s="947"/>
      <c r="AN216" s="947"/>
      <c r="AO216" s="947"/>
      <c r="AP216" s="947"/>
      <c r="AQ216" s="947"/>
      <c r="AR216" s="947"/>
      <c r="AS216" s="947"/>
      <c r="AT216" s="947"/>
      <c r="AU216" s="947"/>
      <c r="AV216" s="947"/>
      <c r="AW216" s="947">
        <v>2169480</v>
      </c>
      <c r="AX216" s="947"/>
      <c r="AY216" s="641">
        <f t="shared" si="97"/>
        <v>2169480</v>
      </c>
      <c r="AZ216" s="948">
        <v>0</v>
      </c>
      <c r="BA216" s="948"/>
      <c r="BB216" s="948"/>
      <c r="BC216" s="948">
        <f t="shared" si="102"/>
        <v>0</v>
      </c>
      <c r="BD216" s="948"/>
      <c r="BE216" s="948"/>
      <c r="BF216" s="948"/>
      <c r="BG216" s="948"/>
      <c r="BH216" s="948"/>
      <c r="BI216" s="948"/>
      <c r="BJ216" s="948"/>
      <c r="BK216" s="948"/>
      <c r="BL216" s="948"/>
      <c r="BM216" s="948"/>
      <c r="BN216" s="948"/>
      <c r="BO216" s="948"/>
      <c r="BP216" s="948"/>
      <c r="BQ216" s="948"/>
      <c r="BR216" s="948"/>
      <c r="BS216" s="948"/>
      <c r="BT216" s="948"/>
      <c r="BU216" s="948"/>
      <c r="BV216" s="948"/>
      <c r="BW216" s="641">
        <f t="shared" si="99"/>
        <v>0</v>
      </c>
      <c r="BX216" s="946">
        <v>25485520</v>
      </c>
      <c r="BY216" s="946"/>
      <c r="BZ216" s="946"/>
      <c r="CA216" s="947"/>
      <c r="CB216" s="947"/>
      <c r="CC216" s="947"/>
      <c r="CD216" s="946">
        <v>15000000</v>
      </c>
      <c r="CE216" s="947"/>
      <c r="CF216" s="947"/>
      <c r="CG216" s="947"/>
      <c r="CH216" s="947"/>
      <c r="CI216" s="947"/>
      <c r="CJ216" s="947"/>
      <c r="CK216" s="947"/>
      <c r="CL216" s="947"/>
      <c r="CM216" s="947"/>
      <c r="CN216" s="947"/>
      <c r="CO216" s="947"/>
      <c r="CP216" s="947"/>
      <c r="CQ216" s="947"/>
      <c r="CR216" s="947"/>
      <c r="CS216" s="947"/>
      <c r="CT216" s="947"/>
      <c r="CU216" s="644">
        <f t="shared" si="100"/>
        <v>40485520</v>
      </c>
      <c r="CV216" s="946">
        <v>22000000</v>
      </c>
      <c r="CW216" s="946"/>
      <c r="CX216" s="946"/>
      <c r="CY216" s="947"/>
      <c r="CZ216" s="947"/>
      <c r="DA216" s="947"/>
      <c r="DB216" s="949">
        <v>5000000</v>
      </c>
      <c r="DC216" s="950"/>
      <c r="DD216" s="950"/>
      <c r="DE216" s="950"/>
      <c r="DF216" s="950"/>
      <c r="DG216" s="950"/>
      <c r="DH216" s="950"/>
      <c r="DI216" s="950"/>
      <c r="DJ216" s="950"/>
      <c r="DK216" s="950"/>
      <c r="DL216" s="950"/>
      <c r="DM216" s="950"/>
      <c r="DN216" s="950"/>
      <c r="DO216" s="950"/>
      <c r="DP216" s="950"/>
      <c r="DQ216" s="950"/>
      <c r="DR216" s="950"/>
      <c r="DS216" s="901">
        <f t="shared" si="101"/>
        <v>27000000</v>
      </c>
      <c r="DT216" s="948">
        <f t="shared" si="98"/>
        <v>69655000</v>
      </c>
      <c r="DU216" s="944" t="s">
        <v>1178</v>
      </c>
    </row>
    <row r="217" spans="1:125" ht="54" customHeight="1" x14ac:dyDescent="0.25">
      <c r="A217" s="939">
        <v>3</v>
      </c>
      <c r="B217" s="952" t="s">
        <v>678</v>
      </c>
      <c r="C217" s="939" t="s">
        <v>679</v>
      </c>
      <c r="D217" s="939" t="s">
        <v>710</v>
      </c>
      <c r="E217" s="706" t="s">
        <v>711</v>
      </c>
      <c r="F217" s="706" t="s">
        <v>712</v>
      </c>
      <c r="G217" s="943" t="s">
        <v>713</v>
      </c>
      <c r="H217" s="943">
        <v>1</v>
      </c>
      <c r="I217" s="943" t="s">
        <v>714</v>
      </c>
      <c r="J217" s="943" t="s">
        <v>105</v>
      </c>
      <c r="K217" s="943" t="s">
        <v>33</v>
      </c>
      <c r="L217" s="943">
        <v>3</v>
      </c>
      <c r="M217" s="943">
        <v>4</v>
      </c>
      <c r="N217" s="943" t="s">
        <v>725</v>
      </c>
      <c r="O217" s="943" t="s">
        <v>726</v>
      </c>
      <c r="P217" s="943">
        <v>1</v>
      </c>
      <c r="Q217" s="943">
        <v>2023</v>
      </c>
      <c r="R217" s="943" t="s">
        <v>727</v>
      </c>
      <c r="S217" s="943" t="s">
        <v>105</v>
      </c>
      <c r="T217" s="943" t="s">
        <v>139</v>
      </c>
      <c r="U217" s="943">
        <v>1</v>
      </c>
      <c r="V217" s="943">
        <v>2</v>
      </c>
      <c r="W217" s="941">
        <v>0</v>
      </c>
      <c r="X217" s="943">
        <v>1</v>
      </c>
      <c r="Y217" s="944">
        <v>0</v>
      </c>
      <c r="Z217" s="944">
        <v>1</v>
      </c>
      <c r="AA217" s="945">
        <v>0</v>
      </c>
      <c r="AB217" s="946"/>
      <c r="AC217" s="946"/>
      <c r="AD217" s="947"/>
      <c r="AE217" s="947"/>
      <c r="AF217" s="947"/>
      <c r="AG217" s="947"/>
      <c r="AH217" s="947"/>
      <c r="AI217" s="947"/>
      <c r="AJ217" s="947"/>
      <c r="AK217" s="947"/>
      <c r="AL217" s="947"/>
      <c r="AM217" s="947"/>
      <c r="AN217" s="947"/>
      <c r="AO217" s="947"/>
      <c r="AP217" s="947"/>
      <c r="AQ217" s="947"/>
      <c r="AR217" s="947"/>
      <c r="AS217" s="947"/>
      <c r="AT217" s="947"/>
      <c r="AU217" s="947"/>
      <c r="AV217" s="947"/>
      <c r="AW217" s="947">
        <f>4338960+2169480</f>
        <v>6508440</v>
      </c>
      <c r="AX217" s="947"/>
      <c r="AY217" s="641">
        <f t="shared" si="97"/>
        <v>6508440</v>
      </c>
      <c r="AZ217" s="946">
        <v>45900000</v>
      </c>
      <c r="BA217" s="946"/>
      <c r="BB217" s="946"/>
      <c r="BC217" s="946">
        <f t="shared" si="102"/>
        <v>0</v>
      </c>
      <c r="BD217" s="946"/>
      <c r="BE217" s="946"/>
      <c r="BF217" s="946">
        <v>17000000</v>
      </c>
      <c r="BG217" s="948"/>
      <c r="BH217" s="948"/>
      <c r="BI217" s="948"/>
      <c r="BJ217" s="948"/>
      <c r="BK217" s="948"/>
      <c r="BL217" s="948"/>
      <c r="BM217" s="948"/>
      <c r="BN217" s="948"/>
      <c r="BO217" s="948"/>
      <c r="BP217" s="948"/>
      <c r="BQ217" s="948"/>
      <c r="BR217" s="948"/>
      <c r="BS217" s="948"/>
      <c r="BT217" s="948"/>
      <c r="BU217" s="948"/>
      <c r="BV217" s="948"/>
      <c r="BW217" s="641">
        <f t="shared" si="99"/>
        <v>62900000</v>
      </c>
      <c r="BX217" s="947">
        <v>0</v>
      </c>
      <c r="BY217" s="947"/>
      <c r="BZ217" s="947"/>
      <c r="CA217" s="947"/>
      <c r="CB217" s="947"/>
      <c r="CC217" s="947"/>
      <c r="CD217" s="947">
        <v>0</v>
      </c>
      <c r="CE217" s="947"/>
      <c r="CF217" s="947"/>
      <c r="CG217" s="947"/>
      <c r="CH217" s="947"/>
      <c r="CI217" s="947"/>
      <c r="CJ217" s="947"/>
      <c r="CK217" s="947"/>
      <c r="CL217" s="947"/>
      <c r="CM217" s="947"/>
      <c r="CN217" s="947"/>
      <c r="CO217" s="947"/>
      <c r="CP217" s="947"/>
      <c r="CQ217" s="947"/>
      <c r="CR217" s="947"/>
      <c r="CS217" s="947"/>
      <c r="CT217" s="947"/>
      <c r="CU217" s="644">
        <f t="shared" si="100"/>
        <v>0</v>
      </c>
      <c r="CV217" s="946">
        <v>40000000</v>
      </c>
      <c r="CW217" s="946"/>
      <c r="CX217" s="946"/>
      <c r="CY217" s="946"/>
      <c r="CZ217" s="946"/>
      <c r="DA217" s="946"/>
      <c r="DB217" s="949">
        <v>15000000</v>
      </c>
      <c r="DC217" s="950"/>
      <c r="DD217" s="950"/>
      <c r="DE217" s="950"/>
      <c r="DF217" s="950"/>
      <c r="DG217" s="950"/>
      <c r="DH217" s="950"/>
      <c r="DI217" s="950"/>
      <c r="DJ217" s="950"/>
      <c r="DK217" s="950"/>
      <c r="DL217" s="950"/>
      <c r="DM217" s="950"/>
      <c r="DN217" s="950"/>
      <c r="DO217" s="950"/>
      <c r="DP217" s="950"/>
      <c r="DQ217" s="950"/>
      <c r="DR217" s="950"/>
      <c r="DS217" s="901">
        <f t="shared" si="101"/>
        <v>55000000</v>
      </c>
      <c r="DT217" s="948">
        <f t="shared" si="98"/>
        <v>124408440</v>
      </c>
      <c r="DU217" s="944" t="s">
        <v>1178</v>
      </c>
    </row>
    <row r="218" spans="1:125" ht="54" customHeight="1" x14ac:dyDescent="0.25">
      <c r="A218" s="939">
        <v>3</v>
      </c>
      <c r="B218" s="952" t="s">
        <v>678</v>
      </c>
      <c r="C218" s="939" t="s">
        <v>679</v>
      </c>
      <c r="D218" s="939" t="s">
        <v>710</v>
      </c>
      <c r="E218" s="706" t="s">
        <v>711</v>
      </c>
      <c r="F218" s="706" t="s">
        <v>712</v>
      </c>
      <c r="G218" s="943" t="s">
        <v>713</v>
      </c>
      <c r="H218" s="943">
        <v>1</v>
      </c>
      <c r="I218" s="943" t="s">
        <v>714</v>
      </c>
      <c r="J218" s="943" t="s">
        <v>105</v>
      </c>
      <c r="K218" s="943" t="s">
        <v>33</v>
      </c>
      <c r="L218" s="943">
        <v>3</v>
      </c>
      <c r="M218" s="943">
        <v>4</v>
      </c>
      <c r="N218" s="943" t="s">
        <v>728</v>
      </c>
      <c r="O218" s="943" t="s">
        <v>729</v>
      </c>
      <c r="P218" s="943">
        <v>1</v>
      </c>
      <c r="Q218" s="943">
        <v>2023</v>
      </c>
      <c r="R218" s="943" t="s">
        <v>730</v>
      </c>
      <c r="S218" s="943" t="s">
        <v>105</v>
      </c>
      <c r="T218" s="943" t="s">
        <v>139</v>
      </c>
      <c r="U218" s="943">
        <v>3</v>
      </c>
      <c r="V218" s="943">
        <v>4</v>
      </c>
      <c r="W218" s="941">
        <v>0</v>
      </c>
      <c r="X218" s="943">
        <v>2</v>
      </c>
      <c r="Y218" s="944">
        <v>1</v>
      </c>
      <c r="Z218" s="944">
        <v>1</v>
      </c>
      <c r="AA218" s="945">
        <v>0</v>
      </c>
      <c r="AB218" s="946"/>
      <c r="AC218" s="946"/>
      <c r="AD218" s="947"/>
      <c r="AE218" s="947"/>
      <c r="AF218" s="947"/>
      <c r="AG218" s="947"/>
      <c r="AH218" s="947"/>
      <c r="AI218" s="947"/>
      <c r="AJ218" s="947"/>
      <c r="AK218" s="947"/>
      <c r="AL218" s="947"/>
      <c r="AM218" s="947"/>
      <c r="AN218" s="947"/>
      <c r="AO218" s="947"/>
      <c r="AP218" s="947"/>
      <c r="AQ218" s="947"/>
      <c r="AR218" s="947"/>
      <c r="AS218" s="947"/>
      <c r="AT218" s="947"/>
      <c r="AU218" s="947"/>
      <c r="AV218" s="947"/>
      <c r="AW218" s="947">
        <v>4338960</v>
      </c>
      <c r="AX218" s="947"/>
      <c r="AY218" s="641">
        <f t="shared" si="97"/>
        <v>4338960</v>
      </c>
      <c r="AZ218" s="946">
        <v>40450000</v>
      </c>
      <c r="BA218" s="946"/>
      <c r="BB218" s="946"/>
      <c r="BC218" s="948">
        <f t="shared" si="102"/>
        <v>0</v>
      </c>
      <c r="BD218" s="948"/>
      <c r="BE218" s="948"/>
      <c r="BF218" s="946">
        <v>11000000</v>
      </c>
      <c r="BG218" s="948"/>
      <c r="BH218" s="948"/>
      <c r="BI218" s="948"/>
      <c r="BJ218" s="948"/>
      <c r="BK218" s="948"/>
      <c r="BL218" s="948"/>
      <c r="BM218" s="948"/>
      <c r="BN218" s="948"/>
      <c r="BO218" s="948"/>
      <c r="BP218" s="948"/>
      <c r="BQ218" s="948"/>
      <c r="BR218" s="948"/>
      <c r="BS218" s="948"/>
      <c r="BT218" s="948"/>
      <c r="BU218" s="948"/>
      <c r="BV218" s="948"/>
      <c r="BW218" s="641">
        <f t="shared" si="99"/>
        <v>51450000</v>
      </c>
      <c r="BX218" s="946">
        <v>40000000</v>
      </c>
      <c r="BY218" s="946"/>
      <c r="BZ218" s="946"/>
      <c r="CA218" s="947"/>
      <c r="CB218" s="947"/>
      <c r="CC218" s="947"/>
      <c r="CD218" s="946">
        <v>23713800</v>
      </c>
      <c r="CE218" s="947"/>
      <c r="CF218" s="947"/>
      <c r="CG218" s="947"/>
      <c r="CH218" s="947"/>
      <c r="CI218" s="947"/>
      <c r="CJ218" s="947"/>
      <c r="CK218" s="947"/>
      <c r="CL218" s="947"/>
      <c r="CM218" s="947"/>
      <c r="CN218" s="947"/>
      <c r="CO218" s="947"/>
      <c r="CP218" s="947"/>
      <c r="CQ218" s="947"/>
      <c r="CR218" s="947"/>
      <c r="CS218" s="947"/>
      <c r="CT218" s="947"/>
      <c r="CU218" s="644">
        <f t="shared" si="100"/>
        <v>63713800</v>
      </c>
      <c r="CV218" s="946">
        <f>40000000</f>
        <v>40000000</v>
      </c>
      <c r="CW218" s="946"/>
      <c r="CX218" s="946"/>
      <c r="CY218" s="947"/>
      <c r="CZ218" s="947"/>
      <c r="DA218" s="947"/>
      <c r="DB218" s="949">
        <v>10000000</v>
      </c>
      <c r="DC218" s="950"/>
      <c r="DD218" s="950"/>
      <c r="DE218" s="950"/>
      <c r="DF218" s="950"/>
      <c r="DG218" s="950"/>
      <c r="DH218" s="950"/>
      <c r="DI218" s="950"/>
      <c r="DJ218" s="950"/>
      <c r="DK218" s="950"/>
      <c r="DL218" s="950"/>
      <c r="DM218" s="950"/>
      <c r="DN218" s="950"/>
      <c r="DO218" s="950"/>
      <c r="DP218" s="950"/>
      <c r="DQ218" s="950"/>
      <c r="DR218" s="950"/>
      <c r="DS218" s="901">
        <f t="shared" si="101"/>
        <v>50000000</v>
      </c>
      <c r="DT218" s="948">
        <f t="shared" si="98"/>
        <v>169502760</v>
      </c>
      <c r="DU218" s="944" t="s">
        <v>1178</v>
      </c>
    </row>
    <row r="219" spans="1:125" ht="54" customHeight="1" x14ac:dyDescent="0.25">
      <c r="A219" s="939">
        <v>3</v>
      </c>
      <c r="B219" s="952" t="s">
        <v>678</v>
      </c>
      <c r="C219" s="939" t="s">
        <v>679</v>
      </c>
      <c r="D219" s="939" t="s">
        <v>710</v>
      </c>
      <c r="E219" s="706" t="s">
        <v>711</v>
      </c>
      <c r="F219" s="706" t="s">
        <v>712</v>
      </c>
      <c r="G219" s="943" t="s">
        <v>713</v>
      </c>
      <c r="H219" s="943">
        <v>1</v>
      </c>
      <c r="I219" s="943" t="s">
        <v>714</v>
      </c>
      <c r="J219" s="943" t="s">
        <v>105</v>
      </c>
      <c r="K219" s="943" t="s">
        <v>33</v>
      </c>
      <c r="L219" s="943">
        <v>3</v>
      </c>
      <c r="M219" s="943">
        <v>4</v>
      </c>
      <c r="N219" s="943" t="s">
        <v>731</v>
      </c>
      <c r="O219" s="951" t="s">
        <v>732</v>
      </c>
      <c r="P219" s="943">
        <v>1</v>
      </c>
      <c r="Q219" s="943">
        <v>2023</v>
      </c>
      <c r="R219" s="943" t="s">
        <v>733</v>
      </c>
      <c r="S219" s="943" t="s">
        <v>105</v>
      </c>
      <c r="T219" s="943" t="s">
        <v>139</v>
      </c>
      <c r="U219" s="943">
        <v>1</v>
      </c>
      <c r="V219" s="943">
        <v>2</v>
      </c>
      <c r="W219" s="941">
        <v>1</v>
      </c>
      <c r="X219" s="943">
        <v>1</v>
      </c>
      <c r="Y219" s="944">
        <v>1</v>
      </c>
      <c r="Z219" s="944">
        <v>0.5</v>
      </c>
      <c r="AA219" s="945">
        <v>0</v>
      </c>
      <c r="AB219" s="946"/>
      <c r="AC219" s="946"/>
      <c r="AD219" s="947"/>
      <c r="AE219" s="947"/>
      <c r="AF219" s="947"/>
      <c r="AG219" s="947"/>
      <c r="AH219" s="947"/>
      <c r="AI219" s="947"/>
      <c r="AJ219" s="947"/>
      <c r="AK219" s="947"/>
      <c r="AL219" s="947"/>
      <c r="AM219" s="947"/>
      <c r="AN219" s="947"/>
      <c r="AO219" s="947"/>
      <c r="AP219" s="947"/>
      <c r="AQ219" s="947"/>
      <c r="AR219" s="947"/>
      <c r="AS219" s="947"/>
      <c r="AT219" s="947"/>
      <c r="AU219" s="947"/>
      <c r="AV219" s="947"/>
      <c r="AW219" s="947">
        <v>4338960</v>
      </c>
      <c r="AX219" s="947"/>
      <c r="AY219" s="641">
        <f t="shared" si="97"/>
        <v>4338960</v>
      </c>
      <c r="AZ219" s="946">
        <v>30160000</v>
      </c>
      <c r="BA219" s="946"/>
      <c r="BB219" s="946"/>
      <c r="BC219" s="948">
        <f t="shared" si="102"/>
        <v>0</v>
      </c>
      <c r="BD219" s="948"/>
      <c r="BE219" s="948"/>
      <c r="BF219" s="946">
        <v>21000000</v>
      </c>
      <c r="BG219" s="948"/>
      <c r="BH219" s="948"/>
      <c r="BI219" s="948"/>
      <c r="BJ219" s="948"/>
      <c r="BK219" s="948"/>
      <c r="BL219" s="948"/>
      <c r="BM219" s="948"/>
      <c r="BN219" s="948"/>
      <c r="BO219" s="948"/>
      <c r="BP219" s="948"/>
      <c r="BQ219" s="948"/>
      <c r="BR219" s="948"/>
      <c r="BS219" s="948"/>
      <c r="BT219" s="948"/>
      <c r="BU219" s="948"/>
      <c r="BV219" s="948"/>
      <c r="BW219" s="641">
        <f t="shared" si="99"/>
        <v>51160000</v>
      </c>
      <c r="BX219" s="946">
        <v>30000000</v>
      </c>
      <c r="BY219" s="946"/>
      <c r="BZ219" s="946"/>
      <c r="CA219" s="947"/>
      <c r="CB219" s="947"/>
      <c r="CC219" s="947"/>
      <c r="CD219" s="947"/>
      <c r="CE219" s="947"/>
      <c r="CF219" s="947"/>
      <c r="CG219" s="947"/>
      <c r="CH219" s="947"/>
      <c r="CI219" s="947"/>
      <c r="CJ219" s="947"/>
      <c r="CK219" s="947"/>
      <c r="CL219" s="947"/>
      <c r="CM219" s="947"/>
      <c r="CN219" s="947"/>
      <c r="CO219" s="947"/>
      <c r="CP219" s="947"/>
      <c r="CQ219" s="947"/>
      <c r="CR219" s="947"/>
      <c r="CS219" s="947"/>
      <c r="CT219" s="947"/>
      <c r="CU219" s="644">
        <f t="shared" si="100"/>
        <v>30000000</v>
      </c>
      <c r="CV219" s="946"/>
      <c r="CW219" s="946"/>
      <c r="CX219" s="946"/>
      <c r="CY219" s="947"/>
      <c r="CZ219" s="947"/>
      <c r="DA219" s="947"/>
      <c r="DB219" s="950"/>
      <c r="DC219" s="950"/>
      <c r="DD219" s="950"/>
      <c r="DE219" s="950"/>
      <c r="DF219" s="950"/>
      <c r="DG219" s="950"/>
      <c r="DH219" s="950"/>
      <c r="DI219" s="950"/>
      <c r="DJ219" s="950"/>
      <c r="DK219" s="950"/>
      <c r="DL219" s="950"/>
      <c r="DM219" s="950"/>
      <c r="DN219" s="950"/>
      <c r="DO219" s="950"/>
      <c r="DP219" s="950"/>
      <c r="DQ219" s="950"/>
      <c r="DR219" s="950"/>
      <c r="DS219" s="901">
        <f t="shared" si="101"/>
        <v>0</v>
      </c>
      <c r="DT219" s="948">
        <f t="shared" si="98"/>
        <v>85498960</v>
      </c>
      <c r="DU219" s="944" t="s">
        <v>1178</v>
      </c>
    </row>
    <row r="220" spans="1:125" ht="54" customHeight="1" x14ac:dyDescent="0.25">
      <c r="A220" s="939">
        <v>3</v>
      </c>
      <c r="B220" s="952" t="s">
        <v>678</v>
      </c>
      <c r="C220" s="939" t="s">
        <v>679</v>
      </c>
      <c r="D220" s="939" t="s">
        <v>710</v>
      </c>
      <c r="E220" s="939" t="s">
        <v>711</v>
      </c>
      <c r="F220" s="706" t="s">
        <v>712</v>
      </c>
      <c r="G220" s="943" t="s">
        <v>713</v>
      </c>
      <c r="H220" s="943">
        <v>1</v>
      </c>
      <c r="I220" s="943" t="s">
        <v>714</v>
      </c>
      <c r="J220" s="943" t="s">
        <v>105</v>
      </c>
      <c r="K220" s="943" t="s">
        <v>33</v>
      </c>
      <c r="L220" s="943">
        <v>3</v>
      </c>
      <c r="M220" s="943">
        <v>4</v>
      </c>
      <c r="N220" s="943" t="s">
        <v>734</v>
      </c>
      <c r="O220" s="951" t="s">
        <v>735</v>
      </c>
      <c r="P220" s="943">
        <v>0</v>
      </c>
      <c r="Q220" s="943">
        <v>2023</v>
      </c>
      <c r="R220" s="943" t="s">
        <v>108</v>
      </c>
      <c r="S220" s="943" t="s">
        <v>105</v>
      </c>
      <c r="T220" s="943" t="s">
        <v>139</v>
      </c>
      <c r="U220" s="943">
        <v>1</v>
      </c>
      <c r="V220" s="943">
        <v>1</v>
      </c>
      <c r="W220" s="941">
        <v>1</v>
      </c>
      <c r="X220" s="943">
        <v>0</v>
      </c>
      <c r="Y220" s="944">
        <v>1</v>
      </c>
      <c r="Z220" s="944">
        <v>0</v>
      </c>
      <c r="AA220" s="945">
        <f>105000000</f>
        <v>105000000</v>
      </c>
      <c r="AB220" s="946"/>
      <c r="AC220" s="946"/>
      <c r="AD220" s="947"/>
      <c r="AE220" s="947"/>
      <c r="AF220" s="947"/>
      <c r="AG220" s="947">
        <v>25000000</v>
      </c>
      <c r="AH220" s="947"/>
      <c r="AI220" s="947"/>
      <c r="AJ220" s="947"/>
      <c r="AK220" s="947"/>
      <c r="AL220" s="947"/>
      <c r="AM220" s="947"/>
      <c r="AN220" s="947"/>
      <c r="AO220" s="947"/>
      <c r="AP220" s="947"/>
      <c r="AQ220" s="947"/>
      <c r="AR220" s="947"/>
      <c r="AS220" s="947"/>
      <c r="AT220" s="947"/>
      <c r="AU220" s="947"/>
      <c r="AV220" s="947"/>
      <c r="AW220" s="947"/>
      <c r="AX220" s="947"/>
      <c r="AY220" s="641">
        <f t="shared" si="97"/>
        <v>130000000</v>
      </c>
      <c r="AZ220" s="946"/>
      <c r="BA220" s="946"/>
      <c r="BB220" s="946"/>
      <c r="BC220" s="948"/>
      <c r="BD220" s="948"/>
      <c r="BE220" s="948"/>
      <c r="BF220" s="948"/>
      <c r="BG220" s="948"/>
      <c r="BH220" s="948"/>
      <c r="BI220" s="948"/>
      <c r="BJ220" s="948"/>
      <c r="BK220" s="948"/>
      <c r="BL220" s="948"/>
      <c r="BM220" s="948"/>
      <c r="BN220" s="948"/>
      <c r="BO220" s="948"/>
      <c r="BP220" s="948"/>
      <c r="BQ220" s="948"/>
      <c r="BR220" s="948"/>
      <c r="BS220" s="948"/>
      <c r="BT220" s="948"/>
      <c r="BU220" s="948"/>
      <c r="BV220" s="948"/>
      <c r="BW220" s="641">
        <f t="shared" si="99"/>
        <v>0</v>
      </c>
      <c r="BX220" s="946">
        <v>25000000</v>
      </c>
      <c r="BY220" s="946"/>
      <c r="BZ220" s="946"/>
      <c r="CA220" s="947"/>
      <c r="CB220" s="947"/>
      <c r="CC220" s="947"/>
      <c r="CD220" s="947">
        <v>30000000</v>
      </c>
      <c r="CE220" s="947"/>
      <c r="CF220" s="947"/>
      <c r="CG220" s="947"/>
      <c r="CH220" s="947"/>
      <c r="CI220" s="947"/>
      <c r="CJ220" s="947"/>
      <c r="CK220" s="947"/>
      <c r="CL220" s="947"/>
      <c r="CM220" s="947"/>
      <c r="CN220" s="947"/>
      <c r="CO220" s="947"/>
      <c r="CP220" s="947"/>
      <c r="CQ220" s="947"/>
      <c r="CR220" s="947"/>
      <c r="CS220" s="947"/>
      <c r="CT220" s="947"/>
      <c r="CU220" s="644">
        <f t="shared" si="100"/>
        <v>55000000</v>
      </c>
      <c r="CV220" s="946"/>
      <c r="CW220" s="946"/>
      <c r="CX220" s="946"/>
      <c r="CY220" s="947"/>
      <c r="CZ220" s="947"/>
      <c r="DA220" s="947"/>
      <c r="DB220" s="950"/>
      <c r="DC220" s="950"/>
      <c r="DD220" s="950"/>
      <c r="DE220" s="950"/>
      <c r="DF220" s="950"/>
      <c r="DG220" s="950"/>
      <c r="DH220" s="950"/>
      <c r="DI220" s="950"/>
      <c r="DJ220" s="950"/>
      <c r="DK220" s="950"/>
      <c r="DL220" s="950"/>
      <c r="DM220" s="950"/>
      <c r="DN220" s="950"/>
      <c r="DO220" s="950"/>
      <c r="DP220" s="950"/>
      <c r="DQ220" s="950"/>
      <c r="DR220" s="950"/>
      <c r="DS220" s="901">
        <f t="shared" si="101"/>
        <v>0</v>
      </c>
      <c r="DT220" s="948">
        <f t="shared" si="98"/>
        <v>185000000</v>
      </c>
      <c r="DU220" s="944" t="s">
        <v>1178</v>
      </c>
    </row>
    <row r="221" spans="1:125" ht="54" customHeight="1" x14ac:dyDescent="0.25">
      <c r="A221" s="944">
        <v>3</v>
      </c>
      <c r="B221" s="953" t="s">
        <v>678</v>
      </c>
      <c r="C221" s="939" t="s">
        <v>679</v>
      </c>
      <c r="D221" s="939" t="s">
        <v>710</v>
      </c>
      <c r="E221" s="939" t="s">
        <v>711</v>
      </c>
      <c r="F221" s="706" t="s">
        <v>712</v>
      </c>
      <c r="G221" s="943" t="s">
        <v>713</v>
      </c>
      <c r="H221" s="943">
        <v>1</v>
      </c>
      <c r="I221" s="943" t="s">
        <v>714</v>
      </c>
      <c r="J221" s="943" t="s">
        <v>105</v>
      </c>
      <c r="K221" s="943" t="s">
        <v>33</v>
      </c>
      <c r="L221" s="943">
        <v>3</v>
      </c>
      <c r="M221" s="943">
        <v>4</v>
      </c>
      <c r="N221" s="943" t="s">
        <v>736</v>
      </c>
      <c r="O221" s="951" t="s">
        <v>737</v>
      </c>
      <c r="P221" s="943">
        <v>0</v>
      </c>
      <c r="Q221" s="943">
        <v>2023</v>
      </c>
      <c r="R221" s="943" t="s">
        <v>738</v>
      </c>
      <c r="S221" s="943" t="s">
        <v>105</v>
      </c>
      <c r="T221" s="943" t="s">
        <v>139</v>
      </c>
      <c r="U221" s="943">
        <v>3</v>
      </c>
      <c r="V221" s="943">
        <v>3</v>
      </c>
      <c r="W221" s="941">
        <v>0</v>
      </c>
      <c r="X221" s="943">
        <v>1</v>
      </c>
      <c r="Y221" s="944">
        <v>1</v>
      </c>
      <c r="Z221" s="944">
        <v>1</v>
      </c>
      <c r="AA221" s="945">
        <v>0</v>
      </c>
      <c r="AB221" s="946"/>
      <c r="AC221" s="946"/>
      <c r="AD221" s="947"/>
      <c r="AE221" s="947"/>
      <c r="AF221" s="947"/>
      <c r="AG221" s="947"/>
      <c r="AH221" s="947"/>
      <c r="AI221" s="947"/>
      <c r="AJ221" s="947"/>
      <c r="AK221" s="947"/>
      <c r="AL221" s="947"/>
      <c r="AM221" s="947"/>
      <c r="AN221" s="947"/>
      <c r="AO221" s="947"/>
      <c r="AP221" s="947"/>
      <c r="AQ221" s="947"/>
      <c r="AR221" s="947"/>
      <c r="AS221" s="947"/>
      <c r="AT221" s="947"/>
      <c r="AU221" s="947"/>
      <c r="AV221" s="947"/>
      <c r="AW221" s="947">
        <v>145000</v>
      </c>
      <c r="AX221" s="947"/>
      <c r="AY221" s="641">
        <f t="shared" si="97"/>
        <v>145000</v>
      </c>
      <c r="AZ221" s="946">
        <f>5000000</f>
        <v>5000000</v>
      </c>
      <c r="BA221" s="946"/>
      <c r="BB221" s="946"/>
      <c r="BC221" s="946"/>
      <c r="BD221" s="946"/>
      <c r="BE221" s="946"/>
      <c r="BF221" s="946">
        <v>10000000</v>
      </c>
      <c r="BG221" s="948"/>
      <c r="BH221" s="948"/>
      <c r="BI221" s="948"/>
      <c r="BJ221" s="948"/>
      <c r="BK221" s="948"/>
      <c r="BL221" s="948"/>
      <c r="BM221" s="948"/>
      <c r="BN221" s="948"/>
      <c r="BO221" s="948"/>
      <c r="BP221" s="948"/>
      <c r="BQ221" s="948"/>
      <c r="BR221" s="948"/>
      <c r="BS221" s="948"/>
      <c r="BT221" s="948"/>
      <c r="BU221" s="948"/>
      <c r="BV221" s="948"/>
      <c r="BW221" s="641">
        <f t="shared" si="99"/>
        <v>15000000</v>
      </c>
      <c r="BX221" s="946">
        <v>10000000</v>
      </c>
      <c r="BY221" s="946"/>
      <c r="BZ221" s="946"/>
      <c r="CA221" s="947"/>
      <c r="CB221" s="947"/>
      <c r="CC221" s="947"/>
      <c r="CD221" s="947"/>
      <c r="CE221" s="947"/>
      <c r="CF221" s="947"/>
      <c r="CG221" s="947"/>
      <c r="CH221" s="947"/>
      <c r="CI221" s="947"/>
      <c r="CJ221" s="947"/>
      <c r="CK221" s="947"/>
      <c r="CL221" s="947"/>
      <c r="CM221" s="947"/>
      <c r="CN221" s="947"/>
      <c r="CO221" s="947"/>
      <c r="CP221" s="947"/>
      <c r="CQ221" s="947"/>
      <c r="CR221" s="947"/>
      <c r="CS221" s="947"/>
      <c r="CT221" s="947"/>
      <c r="CU221" s="644">
        <f t="shared" si="100"/>
        <v>10000000</v>
      </c>
      <c r="CV221" s="946">
        <v>0</v>
      </c>
      <c r="CW221" s="946"/>
      <c r="CX221" s="946"/>
      <c r="CY221" s="947"/>
      <c r="CZ221" s="947"/>
      <c r="DA221" s="947"/>
      <c r="DB221" s="950"/>
      <c r="DC221" s="950"/>
      <c r="DD221" s="950"/>
      <c r="DE221" s="950"/>
      <c r="DF221" s="950"/>
      <c r="DG221" s="950"/>
      <c r="DH221" s="950"/>
      <c r="DI221" s="950"/>
      <c r="DJ221" s="950"/>
      <c r="DK221" s="950"/>
      <c r="DL221" s="950"/>
      <c r="DM221" s="950"/>
      <c r="DN221" s="950"/>
      <c r="DO221" s="950"/>
      <c r="DP221" s="950"/>
      <c r="DQ221" s="950"/>
      <c r="DR221" s="950"/>
      <c r="DS221" s="901">
        <f t="shared" si="101"/>
        <v>0</v>
      </c>
      <c r="DT221" s="948">
        <f t="shared" si="98"/>
        <v>25145000</v>
      </c>
      <c r="DU221" s="944" t="s">
        <v>1178</v>
      </c>
    </row>
    <row r="222" spans="1:125" ht="54" customHeight="1" x14ac:dyDescent="0.25">
      <c r="A222" s="944">
        <v>3</v>
      </c>
      <c r="B222" s="953" t="s">
        <v>678</v>
      </c>
      <c r="C222" s="939" t="s">
        <v>739</v>
      </c>
      <c r="D222" s="944" t="s">
        <v>740</v>
      </c>
      <c r="E222" s="944" t="s">
        <v>741</v>
      </c>
      <c r="F222" s="943" t="s">
        <v>742</v>
      </c>
      <c r="G222" s="943" t="s">
        <v>743</v>
      </c>
      <c r="H222" s="943">
        <v>0</v>
      </c>
      <c r="I222" s="943" t="s">
        <v>744</v>
      </c>
      <c r="J222" s="943" t="s">
        <v>105</v>
      </c>
      <c r="K222" s="943" t="s">
        <v>33</v>
      </c>
      <c r="L222" s="943">
        <v>2</v>
      </c>
      <c r="M222" s="942">
        <v>2</v>
      </c>
      <c r="N222" s="943" t="s">
        <v>745</v>
      </c>
      <c r="O222" s="943" t="s">
        <v>746</v>
      </c>
      <c r="P222" s="943">
        <v>0</v>
      </c>
      <c r="Q222" s="943">
        <v>2023</v>
      </c>
      <c r="R222" s="943" t="s">
        <v>747</v>
      </c>
      <c r="S222" s="943" t="s">
        <v>105</v>
      </c>
      <c r="T222" s="943" t="s">
        <v>139</v>
      </c>
      <c r="U222" s="943">
        <v>1</v>
      </c>
      <c r="V222" s="943">
        <v>1</v>
      </c>
      <c r="W222" s="941">
        <v>0</v>
      </c>
      <c r="X222" s="943">
        <v>1</v>
      </c>
      <c r="Y222" s="944">
        <v>0</v>
      </c>
      <c r="Z222" s="944">
        <v>0</v>
      </c>
      <c r="AA222" s="945">
        <v>0</v>
      </c>
      <c r="AB222" s="946"/>
      <c r="AC222" s="946"/>
      <c r="AD222" s="947"/>
      <c r="AE222" s="947"/>
      <c r="AF222" s="947"/>
      <c r="AG222" s="947"/>
      <c r="AH222" s="947"/>
      <c r="AI222" s="947"/>
      <c r="AJ222" s="947"/>
      <c r="AK222" s="947"/>
      <c r="AL222" s="947"/>
      <c r="AM222" s="947"/>
      <c r="AN222" s="947"/>
      <c r="AO222" s="947"/>
      <c r="AP222" s="947"/>
      <c r="AQ222" s="947"/>
      <c r="AR222" s="947"/>
      <c r="AS222" s="947"/>
      <c r="AT222" s="947"/>
      <c r="AU222" s="947"/>
      <c r="AV222" s="947"/>
      <c r="AW222" s="947">
        <v>177000</v>
      </c>
      <c r="AX222" s="947"/>
      <c r="AY222" s="641">
        <f t="shared" si="97"/>
        <v>177000</v>
      </c>
      <c r="AZ222" s="946">
        <v>20000000</v>
      </c>
      <c r="BA222" s="946"/>
      <c r="BB222" s="946"/>
      <c r="BC222" s="946">
        <f>+AD222*1.029</f>
        <v>0</v>
      </c>
      <c r="BD222" s="946"/>
      <c r="BE222" s="946"/>
      <c r="BF222" s="946">
        <v>10000000</v>
      </c>
      <c r="BG222" s="948"/>
      <c r="BH222" s="948"/>
      <c r="BI222" s="948"/>
      <c r="BJ222" s="948"/>
      <c r="BK222" s="948"/>
      <c r="BL222" s="948"/>
      <c r="BM222" s="948"/>
      <c r="BN222" s="948"/>
      <c r="BO222" s="948"/>
      <c r="BP222" s="948"/>
      <c r="BQ222" s="948"/>
      <c r="BR222" s="948"/>
      <c r="BS222" s="948"/>
      <c r="BT222" s="948"/>
      <c r="BU222" s="948"/>
      <c r="BV222" s="948"/>
      <c r="BW222" s="641">
        <f t="shared" si="99"/>
        <v>30000000</v>
      </c>
      <c r="BX222" s="947">
        <v>0</v>
      </c>
      <c r="BY222" s="947"/>
      <c r="BZ222" s="947"/>
      <c r="CA222" s="947"/>
      <c r="CB222" s="947"/>
      <c r="CC222" s="947"/>
      <c r="CD222" s="947"/>
      <c r="CE222" s="947"/>
      <c r="CF222" s="947"/>
      <c r="CG222" s="947"/>
      <c r="CH222" s="947"/>
      <c r="CI222" s="947"/>
      <c r="CJ222" s="947"/>
      <c r="CK222" s="947"/>
      <c r="CL222" s="947"/>
      <c r="CM222" s="947"/>
      <c r="CN222" s="947"/>
      <c r="CO222" s="947"/>
      <c r="CP222" s="947"/>
      <c r="CQ222" s="947"/>
      <c r="CR222" s="947"/>
      <c r="CS222" s="947"/>
      <c r="CT222" s="947"/>
      <c r="CU222" s="644">
        <f t="shared" si="100"/>
        <v>0</v>
      </c>
      <c r="CV222" s="947">
        <v>0</v>
      </c>
      <c r="CW222" s="947"/>
      <c r="CX222" s="947"/>
      <c r="CY222" s="947"/>
      <c r="CZ222" s="947"/>
      <c r="DA222" s="947"/>
      <c r="DB222" s="950"/>
      <c r="DC222" s="950"/>
      <c r="DD222" s="950"/>
      <c r="DE222" s="950"/>
      <c r="DF222" s="950"/>
      <c r="DG222" s="950"/>
      <c r="DH222" s="950"/>
      <c r="DI222" s="950"/>
      <c r="DJ222" s="950"/>
      <c r="DK222" s="950"/>
      <c r="DL222" s="950"/>
      <c r="DM222" s="950"/>
      <c r="DN222" s="950"/>
      <c r="DO222" s="950"/>
      <c r="DP222" s="950"/>
      <c r="DQ222" s="950"/>
      <c r="DR222" s="950"/>
      <c r="DS222" s="901">
        <f t="shared" si="101"/>
        <v>0</v>
      </c>
      <c r="DT222" s="948">
        <f t="shared" si="98"/>
        <v>30177000</v>
      </c>
      <c r="DU222" s="944" t="s">
        <v>1178</v>
      </c>
    </row>
    <row r="223" spans="1:125" ht="54" customHeight="1" x14ac:dyDescent="0.25">
      <c r="A223" s="944"/>
      <c r="B223" s="953" t="s">
        <v>678</v>
      </c>
      <c r="C223" s="939" t="s">
        <v>739</v>
      </c>
      <c r="D223" s="944" t="s">
        <v>740</v>
      </c>
      <c r="E223" s="944" t="s">
        <v>741</v>
      </c>
      <c r="F223" s="943" t="s">
        <v>742</v>
      </c>
      <c r="G223" s="943" t="s">
        <v>743</v>
      </c>
      <c r="H223" s="943">
        <v>0</v>
      </c>
      <c r="I223" s="943" t="s">
        <v>744</v>
      </c>
      <c r="J223" s="943" t="s">
        <v>105</v>
      </c>
      <c r="K223" s="943" t="s">
        <v>33</v>
      </c>
      <c r="L223" s="943">
        <v>2</v>
      </c>
      <c r="M223" s="942">
        <v>2</v>
      </c>
      <c r="N223" s="943" t="s">
        <v>748</v>
      </c>
      <c r="O223" s="943" t="s">
        <v>749</v>
      </c>
      <c r="P223" s="943">
        <v>1</v>
      </c>
      <c r="Q223" s="943">
        <v>2023</v>
      </c>
      <c r="R223" s="943" t="s">
        <v>750</v>
      </c>
      <c r="S223" s="943" t="s">
        <v>105</v>
      </c>
      <c r="T223" s="943" t="s">
        <v>239</v>
      </c>
      <c r="U223" s="943">
        <v>1</v>
      </c>
      <c r="V223" s="943">
        <v>1</v>
      </c>
      <c r="W223" s="941">
        <v>0</v>
      </c>
      <c r="X223" s="943">
        <v>1</v>
      </c>
      <c r="Y223" s="954">
        <v>0</v>
      </c>
      <c r="Z223" s="954">
        <v>0</v>
      </c>
      <c r="AA223" s="945"/>
      <c r="AB223" s="946"/>
      <c r="AC223" s="946"/>
      <c r="AD223" s="947"/>
      <c r="AE223" s="947"/>
      <c r="AF223" s="947"/>
      <c r="AG223" s="947"/>
      <c r="AH223" s="947"/>
      <c r="AI223" s="947"/>
      <c r="AJ223" s="947"/>
      <c r="AK223" s="947"/>
      <c r="AL223" s="947"/>
      <c r="AM223" s="947"/>
      <c r="AN223" s="947"/>
      <c r="AO223" s="947"/>
      <c r="AP223" s="947"/>
      <c r="AQ223" s="947"/>
      <c r="AR223" s="947"/>
      <c r="AS223" s="947"/>
      <c r="AT223" s="947"/>
      <c r="AU223" s="947"/>
      <c r="AV223" s="947"/>
      <c r="AW223" s="947">
        <v>355000</v>
      </c>
      <c r="AX223" s="947"/>
      <c r="AY223" s="641">
        <f t="shared" si="97"/>
        <v>355000</v>
      </c>
      <c r="AZ223" s="948">
        <v>5000000</v>
      </c>
      <c r="BA223" s="948"/>
      <c r="BB223" s="948"/>
      <c r="BC223" s="948"/>
      <c r="BD223" s="948"/>
      <c r="BE223" s="948"/>
      <c r="BF223" s="948">
        <v>10000000</v>
      </c>
      <c r="BG223" s="948"/>
      <c r="BH223" s="948"/>
      <c r="BI223" s="948"/>
      <c r="BJ223" s="948"/>
      <c r="BK223" s="948"/>
      <c r="BL223" s="948"/>
      <c r="BM223" s="948"/>
      <c r="BN223" s="948"/>
      <c r="BO223" s="948"/>
      <c r="BP223" s="948"/>
      <c r="BQ223" s="948"/>
      <c r="BR223" s="948"/>
      <c r="BS223" s="948"/>
      <c r="BT223" s="948"/>
      <c r="BU223" s="948"/>
      <c r="BV223" s="948"/>
      <c r="BW223" s="641">
        <f t="shared" si="99"/>
        <v>15000000</v>
      </c>
      <c r="BX223" s="946"/>
      <c r="BY223" s="946"/>
      <c r="BZ223" s="946"/>
      <c r="CA223" s="947"/>
      <c r="CB223" s="947"/>
      <c r="CC223" s="947"/>
      <c r="CD223" s="947"/>
      <c r="CE223" s="947"/>
      <c r="CF223" s="947"/>
      <c r="CG223" s="947"/>
      <c r="CH223" s="947"/>
      <c r="CI223" s="947"/>
      <c r="CJ223" s="947"/>
      <c r="CK223" s="947"/>
      <c r="CL223" s="947"/>
      <c r="CM223" s="947"/>
      <c r="CN223" s="947"/>
      <c r="CO223" s="947"/>
      <c r="CP223" s="947"/>
      <c r="CQ223" s="947"/>
      <c r="CR223" s="947"/>
      <c r="CS223" s="947"/>
      <c r="CT223" s="947"/>
      <c r="CU223" s="644">
        <f t="shared" si="100"/>
        <v>0</v>
      </c>
      <c r="CV223" s="946"/>
      <c r="CW223" s="946"/>
      <c r="CX223" s="946"/>
      <c r="CY223" s="947"/>
      <c r="CZ223" s="947"/>
      <c r="DA223" s="947"/>
      <c r="DB223" s="950"/>
      <c r="DC223" s="950"/>
      <c r="DD223" s="950"/>
      <c r="DE223" s="950"/>
      <c r="DF223" s="950"/>
      <c r="DG223" s="950"/>
      <c r="DH223" s="950"/>
      <c r="DI223" s="950"/>
      <c r="DJ223" s="950"/>
      <c r="DK223" s="950"/>
      <c r="DL223" s="950"/>
      <c r="DM223" s="950"/>
      <c r="DN223" s="950"/>
      <c r="DO223" s="950"/>
      <c r="DP223" s="950"/>
      <c r="DQ223" s="950"/>
      <c r="DR223" s="950"/>
      <c r="DS223" s="901">
        <f t="shared" si="101"/>
        <v>0</v>
      </c>
      <c r="DT223" s="948">
        <f t="shared" si="98"/>
        <v>15355000</v>
      </c>
      <c r="DU223" s="944" t="s">
        <v>1178</v>
      </c>
    </row>
    <row r="224" spans="1:125" ht="54" customHeight="1" x14ac:dyDescent="0.25">
      <c r="A224" s="944">
        <v>3</v>
      </c>
      <c r="B224" s="953" t="s">
        <v>678</v>
      </c>
      <c r="C224" s="939" t="s">
        <v>739</v>
      </c>
      <c r="D224" s="944" t="s">
        <v>740</v>
      </c>
      <c r="E224" s="944" t="s">
        <v>741</v>
      </c>
      <c r="F224" s="943" t="s">
        <v>742</v>
      </c>
      <c r="G224" s="943" t="s">
        <v>743</v>
      </c>
      <c r="H224" s="943">
        <v>0</v>
      </c>
      <c r="I224" s="943" t="s">
        <v>744</v>
      </c>
      <c r="J224" s="943" t="s">
        <v>105</v>
      </c>
      <c r="K224" s="943" t="s">
        <v>33</v>
      </c>
      <c r="L224" s="943">
        <v>2</v>
      </c>
      <c r="M224" s="942">
        <v>2</v>
      </c>
      <c r="N224" s="943" t="s">
        <v>751</v>
      </c>
      <c r="O224" s="943" t="s">
        <v>752</v>
      </c>
      <c r="P224" s="943">
        <v>1</v>
      </c>
      <c r="Q224" s="943">
        <v>2023</v>
      </c>
      <c r="R224" s="943" t="s">
        <v>753</v>
      </c>
      <c r="S224" s="943" t="s">
        <v>105</v>
      </c>
      <c r="T224" s="943" t="s">
        <v>239</v>
      </c>
      <c r="U224" s="943">
        <v>1</v>
      </c>
      <c r="V224" s="943">
        <v>1</v>
      </c>
      <c r="W224" s="941">
        <v>0</v>
      </c>
      <c r="X224" s="943">
        <v>0</v>
      </c>
      <c r="Y224" s="944">
        <v>0</v>
      </c>
      <c r="Z224" s="944">
        <v>1</v>
      </c>
      <c r="AA224" s="945"/>
      <c r="AB224" s="946"/>
      <c r="AC224" s="946"/>
      <c r="AD224" s="947"/>
      <c r="AE224" s="947"/>
      <c r="AF224" s="947"/>
      <c r="AG224" s="947"/>
      <c r="AH224" s="947"/>
      <c r="AI224" s="947"/>
      <c r="AJ224" s="947"/>
      <c r="AK224" s="947"/>
      <c r="AL224" s="947"/>
      <c r="AM224" s="947"/>
      <c r="AN224" s="947"/>
      <c r="AO224" s="947"/>
      <c r="AP224" s="947"/>
      <c r="AQ224" s="947"/>
      <c r="AR224" s="947"/>
      <c r="AS224" s="947"/>
      <c r="AT224" s="947"/>
      <c r="AU224" s="947"/>
      <c r="AV224" s="947"/>
      <c r="AW224" s="947">
        <v>355000</v>
      </c>
      <c r="AX224" s="947"/>
      <c r="AY224" s="641">
        <f t="shared" si="97"/>
        <v>355000</v>
      </c>
      <c r="AZ224" s="948"/>
      <c r="BA224" s="948"/>
      <c r="BB224" s="948"/>
      <c r="BC224" s="948">
        <f>+AD224*1.029</f>
        <v>0</v>
      </c>
      <c r="BD224" s="948"/>
      <c r="BE224" s="948"/>
      <c r="BF224" s="948"/>
      <c r="BG224" s="948"/>
      <c r="BH224" s="948"/>
      <c r="BI224" s="948"/>
      <c r="BJ224" s="948"/>
      <c r="BK224" s="948"/>
      <c r="BL224" s="948"/>
      <c r="BM224" s="948"/>
      <c r="BN224" s="948"/>
      <c r="BO224" s="948"/>
      <c r="BP224" s="948"/>
      <c r="BQ224" s="948"/>
      <c r="BR224" s="948"/>
      <c r="BS224" s="948"/>
      <c r="BT224" s="948"/>
      <c r="BU224" s="948"/>
      <c r="BV224" s="948"/>
      <c r="BW224" s="641">
        <f t="shared" si="99"/>
        <v>0</v>
      </c>
      <c r="BX224" s="946"/>
      <c r="BY224" s="946"/>
      <c r="BZ224" s="946"/>
      <c r="CA224" s="947"/>
      <c r="CB224" s="947"/>
      <c r="CC224" s="947"/>
      <c r="CD224" s="947"/>
      <c r="CE224" s="947"/>
      <c r="CF224" s="947"/>
      <c r="CG224" s="947"/>
      <c r="CH224" s="947"/>
      <c r="CI224" s="947"/>
      <c r="CJ224" s="947"/>
      <c r="CK224" s="947"/>
      <c r="CL224" s="947"/>
      <c r="CM224" s="947"/>
      <c r="CN224" s="947"/>
      <c r="CO224" s="947"/>
      <c r="CP224" s="947"/>
      <c r="CQ224" s="947"/>
      <c r="CR224" s="947"/>
      <c r="CS224" s="947"/>
      <c r="CT224" s="947"/>
      <c r="CU224" s="644">
        <f t="shared" si="100"/>
        <v>0</v>
      </c>
      <c r="CV224" s="946">
        <f>15000000</f>
        <v>15000000</v>
      </c>
      <c r="CW224" s="946"/>
      <c r="CX224" s="946"/>
      <c r="CY224" s="946"/>
      <c r="CZ224" s="946"/>
      <c r="DA224" s="946"/>
      <c r="DB224" s="949">
        <v>15000000</v>
      </c>
      <c r="DC224" s="950"/>
      <c r="DD224" s="950"/>
      <c r="DE224" s="950"/>
      <c r="DF224" s="950"/>
      <c r="DG224" s="950"/>
      <c r="DH224" s="950"/>
      <c r="DI224" s="950"/>
      <c r="DJ224" s="950"/>
      <c r="DK224" s="950"/>
      <c r="DL224" s="950"/>
      <c r="DM224" s="950"/>
      <c r="DN224" s="950"/>
      <c r="DO224" s="950"/>
      <c r="DP224" s="950"/>
      <c r="DQ224" s="950"/>
      <c r="DR224" s="950"/>
      <c r="DS224" s="901">
        <f t="shared" si="101"/>
        <v>30000000</v>
      </c>
      <c r="DT224" s="948">
        <f t="shared" si="98"/>
        <v>30355000</v>
      </c>
      <c r="DU224" s="944" t="s">
        <v>1178</v>
      </c>
    </row>
    <row r="225" spans="1:197" ht="54" customHeight="1" x14ac:dyDescent="0.25">
      <c r="A225" s="944">
        <v>3</v>
      </c>
      <c r="B225" s="955" t="s">
        <v>678</v>
      </c>
      <c r="C225" s="939" t="s">
        <v>739</v>
      </c>
      <c r="D225" s="939" t="s">
        <v>740</v>
      </c>
      <c r="E225" s="939" t="s">
        <v>741</v>
      </c>
      <c r="F225" s="706" t="s">
        <v>742</v>
      </c>
      <c r="G225" s="706" t="s">
        <v>743</v>
      </c>
      <c r="H225" s="706">
        <v>0</v>
      </c>
      <c r="I225" s="706" t="s">
        <v>744</v>
      </c>
      <c r="J225" s="706" t="s">
        <v>105</v>
      </c>
      <c r="K225" s="706" t="s">
        <v>33</v>
      </c>
      <c r="L225" s="706">
        <v>2</v>
      </c>
      <c r="M225" s="956">
        <v>2</v>
      </c>
      <c r="N225" s="943" t="s">
        <v>754</v>
      </c>
      <c r="O225" s="943" t="s">
        <v>755</v>
      </c>
      <c r="P225" s="943">
        <v>0</v>
      </c>
      <c r="Q225" s="943">
        <v>2023</v>
      </c>
      <c r="R225" s="943" t="s">
        <v>57</v>
      </c>
      <c r="S225" s="943" t="s">
        <v>105</v>
      </c>
      <c r="T225" s="943" t="s">
        <v>139</v>
      </c>
      <c r="U225" s="943">
        <v>4</v>
      </c>
      <c r="V225" s="943">
        <v>4</v>
      </c>
      <c r="W225" s="941">
        <v>1</v>
      </c>
      <c r="X225" s="943">
        <v>1</v>
      </c>
      <c r="Y225" s="944">
        <v>1</v>
      </c>
      <c r="Z225" s="944">
        <v>1</v>
      </c>
      <c r="AA225" s="945">
        <f>30000000</f>
        <v>30000000</v>
      </c>
      <c r="AB225" s="946"/>
      <c r="AC225" s="946"/>
      <c r="AD225" s="947"/>
      <c r="AE225" s="947"/>
      <c r="AF225" s="947"/>
      <c r="AG225" s="947"/>
      <c r="AH225" s="947"/>
      <c r="AI225" s="947"/>
      <c r="AJ225" s="947"/>
      <c r="AK225" s="947"/>
      <c r="AL225" s="947"/>
      <c r="AM225" s="947"/>
      <c r="AN225" s="947"/>
      <c r="AO225" s="947"/>
      <c r="AP225" s="947"/>
      <c r="AQ225" s="947"/>
      <c r="AR225" s="947"/>
      <c r="AS225" s="947"/>
      <c r="AT225" s="947"/>
      <c r="AU225" s="947"/>
      <c r="AV225" s="947"/>
      <c r="AW225" s="947"/>
      <c r="AX225" s="947"/>
      <c r="AY225" s="641">
        <f t="shared" si="97"/>
        <v>30000000</v>
      </c>
      <c r="AZ225" s="948">
        <f>23580000</f>
        <v>23580000</v>
      </c>
      <c r="BA225" s="948"/>
      <c r="BB225" s="948"/>
      <c r="BC225" s="948">
        <f>+AD225*1.029</f>
        <v>0</v>
      </c>
      <c r="BD225" s="948"/>
      <c r="BE225" s="948"/>
      <c r="BF225" s="948">
        <v>25000000</v>
      </c>
      <c r="BG225" s="948"/>
      <c r="BH225" s="948"/>
      <c r="BI225" s="948"/>
      <c r="BJ225" s="948"/>
      <c r="BK225" s="948"/>
      <c r="BL225" s="948"/>
      <c r="BM225" s="948"/>
      <c r="BN225" s="948"/>
      <c r="BO225" s="948"/>
      <c r="BP225" s="948"/>
      <c r="BQ225" s="948"/>
      <c r="BR225" s="948"/>
      <c r="BS225" s="948"/>
      <c r="BT225" s="948"/>
      <c r="BU225" s="948"/>
      <c r="BV225" s="948"/>
      <c r="BW225" s="641">
        <f t="shared" si="99"/>
        <v>48580000</v>
      </c>
      <c r="BX225" s="946">
        <f>25000000</f>
        <v>25000000</v>
      </c>
      <c r="BY225" s="946"/>
      <c r="BZ225" s="946"/>
      <c r="CA225" s="947"/>
      <c r="CB225" s="947"/>
      <c r="CC225" s="947"/>
      <c r="CD225" s="947">
        <v>10000000</v>
      </c>
      <c r="CE225" s="947"/>
      <c r="CF225" s="947"/>
      <c r="CG225" s="947"/>
      <c r="CH225" s="947"/>
      <c r="CI225" s="947"/>
      <c r="CJ225" s="947"/>
      <c r="CK225" s="947"/>
      <c r="CL225" s="947"/>
      <c r="CM225" s="947"/>
      <c r="CN225" s="947"/>
      <c r="CO225" s="947"/>
      <c r="CP225" s="947"/>
      <c r="CQ225" s="947"/>
      <c r="CR225" s="947"/>
      <c r="CS225" s="947"/>
      <c r="CT225" s="947"/>
      <c r="CU225" s="644">
        <f t="shared" si="100"/>
        <v>35000000</v>
      </c>
      <c r="CV225" s="946">
        <f>20000000</f>
        <v>20000000</v>
      </c>
      <c r="CW225" s="946"/>
      <c r="CX225" s="946"/>
      <c r="CY225" s="947"/>
      <c r="CZ225" s="947"/>
      <c r="DA225" s="947"/>
      <c r="DB225" s="950">
        <v>20000000</v>
      </c>
      <c r="DC225" s="950"/>
      <c r="DD225" s="950"/>
      <c r="DE225" s="950"/>
      <c r="DF225" s="950"/>
      <c r="DG225" s="950"/>
      <c r="DH225" s="950"/>
      <c r="DI225" s="950"/>
      <c r="DJ225" s="950"/>
      <c r="DK225" s="950"/>
      <c r="DL225" s="950"/>
      <c r="DM225" s="950"/>
      <c r="DN225" s="950"/>
      <c r="DO225" s="950"/>
      <c r="DP225" s="950"/>
      <c r="DQ225" s="950"/>
      <c r="DR225" s="950"/>
      <c r="DS225" s="901">
        <f t="shared" si="101"/>
        <v>40000000</v>
      </c>
      <c r="DT225" s="948">
        <f t="shared" si="98"/>
        <v>153580000</v>
      </c>
      <c r="DU225" s="944" t="s">
        <v>1178</v>
      </c>
    </row>
    <row r="226" spans="1:197" ht="54" customHeight="1" x14ac:dyDescent="0.25">
      <c r="A226" s="944">
        <v>3</v>
      </c>
      <c r="B226" s="953" t="s">
        <v>678</v>
      </c>
      <c r="C226" s="944" t="s">
        <v>739</v>
      </c>
      <c r="D226" s="944" t="s">
        <v>740</v>
      </c>
      <c r="E226" s="944" t="s">
        <v>741</v>
      </c>
      <c r="F226" s="943" t="s">
        <v>742</v>
      </c>
      <c r="G226" s="943" t="s">
        <v>743</v>
      </c>
      <c r="H226" s="957">
        <v>0</v>
      </c>
      <c r="I226" s="943" t="s">
        <v>744</v>
      </c>
      <c r="J226" s="943" t="s">
        <v>105</v>
      </c>
      <c r="K226" s="943" t="s">
        <v>33</v>
      </c>
      <c r="L226" s="943">
        <v>2</v>
      </c>
      <c r="M226" s="942">
        <v>2</v>
      </c>
      <c r="N226" s="943" t="s">
        <v>756</v>
      </c>
      <c r="O226" s="943" t="s">
        <v>757</v>
      </c>
      <c r="P226" s="943">
        <v>0</v>
      </c>
      <c r="Q226" s="943">
        <v>2023</v>
      </c>
      <c r="R226" s="943" t="s">
        <v>758</v>
      </c>
      <c r="S226" s="943" t="s">
        <v>105</v>
      </c>
      <c r="T226" s="943" t="s">
        <v>139</v>
      </c>
      <c r="U226" s="943">
        <v>4</v>
      </c>
      <c r="V226" s="943">
        <v>4</v>
      </c>
      <c r="W226" s="941">
        <v>0</v>
      </c>
      <c r="X226" s="943">
        <v>1</v>
      </c>
      <c r="Y226" s="944">
        <v>2</v>
      </c>
      <c r="Z226" s="944">
        <v>1</v>
      </c>
      <c r="AA226" s="945">
        <v>0</v>
      </c>
      <c r="AB226" s="946"/>
      <c r="AC226" s="946"/>
      <c r="AD226" s="947"/>
      <c r="AE226" s="947"/>
      <c r="AF226" s="947"/>
      <c r="AG226" s="947"/>
      <c r="AH226" s="947"/>
      <c r="AI226" s="947"/>
      <c r="AJ226" s="947"/>
      <c r="AK226" s="947"/>
      <c r="AL226" s="947"/>
      <c r="AM226" s="947"/>
      <c r="AN226" s="947"/>
      <c r="AO226" s="947"/>
      <c r="AP226" s="947"/>
      <c r="AQ226" s="947"/>
      <c r="AR226" s="947"/>
      <c r="AS226" s="947"/>
      <c r="AT226" s="947"/>
      <c r="AU226" s="947"/>
      <c r="AV226" s="947"/>
      <c r="AW226" s="947">
        <v>5300000</v>
      </c>
      <c r="AX226" s="947"/>
      <c r="AY226" s="641">
        <f t="shared" si="97"/>
        <v>5300000</v>
      </c>
      <c r="AZ226" s="948">
        <v>2000000</v>
      </c>
      <c r="BA226" s="948"/>
      <c r="BB226" s="948"/>
      <c r="BC226" s="948">
        <f>+AD226*1.029</f>
        <v>0</v>
      </c>
      <c r="BD226" s="948"/>
      <c r="BE226" s="948"/>
      <c r="BF226" s="948">
        <v>6000000</v>
      </c>
      <c r="BG226" s="948"/>
      <c r="BH226" s="948"/>
      <c r="BI226" s="948"/>
      <c r="BJ226" s="948"/>
      <c r="BK226" s="948"/>
      <c r="BL226" s="948"/>
      <c r="BM226" s="948"/>
      <c r="BN226" s="948"/>
      <c r="BO226" s="948"/>
      <c r="BP226" s="948"/>
      <c r="BQ226" s="948"/>
      <c r="BR226" s="948"/>
      <c r="BS226" s="948"/>
      <c r="BT226" s="948"/>
      <c r="BU226" s="948"/>
      <c r="BV226" s="948"/>
      <c r="BW226" s="641">
        <f t="shared" si="99"/>
        <v>8000000</v>
      </c>
      <c r="BX226" s="948">
        <v>7000000</v>
      </c>
      <c r="BY226" s="948"/>
      <c r="BZ226" s="948"/>
      <c r="CA226" s="948"/>
      <c r="CB226" s="948"/>
      <c r="CC226" s="948"/>
      <c r="CD226" s="948">
        <v>4085180</v>
      </c>
      <c r="CE226" s="947"/>
      <c r="CF226" s="947"/>
      <c r="CG226" s="947"/>
      <c r="CH226" s="947"/>
      <c r="CI226" s="947"/>
      <c r="CJ226" s="947"/>
      <c r="CK226" s="947"/>
      <c r="CL226" s="947"/>
      <c r="CM226" s="947"/>
      <c r="CN226" s="947"/>
      <c r="CO226" s="947"/>
      <c r="CP226" s="947"/>
      <c r="CQ226" s="947"/>
      <c r="CR226" s="947"/>
      <c r="CS226" s="947"/>
      <c r="CT226" s="947"/>
      <c r="CU226" s="644">
        <f t="shared" si="100"/>
        <v>11085180</v>
      </c>
      <c r="CV226" s="946">
        <v>10000000</v>
      </c>
      <c r="CW226" s="946"/>
      <c r="CX226" s="946"/>
      <c r="CY226" s="946"/>
      <c r="CZ226" s="946"/>
      <c r="DA226" s="946"/>
      <c r="DB226" s="949">
        <v>10000000</v>
      </c>
      <c r="DC226" s="950"/>
      <c r="DD226" s="950"/>
      <c r="DE226" s="950"/>
      <c r="DF226" s="950"/>
      <c r="DG226" s="950"/>
      <c r="DH226" s="950"/>
      <c r="DI226" s="950"/>
      <c r="DJ226" s="950"/>
      <c r="DK226" s="950"/>
      <c r="DL226" s="950"/>
      <c r="DM226" s="950"/>
      <c r="DN226" s="950"/>
      <c r="DO226" s="950"/>
      <c r="DP226" s="950"/>
      <c r="DQ226" s="950"/>
      <c r="DR226" s="950"/>
      <c r="DS226" s="901">
        <f t="shared" si="101"/>
        <v>20000000</v>
      </c>
      <c r="DT226" s="948">
        <f t="shared" si="98"/>
        <v>44385180</v>
      </c>
      <c r="DU226" s="944" t="s">
        <v>1178</v>
      </c>
    </row>
    <row r="227" spans="1:197" s="770" customFormat="1" ht="54" customHeight="1" thickBot="1" x14ac:dyDescent="0.3">
      <c r="A227" s="943">
        <v>5</v>
      </c>
      <c r="B227" s="958" t="s">
        <v>963</v>
      </c>
      <c r="C227" s="708" t="s">
        <v>398</v>
      </c>
      <c r="D227" s="708" t="s">
        <v>1129</v>
      </c>
      <c r="E227" s="708" t="s">
        <v>1130</v>
      </c>
      <c r="F227" s="709" t="s">
        <v>1131</v>
      </c>
      <c r="G227" s="709" t="s">
        <v>1132</v>
      </c>
      <c r="H227" s="958">
        <v>0</v>
      </c>
      <c r="I227" s="708" t="s">
        <v>1133</v>
      </c>
      <c r="J227" s="708" t="s">
        <v>444</v>
      </c>
      <c r="K227" s="708" t="s">
        <v>33</v>
      </c>
      <c r="L227" s="708">
        <v>1</v>
      </c>
      <c r="M227" s="708">
        <v>1</v>
      </c>
      <c r="N227" s="959" t="s">
        <v>1301</v>
      </c>
      <c r="O227" s="960" t="s">
        <v>1145</v>
      </c>
      <c r="P227" s="960">
        <v>0</v>
      </c>
      <c r="Q227" s="960">
        <v>2023</v>
      </c>
      <c r="R227" s="960" t="s">
        <v>1095</v>
      </c>
      <c r="S227" s="961" t="s">
        <v>559</v>
      </c>
      <c r="T227" s="941" t="s">
        <v>33</v>
      </c>
      <c r="U227" s="941">
        <v>1</v>
      </c>
      <c r="V227" s="941">
        <v>1</v>
      </c>
      <c r="W227" s="941">
        <v>0</v>
      </c>
      <c r="X227" s="941">
        <v>1</v>
      </c>
      <c r="Y227" s="941">
        <v>1</v>
      </c>
      <c r="Z227" s="941">
        <v>1</v>
      </c>
      <c r="AA227" s="962"/>
      <c r="AB227" s="963"/>
      <c r="AC227" s="963"/>
      <c r="AD227" s="964"/>
      <c r="AE227" s="964"/>
      <c r="AF227" s="964"/>
      <c r="AG227" s="964"/>
      <c r="AH227" s="964"/>
      <c r="AI227" s="964"/>
      <c r="AJ227" s="964"/>
      <c r="AK227" s="964"/>
      <c r="AL227" s="964"/>
      <c r="AM227" s="964"/>
      <c r="AN227" s="964"/>
      <c r="AO227" s="964"/>
      <c r="AP227" s="964"/>
      <c r="AQ227" s="964"/>
      <c r="AR227" s="964"/>
      <c r="AS227" s="964"/>
      <c r="AT227" s="964"/>
      <c r="AU227" s="964"/>
      <c r="AV227" s="964"/>
      <c r="AW227" s="964">
        <v>5000000</v>
      </c>
      <c r="AX227" s="964"/>
      <c r="AY227" s="641">
        <f t="shared" si="97"/>
        <v>5000000</v>
      </c>
      <c r="AZ227" s="965">
        <v>94527000</v>
      </c>
      <c r="BA227" s="965"/>
      <c r="BB227" s="965"/>
      <c r="BC227" s="965"/>
      <c r="BD227" s="965"/>
      <c r="BE227" s="965"/>
      <c r="BF227" s="965"/>
      <c r="BG227" s="965"/>
      <c r="BH227" s="965"/>
      <c r="BI227" s="965"/>
      <c r="BJ227" s="965"/>
      <c r="BK227" s="965"/>
      <c r="BL227" s="965"/>
      <c r="BM227" s="965"/>
      <c r="BN227" s="965"/>
      <c r="BO227" s="965"/>
      <c r="BP227" s="965"/>
      <c r="BQ227" s="965"/>
      <c r="BR227" s="965"/>
      <c r="BS227" s="965"/>
      <c r="BT227" s="965"/>
      <c r="BU227" s="965"/>
      <c r="BV227" s="965"/>
      <c r="BW227" s="964">
        <f t="shared" si="99"/>
        <v>94527000</v>
      </c>
      <c r="BX227" s="964">
        <v>62464064</v>
      </c>
      <c r="BY227" s="964"/>
      <c r="BZ227" s="964"/>
      <c r="CA227" s="964"/>
      <c r="CB227" s="964"/>
      <c r="CC227" s="964"/>
      <c r="CD227" s="964"/>
      <c r="CE227" s="964"/>
      <c r="CF227" s="964"/>
      <c r="CG227" s="964"/>
      <c r="CH227" s="964"/>
      <c r="CI227" s="964"/>
      <c r="CJ227" s="964"/>
      <c r="CK227" s="964"/>
      <c r="CL227" s="964"/>
      <c r="CM227" s="964"/>
      <c r="CN227" s="964"/>
      <c r="CO227" s="964"/>
      <c r="CP227" s="964"/>
      <c r="CQ227" s="964"/>
      <c r="CR227" s="964"/>
      <c r="CS227" s="964"/>
      <c r="CT227" s="964"/>
      <c r="CU227" s="965">
        <f t="shared" si="100"/>
        <v>62464064</v>
      </c>
      <c r="CV227" s="965">
        <v>100000000</v>
      </c>
      <c r="CW227" s="965"/>
      <c r="CX227" s="965"/>
      <c r="CY227" s="965"/>
      <c r="CZ227" s="965"/>
      <c r="DA227" s="965"/>
      <c r="DB227" s="965"/>
      <c r="DC227" s="965"/>
      <c r="DD227" s="965"/>
      <c r="DE227" s="965"/>
      <c r="DF227" s="965"/>
      <c r="DG227" s="965"/>
      <c r="DH227" s="965"/>
      <c r="DI227" s="965"/>
      <c r="DJ227" s="965"/>
      <c r="DK227" s="965"/>
      <c r="DL227" s="965"/>
      <c r="DM227" s="965"/>
      <c r="DN227" s="965"/>
      <c r="DO227" s="965"/>
      <c r="DP227" s="965"/>
      <c r="DQ227" s="965"/>
      <c r="DR227" s="966"/>
      <c r="DS227" s="967">
        <f t="shared" si="101"/>
        <v>100000000</v>
      </c>
      <c r="DT227" s="968">
        <f t="shared" si="98"/>
        <v>261991064</v>
      </c>
      <c r="DU227" s="969" t="s">
        <v>1178</v>
      </c>
    </row>
    <row r="228" spans="1:197" ht="17.25" thickBot="1" x14ac:dyDescent="0.3">
      <c r="A228" s="1395" t="s">
        <v>1380</v>
      </c>
      <c r="B228" s="1396"/>
      <c r="C228" s="1396"/>
      <c r="D228" s="1396"/>
      <c r="E228" s="1396"/>
      <c r="F228" s="1396"/>
      <c r="G228" s="1396"/>
      <c r="H228" s="1396"/>
      <c r="I228" s="1396"/>
      <c r="J228" s="1396"/>
      <c r="K228" s="1396"/>
      <c r="L228" s="1396"/>
      <c r="M228" s="1396"/>
      <c r="N228" s="1396"/>
      <c r="O228" s="1396"/>
      <c r="P228" s="1396"/>
      <c r="Q228" s="1396"/>
      <c r="R228" s="1396"/>
      <c r="S228" s="1396"/>
      <c r="T228" s="1397"/>
      <c r="U228" s="1397"/>
      <c r="V228" s="1397"/>
      <c r="W228" s="1397"/>
      <c r="X228" s="1397"/>
      <c r="Y228" s="1397"/>
      <c r="Z228" s="1398"/>
      <c r="AA228" s="970">
        <f>SUM(AA205:AA227)</f>
        <v>350000000</v>
      </c>
      <c r="AB228" s="971">
        <f t="shared" ref="AB228:CR228" si="103">SUM(AB205:AB227)</f>
        <v>0</v>
      </c>
      <c r="AC228" s="971"/>
      <c r="AD228" s="971">
        <f t="shared" si="103"/>
        <v>0</v>
      </c>
      <c r="AE228" s="971">
        <f t="shared" si="103"/>
        <v>0</v>
      </c>
      <c r="AF228" s="971">
        <f t="shared" si="103"/>
        <v>0</v>
      </c>
      <c r="AG228" s="971">
        <f t="shared" si="103"/>
        <v>200000000</v>
      </c>
      <c r="AH228" s="971">
        <f t="shared" si="103"/>
        <v>0</v>
      </c>
      <c r="AI228" s="971">
        <f t="shared" si="103"/>
        <v>0</v>
      </c>
      <c r="AJ228" s="971">
        <f t="shared" si="103"/>
        <v>0</v>
      </c>
      <c r="AK228" s="971">
        <f t="shared" si="103"/>
        <v>0</v>
      </c>
      <c r="AL228" s="971">
        <f t="shared" si="103"/>
        <v>0</v>
      </c>
      <c r="AM228" s="971">
        <f t="shared" si="103"/>
        <v>0</v>
      </c>
      <c r="AN228" s="971">
        <f t="shared" si="103"/>
        <v>0</v>
      </c>
      <c r="AO228" s="971">
        <f t="shared" si="103"/>
        <v>0</v>
      </c>
      <c r="AP228" s="971">
        <f t="shared" si="103"/>
        <v>0</v>
      </c>
      <c r="AQ228" s="971">
        <f t="shared" si="103"/>
        <v>0</v>
      </c>
      <c r="AR228" s="971">
        <f t="shared" si="103"/>
        <v>0</v>
      </c>
      <c r="AS228" s="971">
        <f t="shared" si="103"/>
        <v>0</v>
      </c>
      <c r="AT228" s="971">
        <f t="shared" si="103"/>
        <v>0</v>
      </c>
      <c r="AU228" s="971">
        <f t="shared" si="103"/>
        <v>0</v>
      </c>
      <c r="AV228" s="971">
        <f t="shared" si="103"/>
        <v>0</v>
      </c>
      <c r="AW228" s="971">
        <f t="shared" si="103"/>
        <v>55588320</v>
      </c>
      <c r="AX228" s="971"/>
      <c r="AY228" s="972">
        <f t="shared" si="103"/>
        <v>605588320</v>
      </c>
      <c r="AZ228" s="971">
        <f t="shared" si="103"/>
        <v>498036000</v>
      </c>
      <c r="BA228" s="971">
        <f t="shared" si="103"/>
        <v>0</v>
      </c>
      <c r="BB228" s="971"/>
      <c r="BC228" s="971">
        <f t="shared" si="103"/>
        <v>0</v>
      </c>
      <c r="BD228" s="971">
        <f t="shared" si="103"/>
        <v>0</v>
      </c>
      <c r="BE228" s="971">
        <f t="shared" si="103"/>
        <v>0</v>
      </c>
      <c r="BF228" s="971">
        <f t="shared" si="103"/>
        <v>205800000</v>
      </c>
      <c r="BG228" s="971">
        <f t="shared" si="103"/>
        <v>0</v>
      </c>
      <c r="BH228" s="971">
        <f t="shared" si="103"/>
        <v>0</v>
      </c>
      <c r="BI228" s="971">
        <f t="shared" si="103"/>
        <v>0</v>
      </c>
      <c r="BJ228" s="971">
        <f t="shared" si="103"/>
        <v>0</v>
      </c>
      <c r="BK228" s="971">
        <f t="shared" si="103"/>
        <v>0</v>
      </c>
      <c r="BL228" s="971">
        <f t="shared" si="103"/>
        <v>0</v>
      </c>
      <c r="BM228" s="971">
        <f t="shared" si="103"/>
        <v>0</v>
      </c>
      <c r="BN228" s="971">
        <f t="shared" si="103"/>
        <v>0</v>
      </c>
      <c r="BO228" s="971">
        <f t="shared" si="103"/>
        <v>0</v>
      </c>
      <c r="BP228" s="971">
        <f t="shared" si="103"/>
        <v>0</v>
      </c>
      <c r="BQ228" s="971">
        <f t="shared" si="103"/>
        <v>0</v>
      </c>
      <c r="BR228" s="971">
        <f t="shared" si="103"/>
        <v>0</v>
      </c>
      <c r="BS228" s="971">
        <f t="shared" si="103"/>
        <v>0</v>
      </c>
      <c r="BT228" s="971">
        <f t="shared" si="103"/>
        <v>0</v>
      </c>
      <c r="BU228" s="971">
        <f t="shared" si="103"/>
        <v>0</v>
      </c>
      <c r="BV228" s="971"/>
      <c r="BW228" s="973">
        <f t="shared" si="103"/>
        <v>703836000</v>
      </c>
      <c r="BX228" s="971">
        <f t="shared" si="103"/>
        <v>519949584</v>
      </c>
      <c r="BY228" s="971">
        <f t="shared" si="103"/>
        <v>0</v>
      </c>
      <c r="BZ228" s="971"/>
      <c r="CA228" s="971">
        <f t="shared" si="103"/>
        <v>0</v>
      </c>
      <c r="CB228" s="971">
        <f t="shared" si="103"/>
        <v>0</v>
      </c>
      <c r="CC228" s="971">
        <f t="shared" si="103"/>
        <v>0</v>
      </c>
      <c r="CD228" s="971">
        <f t="shared" si="103"/>
        <v>214855200</v>
      </c>
      <c r="CE228" s="971">
        <f t="shared" si="103"/>
        <v>0</v>
      </c>
      <c r="CF228" s="971">
        <f t="shared" si="103"/>
        <v>0</v>
      </c>
      <c r="CG228" s="971">
        <f t="shared" si="103"/>
        <v>0</v>
      </c>
      <c r="CH228" s="971">
        <f t="shared" si="103"/>
        <v>0</v>
      </c>
      <c r="CI228" s="971">
        <f t="shared" si="103"/>
        <v>0</v>
      </c>
      <c r="CJ228" s="971">
        <f t="shared" si="103"/>
        <v>0</v>
      </c>
      <c r="CK228" s="971">
        <f t="shared" si="103"/>
        <v>0</v>
      </c>
      <c r="CL228" s="971">
        <f t="shared" si="103"/>
        <v>0</v>
      </c>
      <c r="CM228" s="971">
        <f t="shared" si="103"/>
        <v>0</v>
      </c>
      <c r="CN228" s="971">
        <f t="shared" si="103"/>
        <v>0</v>
      </c>
      <c r="CO228" s="971">
        <f t="shared" si="103"/>
        <v>0</v>
      </c>
      <c r="CP228" s="971">
        <f t="shared" si="103"/>
        <v>0</v>
      </c>
      <c r="CQ228" s="971">
        <f t="shared" si="103"/>
        <v>0</v>
      </c>
      <c r="CR228" s="971">
        <f t="shared" si="103"/>
        <v>0</v>
      </c>
      <c r="CS228" s="971">
        <f t="shared" ref="CS228:DT228" si="104">SUM(CS205:CS227)</f>
        <v>0</v>
      </c>
      <c r="CT228" s="971"/>
      <c r="CU228" s="973">
        <f t="shared" si="104"/>
        <v>734804784</v>
      </c>
      <c r="CV228" s="971">
        <f t="shared" si="104"/>
        <v>542827365</v>
      </c>
      <c r="CW228" s="971">
        <f t="shared" si="104"/>
        <v>0</v>
      </c>
      <c r="CX228" s="971"/>
      <c r="CY228" s="971">
        <f t="shared" si="104"/>
        <v>0</v>
      </c>
      <c r="CZ228" s="971">
        <f t="shared" si="104"/>
        <v>0</v>
      </c>
      <c r="DA228" s="971">
        <f t="shared" si="104"/>
        <v>0</v>
      </c>
      <c r="DB228" s="971">
        <f t="shared" si="104"/>
        <v>224308829</v>
      </c>
      <c r="DC228" s="971">
        <f t="shared" si="104"/>
        <v>0</v>
      </c>
      <c r="DD228" s="971">
        <f t="shared" si="104"/>
        <v>0</v>
      </c>
      <c r="DE228" s="971">
        <f t="shared" si="104"/>
        <v>0</v>
      </c>
      <c r="DF228" s="971">
        <f t="shared" si="104"/>
        <v>0</v>
      </c>
      <c r="DG228" s="971">
        <f t="shared" si="104"/>
        <v>0</v>
      </c>
      <c r="DH228" s="971">
        <f t="shared" si="104"/>
        <v>0</v>
      </c>
      <c r="DI228" s="971">
        <f t="shared" si="104"/>
        <v>0</v>
      </c>
      <c r="DJ228" s="971">
        <f t="shared" si="104"/>
        <v>0</v>
      </c>
      <c r="DK228" s="971">
        <f t="shared" si="104"/>
        <v>0</v>
      </c>
      <c r="DL228" s="971">
        <f t="shared" si="104"/>
        <v>0</v>
      </c>
      <c r="DM228" s="971">
        <f t="shared" si="104"/>
        <v>0</v>
      </c>
      <c r="DN228" s="971">
        <f t="shared" si="104"/>
        <v>0</v>
      </c>
      <c r="DO228" s="971">
        <f t="shared" si="104"/>
        <v>0</v>
      </c>
      <c r="DP228" s="971">
        <f t="shared" si="104"/>
        <v>0</v>
      </c>
      <c r="DQ228" s="971">
        <f t="shared" si="104"/>
        <v>0</v>
      </c>
      <c r="DR228" s="971"/>
      <c r="DS228" s="974">
        <f t="shared" si="104"/>
        <v>767136194</v>
      </c>
      <c r="DT228" s="975">
        <f t="shared" si="104"/>
        <v>2811365298</v>
      </c>
      <c r="DU228" s="976" t="s">
        <v>1178</v>
      </c>
      <c r="DV228" s="707"/>
      <c r="DW228" s="793"/>
      <c r="DX228" s="977"/>
    </row>
    <row r="229" spans="1:197" s="985" customFormat="1" ht="51.75" customHeight="1" x14ac:dyDescent="0.25">
      <c r="A229" s="941">
        <v>3</v>
      </c>
      <c r="B229" s="978" t="s">
        <v>678</v>
      </c>
      <c r="C229" s="979" t="s">
        <v>759</v>
      </c>
      <c r="D229" s="979" t="s">
        <v>760</v>
      </c>
      <c r="E229" s="979" t="s">
        <v>761</v>
      </c>
      <c r="F229" s="979" t="s">
        <v>762</v>
      </c>
      <c r="G229" s="979" t="s">
        <v>763</v>
      </c>
      <c r="H229" s="979">
        <v>400</v>
      </c>
      <c r="I229" s="979" t="s">
        <v>764</v>
      </c>
      <c r="J229" s="979" t="s">
        <v>105</v>
      </c>
      <c r="K229" s="979" t="s">
        <v>124</v>
      </c>
      <c r="L229" s="979">
        <v>1200</v>
      </c>
      <c r="M229" s="979">
        <v>1200</v>
      </c>
      <c r="N229" s="980" t="s">
        <v>765</v>
      </c>
      <c r="O229" s="980" t="s">
        <v>766</v>
      </c>
      <c r="P229" s="980">
        <v>6</v>
      </c>
      <c r="Q229" s="980">
        <v>2023</v>
      </c>
      <c r="R229" s="980" t="s">
        <v>767</v>
      </c>
      <c r="S229" s="980" t="s">
        <v>105</v>
      </c>
      <c r="T229" s="980" t="s">
        <v>139</v>
      </c>
      <c r="U229" s="980">
        <v>8</v>
      </c>
      <c r="V229" s="980">
        <v>8</v>
      </c>
      <c r="W229" s="980">
        <v>2</v>
      </c>
      <c r="X229" s="980">
        <v>2</v>
      </c>
      <c r="Y229" s="980">
        <v>2</v>
      </c>
      <c r="Z229" s="941">
        <v>2</v>
      </c>
      <c r="AA229" s="962">
        <v>32000000</v>
      </c>
      <c r="AB229" s="963"/>
      <c r="AC229" s="963"/>
      <c r="AD229" s="964"/>
      <c r="AE229" s="964"/>
      <c r="AF229" s="964"/>
      <c r="AG229" s="964"/>
      <c r="AH229" s="964"/>
      <c r="AI229" s="964"/>
      <c r="AJ229" s="964"/>
      <c r="AK229" s="964"/>
      <c r="AL229" s="964"/>
      <c r="AM229" s="964"/>
      <c r="AN229" s="964"/>
      <c r="AO229" s="964"/>
      <c r="AP229" s="964"/>
      <c r="AQ229" s="964"/>
      <c r="AR229" s="964"/>
      <c r="AS229" s="964"/>
      <c r="AT229" s="964"/>
      <c r="AU229" s="964"/>
      <c r="AV229" s="964"/>
      <c r="AW229" s="964">
        <v>2000000</v>
      </c>
      <c r="AX229" s="964"/>
      <c r="AY229" s="651">
        <f>SUM(AA229:AX229)</f>
        <v>34000000</v>
      </c>
      <c r="AZ229" s="965">
        <v>55000000</v>
      </c>
      <c r="BA229" s="981"/>
      <c r="BB229" s="981"/>
      <c r="BC229" s="981"/>
      <c r="BD229" s="981"/>
      <c r="BE229" s="981"/>
      <c r="BF229" s="981"/>
      <c r="BG229" s="981"/>
      <c r="BH229" s="981"/>
      <c r="BI229" s="981"/>
      <c r="BJ229" s="981"/>
      <c r="BK229" s="981"/>
      <c r="BL229" s="981"/>
      <c r="BM229" s="981"/>
      <c r="BN229" s="981"/>
      <c r="BO229" s="981"/>
      <c r="BP229" s="981"/>
      <c r="BQ229" s="981"/>
      <c r="BR229" s="981"/>
      <c r="BS229" s="981"/>
      <c r="BT229" s="981"/>
      <c r="BU229" s="981"/>
      <c r="BV229" s="981"/>
      <c r="BW229" s="641">
        <f>SUM(AZ229:BU229)</f>
        <v>55000000</v>
      </c>
      <c r="BX229" s="982">
        <v>55000000</v>
      </c>
      <c r="BY229" s="982"/>
      <c r="BZ229" s="982"/>
      <c r="CA229" s="982"/>
      <c r="CB229" s="982"/>
      <c r="CC229" s="982"/>
      <c r="CD229" s="982"/>
      <c r="CE229" s="982"/>
      <c r="CF229" s="982"/>
      <c r="CG229" s="982"/>
      <c r="CH229" s="982"/>
      <c r="CI229" s="982"/>
      <c r="CJ229" s="982"/>
      <c r="CK229" s="982"/>
      <c r="CL229" s="982"/>
      <c r="CM229" s="982"/>
      <c r="CN229" s="982"/>
      <c r="CO229" s="982"/>
      <c r="CP229" s="982"/>
      <c r="CQ229" s="982"/>
      <c r="CR229" s="982"/>
      <c r="CS229" s="982"/>
      <c r="CT229" s="982"/>
      <c r="CU229" s="644">
        <f>SUM(BX229:CS229)</f>
        <v>55000000</v>
      </c>
      <c r="CV229" s="982">
        <f t="shared" ref="CV229:CV234" si="105">+BW229</f>
        <v>55000000</v>
      </c>
      <c r="CW229" s="982"/>
      <c r="CX229" s="982"/>
      <c r="CY229" s="982"/>
      <c r="CZ229" s="982"/>
      <c r="DA229" s="982"/>
      <c r="DB229" s="983"/>
      <c r="DC229" s="983"/>
      <c r="DD229" s="983"/>
      <c r="DE229" s="983"/>
      <c r="DF229" s="983"/>
      <c r="DG229" s="983"/>
      <c r="DH229" s="983"/>
      <c r="DI229" s="983"/>
      <c r="DJ229" s="983"/>
      <c r="DK229" s="983"/>
      <c r="DL229" s="983"/>
      <c r="DM229" s="983"/>
      <c r="DN229" s="983"/>
      <c r="DO229" s="983"/>
      <c r="DP229" s="983"/>
      <c r="DQ229" s="983"/>
      <c r="DR229" s="983"/>
      <c r="DS229" s="901">
        <f>SUM(CV229:DQ229)</f>
        <v>55000000</v>
      </c>
      <c r="DT229" s="981">
        <f t="shared" ref="DT229:DT241" si="106">+AY229+BW229+CU229+DS229</f>
        <v>199000000</v>
      </c>
      <c r="DU229" s="984" t="s">
        <v>1180</v>
      </c>
      <c r="DV229" s="754"/>
      <c r="DW229" s="754"/>
      <c r="DX229" s="754"/>
      <c r="DY229" s="754"/>
      <c r="DZ229" s="754"/>
      <c r="EA229" s="754"/>
      <c r="EB229" s="754"/>
      <c r="EC229" s="754"/>
      <c r="ED229" s="754"/>
      <c r="EE229" s="754"/>
      <c r="EF229" s="754"/>
      <c r="EG229" s="754"/>
      <c r="EH229" s="754"/>
      <c r="EI229" s="754"/>
      <c r="EJ229" s="754"/>
      <c r="EK229" s="754"/>
      <c r="EL229" s="754"/>
      <c r="EM229" s="754"/>
      <c r="EN229" s="754"/>
      <c r="EO229" s="754"/>
      <c r="EP229" s="754"/>
      <c r="EQ229" s="754"/>
      <c r="ER229" s="754"/>
      <c r="ES229" s="754"/>
      <c r="ET229" s="754"/>
      <c r="EU229" s="754"/>
      <c r="EV229" s="754"/>
      <c r="EW229" s="754"/>
      <c r="EX229" s="754"/>
      <c r="EY229" s="754"/>
      <c r="EZ229" s="754"/>
      <c r="FA229" s="754"/>
      <c r="FB229" s="754"/>
      <c r="FC229" s="754"/>
      <c r="FD229" s="754"/>
      <c r="FE229" s="754"/>
      <c r="FF229" s="754"/>
      <c r="FG229" s="754"/>
      <c r="FH229" s="754"/>
      <c r="FI229" s="754"/>
      <c r="FJ229" s="754"/>
      <c r="FK229" s="754"/>
      <c r="FL229" s="754"/>
      <c r="FM229" s="754"/>
      <c r="FN229" s="754"/>
      <c r="FO229" s="754"/>
      <c r="FP229" s="754"/>
      <c r="FQ229" s="754"/>
      <c r="FR229" s="754"/>
      <c r="FS229" s="754"/>
      <c r="FT229" s="754"/>
      <c r="FU229" s="754"/>
      <c r="FV229" s="754"/>
      <c r="FW229" s="754"/>
      <c r="FX229" s="754"/>
      <c r="FY229" s="754"/>
      <c r="FZ229" s="754"/>
      <c r="GA229" s="754"/>
      <c r="GB229" s="754"/>
      <c r="GC229" s="754"/>
      <c r="GD229" s="754"/>
      <c r="GE229" s="754"/>
      <c r="GF229" s="754"/>
      <c r="GG229" s="754"/>
      <c r="GH229" s="754"/>
      <c r="GI229" s="754"/>
      <c r="GJ229" s="754"/>
      <c r="GK229" s="754"/>
      <c r="GL229" s="754"/>
      <c r="GM229" s="754"/>
      <c r="GN229" s="754"/>
      <c r="GO229" s="754"/>
    </row>
    <row r="230" spans="1:197" ht="51.75" customHeight="1" x14ac:dyDescent="0.25">
      <c r="A230" s="941">
        <v>3</v>
      </c>
      <c r="B230" s="986" t="s">
        <v>678</v>
      </c>
      <c r="C230" s="941" t="s">
        <v>759</v>
      </c>
      <c r="D230" s="941" t="s">
        <v>760</v>
      </c>
      <c r="E230" s="941" t="s">
        <v>761</v>
      </c>
      <c r="F230" s="941" t="s">
        <v>762</v>
      </c>
      <c r="G230" s="941" t="s">
        <v>763</v>
      </c>
      <c r="H230" s="941">
        <v>400</v>
      </c>
      <c r="I230" s="941" t="s">
        <v>764</v>
      </c>
      <c r="J230" s="941" t="s">
        <v>105</v>
      </c>
      <c r="K230" s="941" t="s">
        <v>124</v>
      </c>
      <c r="L230" s="941">
        <v>1200</v>
      </c>
      <c r="M230" s="941">
        <v>1200</v>
      </c>
      <c r="N230" s="980" t="s">
        <v>768</v>
      </c>
      <c r="O230" s="980" t="s">
        <v>769</v>
      </c>
      <c r="P230" s="980">
        <v>6</v>
      </c>
      <c r="Q230" s="980">
        <v>2023</v>
      </c>
      <c r="R230" s="980" t="s">
        <v>770</v>
      </c>
      <c r="S230" s="980" t="s">
        <v>105</v>
      </c>
      <c r="T230" s="980" t="s">
        <v>139</v>
      </c>
      <c r="U230" s="980">
        <v>8</v>
      </c>
      <c r="V230" s="980">
        <v>8</v>
      </c>
      <c r="W230" s="980">
        <v>5</v>
      </c>
      <c r="X230" s="980">
        <v>6</v>
      </c>
      <c r="Y230" s="980">
        <v>7</v>
      </c>
      <c r="Z230" s="941">
        <v>8</v>
      </c>
      <c r="AA230" s="962">
        <f>19800000+20412000</f>
        <v>40212000</v>
      </c>
      <c r="AB230" s="963"/>
      <c r="AC230" s="963"/>
      <c r="AD230" s="964"/>
      <c r="AE230" s="964"/>
      <c r="AF230" s="964"/>
      <c r="AG230" s="964"/>
      <c r="AH230" s="964"/>
      <c r="AI230" s="964"/>
      <c r="AJ230" s="964"/>
      <c r="AK230" s="964"/>
      <c r="AL230" s="964"/>
      <c r="AM230" s="964"/>
      <c r="AN230" s="964"/>
      <c r="AO230" s="964"/>
      <c r="AP230" s="964"/>
      <c r="AQ230" s="964"/>
      <c r="AR230" s="964"/>
      <c r="AS230" s="964"/>
      <c r="AT230" s="964"/>
      <c r="AU230" s="964"/>
      <c r="AV230" s="964"/>
      <c r="AW230" s="964">
        <v>2000000</v>
      </c>
      <c r="AX230" s="964"/>
      <c r="AY230" s="651">
        <f t="shared" ref="AY230:AY251" si="107">SUM(AA230:AX230)</f>
        <v>42212000</v>
      </c>
      <c r="AZ230" s="965">
        <v>89600000</v>
      </c>
      <c r="BA230" s="981"/>
      <c r="BB230" s="981"/>
      <c r="BC230" s="981">
        <f t="shared" ref="BC230:BC235" si="108">+AD230*1.029</f>
        <v>0</v>
      </c>
      <c r="BD230" s="981"/>
      <c r="BE230" s="981"/>
      <c r="BF230" s="981"/>
      <c r="BG230" s="981"/>
      <c r="BH230" s="981"/>
      <c r="BI230" s="981"/>
      <c r="BJ230" s="981"/>
      <c r="BK230" s="981"/>
      <c r="BL230" s="981"/>
      <c r="BM230" s="981"/>
      <c r="BN230" s="981"/>
      <c r="BO230" s="981"/>
      <c r="BP230" s="981"/>
      <c r="BQ230" s="981"/>
      <c r="BR230" s="981"/>
      <c r="BS230" s="981"/>
      <c r="BT230" s="981"/>
      <c r="BU230" s="981"/>
      <c r="BV230" s="981"/>
      <c r="BW230" s="641">
        <f t="shared" ref="BW230:BW241" si="109">SUM(AZ230:BU230)</f>
        <v>89600000</v>
      </c>
      <c r="BX230" s="982">
        <v>89600000</v>
      </c>
      <c r="BY230" s="982"/>
      <c r="BZ230" s="982"/>
      <c r="CA230" s="982"/>
      <c r="CB230" s="982"/>
      <c r="CC230" s="982"/>
      <c r="CD230" s="982"/>
      <c r="CE230" s="982"/>
      <c r="CF230" s="982"/>
      <c r="CG230" s="982"/>
      <c r="CH230" s="982"/>
      <c r="CI230" s="982"/>
      <c r="CJ230" s="982"/>
      <c r="CK230" s="982"/>
      <c r="CL230" s="982"/>
      <c r="CM230" s="982"/>
      <c r="CN230" s="982"/>
      <c r="CO230" s="982"/>
      <c r="CP230" s="982"/>
      <c r="CQ230" s="982"/>
      <c r="CR230" s="982"/>
      <c r="CS230" s="982"/>
      <c r="CT230" s="982"/>
      <c r="CU230" s="644">
        <f t="shared" ref="CU230:CU251" si="110">SUM(BX230:CS230)</f>
        <v>89600000</v>
      </c>
      <c r="CV230" s="982">
        <f t="shared" si="105"/>
        <v>89600000</v>
      </c>
      <c r="CW230" s="982"/>
      <c r="CX230" s="982"/>
      <c r="CY230" s="982"/>
      <c r="CZ230" s="982"/>
      <c r="DA230" s="982"/>
      <c r="DB230" s="983"/>
      <c r="DC230" s="983"/>
      <c r="DD230" s="983"/>
      <c r="DE230" s="983"/>
      <c r="DF230" s="983"/>
      <c r="DG230" s="983"/>
      <c r="DH230" s="983"/>
      <c r="DI230" s="983"/>
      <c r="DJ230" s="983"/>
      <c r="DK230" s="983"/>
      <c r="DL230" s="983"/>
      <c r="DM230" s="983"/>
      <c r="DN230" s="983"/>
      <c r="DO230" s="983"/>
      <c r="DP230" s="983"/>
      <c r="DQ230" s="983"/>
      <c r="DR230" s="983"/>
      <c r="DS230" s="901">
        <f t="shared" ref="DS230:DS251" si="111">SUM(CV230:DQ230)</f>
        <v>89600000</v>
      </c>
      <c r="DT230" s="981">
        <f t="shared" si="106"/>
        <v>311012000</v>
      </c>
      <c r="DU230" s="984" t="s">
        <v>1180</v>
      </c>
    </row>
    <row r="231" spans="1:197" ht="51.75" customHeight="1" x14ac:dyDescent="0.25">
      <c r="A231" s="941">
        <v>3</v>
      </c>
      <c r="B231" s="986" t="s">
        <v>678</v>
      </c>
      <c r="C231" s="941" t="s">
        <v>759</v>
      </c>
      <c r="D231" s="941" t="s">
        <v>760</v>
      </c>
      <c r="E231" s="941" t="s">
        <v>761</v>
      </c>
      <c r="F231" s="941" t="s">
        <v>762</v>
      </c>
      <c r="G231" s="941" t="s">
        <v>763</v>
      </c>
      <c r="H231" s="941">
        <v>400</v>
      </c>
      <c r="I231" s="941" t="s">
        <v>764</v>
      </c>
      <c r="J231" s="941" t="s">
        <v>105</v>
      </c>
      <c r="K231" s="941" t="s">
        <v>124</v>
      </c>
      <c r="L231" s="941">
        <v>1200</v>
      </c>
      <c r="M231" s="941">
        <v>1200</v>
      </c>
      <c r="N231" s="980" t="s">
        <v>771</v>
      </c>
      <c r="O231" s="980" t="s">
        <v>772</v>
      </c>
      <c r="P231" s="980">
        <v>6</v>
      </c>
      <c r="Q231" s="980">
        <v>2023</v>
      </c>
      <c r="R231" s="980" t="s">
        <v>773</v>
      </c>
      <c r="S231" s="980" t="s">
        <v>105</v>
      </c>
      <c r="T231" s="980" t="s">
        <v>139</v>
      </c>
      <c r="U231" s="980">
        <v>36</v>
      </c>
      <c r="V231" s="980">
        <v>36</v>
      </c>
      <c r="W231" s="980">
        <v>9</v>
      </c>
      <c r="X231" s="980">
        <v>9</v>
      </c>
      <c r="Y231" s="980">
        <v>9</v>
      </c>
      <c r="Z231" s="941">
        <v>9</v>
      </c>
      <c r="AA231" s="962">
        <f>64098000+42768000+48370000</f>
        <v>155236000</v>
      </c>
      <c r="AB231" s="963"/>
      <c r="AC231" s="963"/>
      <c r="AD231" s="964"/>
      <c r="AE231" s="964"/>
      <c r="AF231" s="964"/>
      <c r="AG231" s="964"/>
      <c r="AH231" s="964"/>
      <c r="AI231" s="964"/>
      <c r="AJ231" s="964"/>
      <c r="AK231" s="964"/>
      <c r="AL231" s="964"/>
      <c r="AM231" s="964"/>
      <c r="AN231" s="964"/>
      <c r="AO231" s="964"/>
      <c r="AP231" s="964"/>
      <c r="AQ231" s="964"/>
      <c r="AR231" s="964"/>
      <c r="AS231" s="964"/>
      <c r="AT231" s="964"/>
      <c r="AU231" s="964"/>
      <c r="AV231" s="964"/>
      <c r="AW231" s="964">
        <v>3000000</v>
      </c>
      <c r="AX231" s="964"/>
      <c r="AY231" s="651">
        <f t="shared" si="107"/>
        <v>158236000</v>
      </c>
      <c r="AZ231" s="965">
        <v>160000000</v>
      </c>
      <c r="BA231" s="981"/>
      <c r="BB231" s="981"/>
      <c r="BC231" s="981">
        <f t="shared" si="108"/>
        <v>0</v>
      </c>
      <c r="BD231" s="981"/>
      <c r="BE231" s="981"/>
      <c r="BF231" s="981"/>
      <c r="BG231" s="981"/>
      <c r="BH231" s="981"/>
      <c r="BI231" s="981"/>
      <c r="BJ231" s="981"/>
      <c r="BK231" s="981"/>
      <c r="BL231" s="981"/>
      <c r="BM231" s="981"/>
      <c r="BN231" s="981"/>
      <c r="BO231" s="981"/>
      <c r="BP231" s="981"/>
      <c r="BQ231" s="981"/>
      <c r="BR231" s="981"/>
      <c r="BS231" s="981"/>
      <c r="BT231" s="981"/>
      <c r="BU231" s="981"/>
      <c r="BV231" s="981"/>
      <c r="BW231" s="641">
        <f t="shared" si="109"/>
        <v>160000000</v>
      </c>
      <c r="BX231" s="982">
        <v>160000000</v>
      </c>
      <c r="BY231" s="982"/>
      <c r="BZ231" s="982"/>
      <c r="CA231" s="982"/>
      <c r="CB231" s="982"/>
      <c r="CC231" s="982"/>
      <c r="CD231" s="982"/>
      <c r="CE231" s="982"/>
      <c r="CF231" s="982"/>
      <c r="CG231" s="982"/>
      <c r="CH231" s="982"/>
      <c r="CI231" s="982"/>
      <c r="CJ231" s="982"/>
      <c r="CK231" s="982"/>
      <c r="CL231" s="982"/>
      <c r="CM231" s="982"/>
      <c r="CN231" s="982"/>
      <c r="CO231" s="982"/>
      <c r="CP231" s="982"/>
      <c r="CQ231" s="982"/>
      <c r="CR231" s="982"/>
      <c r="CS231" s="982"/>
      <c r="CT231" s="982"/>
      <c r="CU231" s="644">
        <f t="shared" si="110"/>
        <v>160000000</v>
      </c>
      <c r="CV231" s="982">
        <f t="shared" si="105"/>
        <v>160000000</v>
      </c>
      <c r="CW231" s="982"/>
      <c r="CX231" s="982"/>
      <c r="CY231" s="982"/>
      <c r="CZ231" s="982"/>
      <c r="DA231" s="982"/>
      <c r="DB231" s="983"/>
      <c r="DC231" s="983"/>
      <c r="DD231" s="983"/>
      <c r="DE231" s="983"/>
      <c r="DF231" s="983"/>
      <c r="DG231" s="983"/>
      <c r="DH231" s="983"/>
      <c r="DI231" s="983"/>
      <c r="DJ231" s="983"/>
      <c r="DK231" s="983"/>
      <c r="DL231" s="983"/>
      <c r="DM231" s="983"/>
      <c r="DN231" s="983"/>
      <c r="DO231" s="983"/>
      <c r="DP231" s="983"/>
      <c r="DQ231" s="983"/>
      <c r="DR231" s="983"/>
      <c r="DS231" s="901">
        <f t="shared" si="111"/>
        <v>160000000</v>
      </c>
      <c r="DT231" s="981">
        <f t="shared" si="106"/>
        <v>638236000</v>
      </c>
      <c r="DU231" s="984" t="s">
        <v>1180</v>
      </c>
    </row>
    <row r="232" spans="1:197" ht="51.75" customHeight="1" x14ac:dyDescent="0.25">
      <c r="A232" s="941">
        <v>3</v>
      </c>
      <c r="B232" s="986" t="s">
        <v>678</v>
      </c>
      <c r="C232" s="941" t="s">
        <v>759</v>
      </c>
      <c r="D232" s="941" t="s">
        <v>760</v>
      </c>
      <c r="E232" s="941" t="s">
        <v>761</v>
      </c>
      <c r="F232" s="941" t="s">
        <v>762</v>
      </c>
      <c r="G232" s="941" t="s">
        <v>763</v>
      </c>
      <c r="H232" s="941">
        <v>400</v>
      </c>
      <c r="I232" s="941" t="s">
        <v>764</v>
      </c>
      <c r="J232" s="941" t="s">
        <v>105</v>
      </c>
      <c r="K232" s="941" t="s">
        <v>124</v>
      </c>
      <c r="L232" s="941">
        <v>1200</v>
      </c>
      <c r="M232" s="941">
        <v>1200</v>
      </c>
      <c r="N232" s="980" t="s">
        <v>774</v>
      </c>
      <c r="O232" s="980" t="s">
        <v>775</v>
      </c>
      <c r="P232" s="980">
        <v>180</v>
      </c>
      <c r="Q232" s="980">
        <v>2023</v>
      </c>
      <c r="R232" s="980" t="s">
        <v>776</v>
      </c>
      <c r="S232" s="980" t="s">
        <v>105</v>
      </c>
      <c r="T232" s="980" t="s">
        <v>239</v>
      </c>
      <c r="U232" s="980">
        <v>180</v>
      </c>
      <c r="V232" s="980">
        <v>180</v>
      </c>
      <c r="W232" s="980">
        <v>180</v>
      </c>
      <c r="X232" s="980">
        <v>180</v>
      </c>
      <c r="Y232" s="980">
        <v>180</v>
      </c>
      <c r="Z232" s="941">
        <v>180</v>
      </c>
      <c r="AA232" s="962">
        <v>784842525</v>
      </c>
      <c r="AB232" s="963"/>
      <c r="AC232" s="963"/>
      <c r="AD232" s="964"/>
      <c r="AE232" s="964"/>
      <c r="AF232" s="964"/>
      <c r="AG232" s="964"/>
      <c r="AH232" s="964"/>
      <c r="AI232" s="964"/>
      <c r="AJ232" s="964"/>
      <c r="AK232" s="964"/>
      <c r="AL232" s="964"/>
      <c r="AM232" s="964"/>
      <c r="AN232" s="964"/>
      <c r="AO232" s="964"/>
      <c r="AP232" s="964"/>
      <c r="AQ232" s="964"/>
      <c r="AR232" s="964"/>
      <c r="AS232" s="964"/>
      <c r="AT232" s="964"/>
      <c r="AU232" s="964"/>
      <c r="AV232" s="964"/>
      <c r="AW232" s="964">
        <v>5000000</v>
      </c>
      <c r="AX232" s="964"/>
      <c r="AY232" s="651">
        <f t="shared" si="107"/>
        <v>789842525</v>
      </c>
      <c r="AZ232" s="965">
        <v>850000000</v>
      </c>
      <c r="BA232" s="981"/>
      <c r="BB232" s="981"/>
      <c r="BC232" s="981">
        <f t="shared" si="108"/>
        <v>0</v>
      </c>
      <c r="BD232" s="981"/>
      <c r="BE232" s="981"/>
      <c r="BF232" s="981"/>
      <c r="BG232" s="981"/>
      <c r="BH232" s="981"/>
      <c r="BI232" s="981"/>
      <c r="BJ232" s="981"/>
      <c r="BK232" s="981"/>
      <c r="BL232" s="981"/>
      <c r="BM232" s="981"/>
      <c r="BN232" s="981"/>
      <c r="BO232" s="981"/>
      <c r="BP232" s="981"/>
      <c r="BQ232" s="981"/>
      <c r="BR232" s="981"/>
      <c r="BS232" s="981"/>
      <c r="BT232" s="981"/>
      <c r="BU232" s="981"/>
      <c r="BV232" s="981"/>
      <c r="BW232" s="641">
        <f t="shared" si="109"/>
        <v>850000000</v>
      </c>
      <c r="BX232" s="982">
        <v>850000000</v>
      </c>
      <c r="BY232" s="982"/>
      <c r="BZ232" s="982"/>
      <c r="CA232" s="982"/>
      <c r="CB232" s="982"/>
      <c r="CC232" s="982"/>
      <c r="CD232" s="982"/>
      <c r="CE232" s="982"/>
      <c r="CF232" s="982"/>
      <c r="CG232" s="982"/>
      <c r="CH232" s="982"/>
      <c r="CI232" s="982"/>
      <c r="CJ232" s="982"/>
      <c r="CK232" s="982"/>
      <c r="CL232" s="982"/>
      <c r="CM232" s="982"/>
      <c r="CN232" s="982"/>
      <c r="CO232" s="982"/>
      <c r="CP232" s="982"/>
      <c r="CQ232" s="982"/>
      <c r="CR232" s="982"/>
      <c r="CS232" s="982"/>
      <c r="CT232" s="982"/>
      <c r="CU232" s="644">
        <f t="shared" si="110"/>
        <v>850000000</v>
      </c>
      <c r="CV232" s="982">
        <f t="shared" si="105"/>
        <v>850000000</v>
      </c>
      <c r="CW232" s="982"/>
      <c r="CX232" s="982"/>
      <c r="CY232" s="982"/>
      <c r="CZ232" s="982"/>
      <c r="DA232" s="982"/>
      <c r="DB232" s="983"/>
      <c r="DC232" s="983"/>
      <c r="DD232" s="983"/>
      <c r="DE232" s="983"/>
      <c r="DF232" s="983"/>
      <c r="DG232" s="983"/>
      <c r="DH232" s="983"/>
      <c r="DI232" s="983"/>
      <c r="DJ232" s="983"/>
      <c r="DK232" s="983"/>
      <c r="DL232" s="983"/>
      <c r="DM232" s="983"/>
      <c r="DN232" s="983"/>
      <c r="DO232" s="983"/>
      <c r="DP232" s="983"/>
      <c r="DQ232" s="983"/>
      <c r="DR232" s="983"/>
      <c r="DS232" s="901">
        <f t="shared" si="111"/>
        <v>850000000</v>
      </c>
      <c r="DT232" s="981">
        <f t="shared" si="106"/>
        <v>3339842525</v>
      </c>
      <c r="DU232" s="984" t="s">
        <v>1180</v>
      </c>
    </row>
    <row r="233" spans="1:197" ht="51.75" customHeight="1" x14ac:dyDescent="0.25">
      <c r="A233" s="941">
        <v>3</v>
      </c>
      <c r="B233" s="986" t="s">
        <v>678</v>
      </c>
      <c r="C233" s="941" t="s">
        <v>759</v>
      </c>
      <c r="D233" s="941" t="s">
        <v>760</v>
      </c>
      <c r="E233" s="941" t="s">
        <v>761</v>
      </c>
      <c r="F233" s="941" t="s">
        <v>762</v>
      </c>
      <c r="G233" s="941" t="s">
        <v>763</v>
      </c>
      <c r="H233" s="941">
        <v>400</v>
      </c>
      <c r="I233" s="941" t="s">
        <v>764</v>
      </c>
      <c r="J233" s="941" t="s">
        <v>105</v>
      </c>
      <c r="K233" s="941" t="s">
        <v>124</v>
      </c>
      <c r="L233" s="941">
        <v>1200</v>
      </c>
      <c r="M233" s="941">
        <v>1200</v>
      </c>
      <c r="N233" s="980" t="s">
        <v>777</v>
      </c>
      <c r="O233" s="980" t="s">
        <v>778</v>
      </c>
      <c r="P233" s="980">
        <v>180</v>
      </c>
      <c r="Q233" s="980">
        <v>2023</v>
      </c>
      <c r="R233" s="980" t="s">
        <v>779</v>
      </c>
      <c r="S233" s="980" t="s">
        <v>105</v>
      </c>
      <c r="T233" s="980" t="s">
        <v>239</v>
      </c>
      <c r="U233" s="980">
        <v>180</v>
      </c>
      <c r="V233" s="980">
        <v>180</v>
      </c>
      <c r="W233" s="980">
        <v>180</v>
      </c>
      <c r="X233" s="980">
        <v>180</v>
      </c>
      <c r="Y233" s="980">
        <v>180</v>
      </c>
      <c r="Z233" s="941">
        <v>180</v>
      </c>
      <c r="AA233" s="962">
        <v>62620000</v>
      </c>
      <c r="AB233" s="963"/>
      <c r="AC233" s="963"/>
      <c r="AD233" s="964"/>
      <c r="AE233" s="964"/>
      <c r="AF233" s="964"/>
      <c r="AG233" s="964"/>
      <c r="AH233" s="964"/>
      <c r="AI233" s="964"/>
      <c r="AJ233" s="964"/>
      <c r="AK233" s="964"/>
      <c r="AL233" s="964"/>
      <c r="AM233" s="964"/>
      <c r="AN233" s="964"/>
      <c r="AO233" s="964"/>
      <c r="AP233" s="964"/>
      <c r="AQ233" s="964"/>
      <c r="AR233" s="964"/>
      <c r="AS233" s="964"/>
      <c r="AT233" s="964"/>
      <c r="AU233" s="964"/>
      <c r="AV233" s="964"/>
      <c r="AW233" s="964">
        <v>5000000</v>
      </c>
      <c r="AX233" s="964"/>
      <c r="AY233" s="651">
        <f t="shared" si="107"/>
        <v>67620000</v>
      </c>
      <c r="AZ233" s="965">
        <v>70000000</v>
      </c>
      <c r="BA233" s="981"/>
      <c r="BB233" s="981"/>
      <c r="BC233" s="981">
        <f t="shared" si="108"/>
        <v>0</v>
      </c>
      <c r="BD233" s="981"/>
      <c r="BE233" s="981"/>
      <c r="BF233" s="981"/>
      <c r="BG233" s="981"/>
      <c r="BH233" s="981"/>
      <c r="BI233" s="981"/>
      <c r="BJ233" s="981"/>
      <c r="BK233" s="981"/>
      <c r="BL233" s="981"/>
      <c r="BM233" s="981"/>
      <c r="BN233" s="981"/>
      <c r="BO233" s="981"/>
      <c r="BP233" s="981"/>
      <c r="BQ233" s="981"/>
      <c r="BR233" s="981"/>
      <c r="BS233" s="981"/>
      <c r="BT233" s="981"/>
      <c r="BU233" s="981"/>
      <c r="BV233" s="981"/>
      <c r="BW233" s="641">
        <f t="shared" si="109"/>
        <v>70000000</v>
      </c>
      <c r="BX233" s="982">
        <v>70000000</v>
      </c>
      <c r="BY233" s="982"/>
      <c r="BZ233" s="982"/>
      <c r="CA233" s="982"/>
      <c r="CB233" s="982"/>
      <c r="CC233" s="982"/>
      <c r="CD233" s="982"/>
      <c r="CE233" s="982"/>
      <c r="CF233" s="982"/>
      <c r="CG233" s="982"/>
      <c r="CH233" s="982"/>
      <c r="CI233" s="982"/>
      <c r="CJ233" s="982"/>
      <c r="CK233" s="982"/>
      <c r="CL233" s="982"/>
      <c r="CM233" s="982"/>
      <c r="CN233" s="982"/>
      <c r="CO233" s="982"/>
      <c r="CP233" s="982"/>
      <c r="CQ233" s="982"/>
      <c r="CR233" s="982"/>
      <c r="CS233" s="982"/>
      <c r="CT233" s="982"/>
      <c r="CU233" s="644">
        <f t="shared" si="110"/>
        <v>70000000</v>
      </c>
      <c r="CV233" s="982">
        <f t="shared" si="105"/>
        <v>70000000</v>
      </c>
      <c r="CW233" s="982"/>
      <c r="CX233" s="982"/>
      <c r="CY233" s="982"/>
      <c r="CZ233" s="982"/>
      <c r="DA233" s="982"/>
      <c r="DB233" s="983"/>
      <c r="DC233" s="983"/>
      <c r="DD233" s="983"/>
      <c r="DE233" s="983"/>
      <c r="DF233" s="983"/>
      <c r="DG233" s="983"/>
      <c r="DH233" s="983"/>
      <c r="DI233" s="983"/>
      <c r="DJ233" s="983"/>
      <c r="DK233" s="983"/>
      <c r="DL233" s="983"/>
      <c r="DM233" s="983"/>
      <c r="DN233" s="983"/>
      <c r="DO233" s="983"/>
      <c r="DP233" s="983"/>
      <c r="DQ233" s="983"/>
      <c r="DR233" s="983"/>
      <c r="DS233" s="901">
        <f t="shared" si="111"/>
        <v>70000000</v>
      </c>
      <c r="DT233" s="981">
        <f t="shared" si="106"/>
        <v>277620000</v>
      </c>
      <c r="DU233" s="984" t="s">
        <v>1180</v>
      </c>
    </row>
    <row r="234" spans="1:197" ht="51.75" customHeight="1" x14ac:dyDescent="0.25">
      <c r="A234" s="941">
        <v>3</v>
      </c>
      <c r="B234" s="986" t="s">
        <v>678</v>
      </c>
      <c r="C234" s="941" t="s">
        <v>759</v>
      </c>
      <c r="D234" s="941" t="s">
        <v>760</v>
      </c>
      <c r="E234" s="941" t="s">
        <v>761</v>
      </c>
      <c r="F234" s="941" t="s">
        <v>762</v>
      </c>
      <c r="G234" s="941" t="s">
        <v>763</v>
      </c>
      <c r="H234" s="941">
        <v>400</v>
      </c>
      <c r="I234" s="941" t="s">
        <v>764</v>
      </c>
      <c r="J234" s="941" t="s">
        <v>105</v>
      </c>
      <c r="K234" s="941" t="s">
        <v>124</v>
      </c>
      <c r="L234" s="941">
        <v>1200</v>
      </c>
      <c r="M234" s="941">
        <v>1200</v>
      </c>
      <c r="N234" s="980" t="s">
        <v>780</v>
      </c>
      <c r="O234" s="980" t="s">
        <v>781</v>
      </c>
      <c r="P234" s="980">
        <v>50</v>
      </c>
      <c r="Q234" s="980">
        <v>2023</v>
      </c>
      <c r="R234" s="980" t="s">
        <v>782</v>
      </c>
      <c r="S234" s="980" t="s">
        <v>105</v>
      </c>
      <c r="T234" s="980" t="s">
        <v>139</v>
      </c>
      <c r="U234" s="980">
        <v>300</v>
      </c>
      <c r="V234" s="980">
        <v>350</v>
      </c>
      <c r="W234" s="980">
        <v>200</v>
      </c>
      <c r="X234" s="980">
        <v>225</v>
      </c>
      <c r="Y234" s="980">
        <v>250</v>
      </c>
      <c r="Z234" s="941">
        <v>300</v>
      </c>
      <c r="AA234" s="962">
        <v>100000000</v>
      </c>
      <c r="AB234" s="963"/>
      <c r="AC234" s="963"/>
      <c r="AD234" s="964"/>
      <c r="AE234" s="964"/>
      <c r="AF234" s="964"/>
      <c r="AG234" s="964"/>
      <c r="AH234" s="964"/>
      <c r="AI234" s="964"/>
      <c r="AJ234" s="964"/>
      <c r="AK234" s="964"/>
      <c r="AL234" s="964"/>
      <c r="AM234" s="964"/>
      <c r="AN234" s="964"/>
      <c r="AO234" s="964"/>
      <c r="AP234" s="964"/>
      <c r="AQ234" s="964"/>
      <c r="AR234" s="964"/>
      <c r="AS234" s="964"/>
      <c r="AT234" s="964"/>
      <c r="AU234" s="964"/>
      <c r="AV234" s="964"/>
      <c r="AW234" s="964">
        <v>5000000</v>
      </c>
      <c r="AX234" s="964"/>
      <c r="AY234" s="651">
        <f t="shared" si="107"/>
        <v>105000000</v>
      </c>
      <c r="AZ234" s="965">
        <v>150000000</v>
      </c>
      <c r="BA234" s="981"/>
      <c r="BB234" s="981"/>
      <c r="BC234" s="981">
        <f t="shared" si="108"/>
        <v>0</v>
      </c>
      <c r="BD234" s="981"/>
      <c r="BE234" s="981"/>
      <c r="BF234" s="981"/>
      <c r="BG234" s="981"/>
      <c r="BH234" s="981"/>
      <c r="BI234" s="981"/>
      <c r="BJ234" s="981"/>
      <c r="BK234" s="981"/>
      <c r="BL234" s="981"/>
      <c r="BM234" s="981"/>
      <c r="BN234" s="981"/>
      <c r="BO234" s="981"/>
      <c r="BP234" s="981"/>
      <c r="BQ234" s="981"/>
      <c r="BR234" s="981"/>
      <c r="BS234" s="981"/>
      <c r="BT234" s="981"/>
      <c r="BU234" s="981"/>
      <c r="BV234" s="981"/>
      <c r="BW234" s="641">
        <f t="shared" si="109"/>
        <v>150000000</v>
      </c>
      <c r="BX234" s="982">
        <v>150000000</v>
      </c>
      <c r="BY234" s="982"/>
      <c r="BZ234" s="982"/>
      <c r="CA234" s="982"/>
      <c r="CB234" s="982"/>
      <c r="CC234" s="982"/>
      <c r="CD234" s="982"/>
      <c r="CE234" s="982"/>
      <c r="CF234" s="982"/>
      <c r="CG234" s="982"/>
      <c r="CH234" s="982"/>
      <c r="CI234" s="982"/>
      <c r="CJ234" s="982"/>
      <c r="CK234" s="982"/>
      <c r="CL234" s="982"/>
      <c r="CM234" s="982"/>
      <c r="CN234" s="982"/>
      <c r="CO234" s="982"/>
      <c r="CP234" s="982"/>
      <c r="CQ234" s="982"/>
      <c r="CR234" s="982"/>
      <c r="CS234" s="982"/>
      <c r="CT234" s="982"/>
      <c r="CU234" s="644">
        <f t="shared" si="110"/>
        <v>150000000</v>
      </c>
      <c r="CV234" s="982">
        <f t="shared" si="105"/>
        <v>150000000</v>
      </c>
      <c r="CW234" s="982"/>
      <c r="CX234" s="982"/>
      <c r="CY234" s="982"/>
      <c r="CZ234" s="982"/>
      <c r="DA234" s="982"/>
      <c r="DB234" s="983"/>
      <c r="DC234" s="983"/>
      <c r="DD234" s="983"/>
      <c r="DE234" s="983"/>
      <c r="DF234" s="983"/>
      <c r="DG234" s="983"/>
      <c r="DH234" s="983"/>
      <c r="DI234" s="983"/>
      <c r="DJ234" s="983"/>
      <c r="DK234" s="983"/>
      <c r="DL234" s="983"/>
      <c r="DM234" s="983"/>
      <c r="DN234" s="983"/>
      <c r="DO234" s="983"/>
      <c r="DP234" s="983"/>
      <c r="DQ234" s="983"/>
      <c r="DR234" s="983"/>
      <c r="DS234" s="901">
        <f t="shared" si="111"/>
        <v>150000000</v>
      </c>
      <c r="DT234" s="981">
        <f t="shared" si="106"/>
        <v>555000000</v>
      </c>
      <c r="DU234" s="943" t="s">
        <v>1180</v>
      </c>
    </row>
    <row r="235" spans="1:197" ht="51.75" customHeight="1" x14ac:dyDescent="0.25">
      <c r="A235" s="941">
        <v>3</v>
      </c>
      <c r="B235" s="986" t="s">
        <v>678</v>
      </c>
      <c r="C235" s="941" t="s">
        <v>759</v>
      </c>
      <c r="D235" s="941" t="s">
        <v>760</v>
      </c>
      <c r="E235" s="941" t="s">
        <v>761</v>
      </c>
      <c r="F235" s="941" t="s">
        <v>762</v>
      </c>
      <c r="G235" s="941" t="s">
        <v>763</v>
      </c>
      <c r="H235" s="941">
        <v>400</v>
      </c>
      <c r="I235" s="941" t="s">
        <v>764</v>
      </c>
      <c r="J235" s="941" t="s">
        <v>105</v>
      </c>
      <c r="K235" s="941" t="s">
        <v>124</v>
      </c>
      <c r="L235" s="941">
        <v>1200</v>
      </c>
      <c r="M235" s="941">
        <v>1200</v>
      </c>
      <c r="N235" s="980" t="s">
        <v>783</v>
      </c>
      <c r="O235" s="980" t="s">
        <v>784</v>
      </c>
      <c r="P235" s="980">
        <v>0</v>
      </c>
      <c r="Q235" s="980">
        <v>2023</v>
      </c>
      <c r="R235" s="980" t="s">
        <v>785</v>
      </c>
      <c r="S235" s="980" t="s">
        <v>105</v>
      </c>
      <c r="T235" s="980" t="s">
        <v>139</v>
      </c>
      <c r="U235" s="980">
        <v>1</v>
      </c>
      <c r="V235" s="980">
        <v>1</v>
      </c>
      <c r="W235" s="980">
        <v>0</v>
      </c>
      <c r="X235" s="980">
        <v>0</v>
      </c>
      <c r="Y235" s="980">
        <v>0.5</v>
      </c>
      <c r="Z235" s="941">
        <v>0.5</v>
      </c>
      <c r="AA235" s="962">
        <v>0</v>
      </c>
      <c r="AB235" s="963"/>
      <c r="AC235" s="963"/>
      <c r="AD235" s="964"/>
      <c r="AE235" s="964"/>
      <c r="AF235" s="964"/>
      <c r="AG235" s="964"/>
      <c r="AH235" s="964"/>
      <c r="AI235" s="964"/>
      <c r="AJ235" s="964"/>
      <c r="AK235" s="964"/>
      <c r="AL235" s="964"/>
      <c r="AM235" s="964"/>
      <c r="AN235" s="964"/>
      <c r="AO235" s="964"/>
      <c r="AP235" s="964"/>
      <c r="AQ235" s="964"/>
      <c r="AR235" s="964"/>
      <c r="AS235" s="964"/>
      <c r="AT235" s="964"/>
      <c r="AU235" s="964"/>
      <c r="AV235" s="964"/>
      <c r="AW235" s="964">
        <v>5000000</v>
      </c>
      <c r="AX235" s="964"/>
      <c r="AY235" s="651">
        <f t="shared" si="107"/>
        <v>5000000</v>
      </c>
      <c r="AZ235" s="965">
        <v>0</v>
      </c>
      <c r="BA235" s="981"/>
      <c r="BB235" s="981"/>
      <c r="BC235" s="981">
        <f t="shared" si="108"/>
        <v>0</v>
      </c>
      <c r="BD235" s="981"/>
      <c r="BE235" s="981"/>
      <c r="BF235" s="981"/>
      <c r="BG235" s="981"/>
      <c r="BH235" s="981"/>
      <c r="BI235" s="981"/>
      <c r="BJ235" s="981"/>
      <c r="BK235" s="981"/>
      <c r="BL235" s="981"/>
      <c r="BM235" s="981"/>
      <c r="BN235" s="981"/>
      <c r="BO235" s="981"/>
      <c r="BP235" s="981"/>
      <c r="BQ235" s="981"/>
      <c r="BR235" s="981"/>
      <c r="BS235" s="981"/>
      <c r="BT235" s="981"/>
      <c r="BU235" s="981"/>
      <c r="BV235" s="981"/>
      <c r="BW235" s="641">
        <f t="shared" si="109"/>
        <v>0</v>
      </c>
      <c r="BX235" s="982">
        <v>100000000</v>
      </c>
      <c r="BY235" s="982"/>
      <c r="BZ235" s="982"/>
      <c r="CA235" s="982"/>
      <c r="CB235" s="982"/>
      <c r="CC235" s="982"/>
      <c r="CD235" s="982"/>
      <c r="CE235" s="982"/>
      <c r="CF235" s="982"/>
      <c r="CG235" s="982"/>
      <c r="CH235" s="982"/>
      <c r="CI235" s="982"/>
      <c r="CJ235" s="982"/>
      <c r="CK235" s="982"/>
      <c r="CL235" s="982"/>
      <c r="CM235" s="982"/>
      <c r="CN235" s="982"/>
      <c r="CO235" s="982"/>
      <c r="CP235" s="982"/>
      <c r="CQ235" s="982"/>
      <c r="CR235" s="982"/>
      <c r="CS235" s="982"/>
      <c r="CT235" s="982"/>
      <c r="CU235" s="644">
        <f t="shared" si="110"/>
        <v>100000000</v>
      </c>
      <c r="CV235" s="982">
        <v>100000000</v>
      </c>
      <c r="CW235" s="982"/>
      <c r="CX235" s="982"/>
      <c r="CY235" s="982"/>
      <c r="CZ235" s="982"/>
      <c r="DA235" s="982"/>
      <c r="DB235" s="983"/>
      <c r="DC235" s="983"/>
      <c r="DD235" s="983"/>
      <c r="DE235" s="983"/>
      <c r="DF235" s="983"/>
      <c r="DG235" s="983"/>
      <c r="DH235" s="983"/>
      <c r="DI235" s="983"/>
      <c r="DJ235" s="983"/>
      <c r="DK235" s="983"/>
      <c r="DL235" s="983"/>
      <c r="DM235" s="983"/>
      <c r="DN235" s="983"/>
      <c r="DO235" s="983"/>
      <c r="DP235" s="983"/>
      <c r="DQ235" s="983"/>
      <c r="DR235" s="983"/>
      <c r="DS235" s="901">
        <f t="shared" si="111"/>
        <v>100000000</v>
      </c>
      <c r="DT235" s="981">
        <f t="shared" si="106"/>
        <v>205000000</v>
      </c>
      <c r="DU235" s="943" t="s">
        <v>1180</v>
      </c>
    </row>
    <row r="236" spans="1:197" ht="51.75" customHeight="1" x14ac:dyDescent="0.25">
      <c r="A236" s="941">
        <v>3</v>
      </c>
      <c r="B236" s="986" t="s">
        <v>678</v>
      </c>
      <c r="C236" s="941" t="s">
        <v>759</v>
      </c>
      <c r="D236" s="941" t="s">
        <v>760</v>
      </c>
      <c r="E236" s="941" t="s">
        <v>761</v>
      </c>
      <c r="F236" s="941" t="s">
        <v>762</v>
      </c>
      <c r="G236" s="941" t="s">
        <v>763</v>
      </c>
      <c r="H236" s="941">
        <v>400</v>
      </c>
      <c r="I236" s="941" t="s">
        <v>764</v>
      </c>
      <c r="J236" s="941" t="s">
        <v>105</v>
      </c>
      <c r="K236" s="941" t="s">
        <v>124</v>
      </c>
      <c r="L236" s="941">
        <v>1200</v>
      </c>
      <c r="M236" s="941">
        <v>1200</v>
      </c>
      <c r="N236" s="941" t="s">
        <v>786</v>
      </c>
      <c r="O236" s="941" t="s">
        <v>787</v>
      </c>
      <c r="P236" s="941">
        <v>0</v>
      </c>
      <c r="Q236" s="941">
        <v>2023</v>
      </c>
      <c r="R236" s="941" t="s">
        <v>788</v>
      </c>
      <c r="S236" s="941" t="s">
        <v>105</v>
      </c>
      <c r="T236" s="941" t="s">
        <v>139</v>
      </c>
      <c r="U236" s="941">
        <v>1</v>
      </c>
      <c r="V236" s="941">
        <v>1</v>
      </c>
      <c r="W236" s="941">
        <v>0</v>
      </c>
      <c r="X236" s="941">
        <v>0.25</v>
      </c>
      <c r="Y236" s="941">
        <v>0.5</v>
      </c>
      <c r="Z236" s="941">
        <v>1</v>
      </c>
      <c r="AA236" s="962"/>
      <c r="AB236" s="963"/>
      <c r="AC236" s="963"/>
      <c r="AD236" s="964"/>
      <c r="AE236" s="964"/>
      <c r="AF236" s="964"/>
      <c r="AG236" s="964"/>
      <c r="AH236" s="964"/>
      <c r="AI236" s="964"/>
      <c r="AJ236" s="964"/>
      <c r="AK236" s="964"/>
      <c r="AL236" s="964"/>
      <c r="AM236" s="964"/>
      <c r="AN236" s="964"/>
      <c r="AO236" s="964"/>
      <c r="AP236" s="964"/>
      <c r="AQ236" s="964"/>
      <c r="AR236" s="964"/>
      <c r="AS236" s="964"/>
      <c r="AT236" s="964"/>
      <c r="AU236" s="964"/>
      <c r="AV236" s="964"/>
      <c r="AW236" s="964">
        <v>5000000</v>
      </c>
      <c r="AX236" s="964"/>
      <c r="AY236" s="651">
        <f t="shared" si="107"/>
        <v>5000000</v>
      </c>
      <c r="AZ236" s="965">
        <v>106791580</v>
      </c>
      <c r="BA236" s="981"/>
      <c r="BB236" s="981"/>
      <c r="BC236" s="981"/>
      <c r="BD236" s="981"/>
      <c r="BE236" s="981"/>
      <c r="BF236" s="981"/>
      <c r="BG236" s="981"/>
      <c r="BH236" s="981"/>
      <c r="BI236" s="981"/>
      <c r="BJ236" s="981"/>
      <c r="BK236" s="981"/>
      <c r="BL236" s="981"/>
      <c r="BM236" s="981"/>
      <c r="BN236" s="981"/>
      <c r="BO236" s="981"/>
      <c r="BP236" s="981"/>
      <c r="BQ236" s="981"/>
      <c r="BR236" s="981"/>
      <c r="BS236" s="981"/>
      <c r="BT236" s="981"/>
      <c r="BU236" s="981"/>
      <c r="BV236" s="981"/>
      <c r="BW236" s="641">
        <f t="shared" si="109"/>
        <v>106791580</v>
      </c>
      <c r="BX236" s="982">
        <v>106791580</v>
      </c>
      <c r="BY236" s="982"/>
      <c r="BZ236" s="982"/>
      <c r="CA236" s="982"/>
      <c r="CB236" s="982"/>
      <c r="CC236" s="982"/>
      <c r="CD236" s="982"/>
      <c r="CE236" s="982"/>
      <c r="CF236" s="982"/>
      <c r="CG236" s="982"/>
      <c r="CH236" s="982"/>
      <c r="CI236" s="982"/>
      <c r="CJ236" s="982"/>
      <c r="CK236" s="982"/>
      <c r="CL236" s="982"/>
      <c r="CM236" s="982"/>
      <c r="CN236" s="982"/>
      <c r="CO236" s="982"/>
      <c r="CP236" s="982"/>
      <c r="CQ236" s="982"/>
      <c r="CR236" s="982"/>
      <c r="CS236" s="982"/>
      <c r="CT236" s="982"/>
      <c r="CU236" s="644">
        <f t="shared" si="110"/>
        <v>106791580</v>
      </c>
      <c r="CV236" s="982">
        <f>+BW236</f>
        <v>106791580</v>
      </c>
      <c r="CW236" s="982"/>
      <c r="CX236" s="982"/>
      <c r="CY236" s="982"/>
      <c r="CZ236" s="982"/>
      <c r="DA236" s="982"/>
      <c r="DB236" s="983"/>
      <c r="DC236" s="983"/>
      <c r="DD236" s="983"/>
      <c r="DE236" s="983"/>
      <c r="DF236" s="983"/>
      <c r="DG236" s="983"/>
      <c r="DH236" s="983"/>
      <c r="DI236" s="983"/>
      <c r="DJ236" s="983"/>
      <c r="DK236" s="983"/>
      <c r="DL236" s="983"/>
      <c r="DM236" s="983"/>
      <c r="DN236" s="983"/>
      <c r="DO236" s="983"/>
      <c r="DP236" s="983"/>
      <c r="DQ236" s="983"/>
      <c r="DR236" s="983"/>
      <c r="DS236" s="901">
        <f t="shared" si="111"/>
        <v>106791580</v>
      </c>
      <c r="DT236" s="981">
        <f t="shared" si="106"/>
        <v>325374740</v>
      </c>
      <c r="DU236" s="943" t="s">
        <v>1180</v>
      </c>
    </row>
    <row r="237" spans="1:197" ht="51.75" customHeight="1" x14ac:dyDescent="0.25">
      <c r="A237" s="941">
        <v>3</v>
      </c>
      <c r="B237" s="986" t="s">
        <v>678</v>
      </c>
      <c r="C237" s="941" t="s">
        <v>759</v>
      </c>
      <c r="D237" s="941" t="s">
        <v>760</v>
      </c>
      <c r="E237" s="941" t="s">
        <v>761</v>
      </c>
      <c r="F237" s="941" t="s">
        <v>762</v>
      </c>
      <c r="G237" s="941" t="s">
        <v>763</v>
      </c>
      <c r="H237" s="941">
        <v>400</v>
      </c>
      <c r="I237" s="941" t="s">
        <v>764</v>
      </c>
      <c r="J237" s="941" t="s">
        <v>105</v>
      </c>
      <c r="K237" s="941" t="s">
        <v>124</v>
      </c>
      <c r="L237" s="941">
        <v>1200</v>
      </c>
      <c r="M237" s="941">
        <v>1200</v>
      </c>
      <c r="N237" s="941" t="s">
        <v>789</v>
      </c>
      <c r="O237" s="941" t="s">
        <v>1326</v>
      </c>
      <c r="P237" s="941">
        <v>0</v>
      </c>
      <c r="Q237" s="941">
        <v>2023</v>
      </c>
      <c r="R237" s="941" t="s">
        <v>790</v>
      </c>
      <c r="S237" s="941" t="s">
        <v>105</v>
      </c>
      <c r="T237" s="941" t="s">
        <v>139</v>
      </c>
      <c r="U237" s="941">
        <v>500</v>
      </c>
      <c r="V237" s="941">
        <v>500</v>
      </c>
      <c r="W237" s="941">
        <v>50</v>
      </c>
      <c r="X237" s="941">
        <v>200</v>
      </c>
      <c r="Y237" s="941">
        <v>400</v>
      </c>
      <c r="Z237" s="941">
        <v>500</v>
      </c>
      <c r="AA237" s="962">
        <v>21384000</v>
      </c>
      <c r="AB237" s="963"/>
      <c r="AC237" s="963"/>
      <c r="AD237" s="964"/>
      <c r="AE237" s="964"/>
      <c r="AF237" s="964"/>
      <c r="AG237" s="964"/>
      <c r="AH237" s="964"/>
      <c r="AI237" s="964"/>
      <c r="AJ237" s="964"/>
      <c r="AK237" s="964"/>
      <c r="AL237" s="964"/>
      <c r="AM237" s="964"/>
      <c r="AN237" s="964"/>
      <c r="AO237" s="964"/>
      <c r="AP237" s="964"/>
      <c r="AQ237" s="964"/>
      <c r="AR237" s="964"/>
      <c r="AS237" s="964"/>
      <c r="AT237" s="964"/>
      <c r="AU237" s="964"/>
      <c r="AV237" s="964"/>
      <c r="AW237" s="964">
        <v>5000000</v>
      </c>
      <c r="AX237" s="964"/>
      <c r="AY237" s="651">
        <f t="shared" si="107"/>
        <v>26384000</v>
      </c>
      <c r="AZ237" s="965">
        <v>30000000</v>
      </c>
      <c r="BA237" s="981"/>
      <c r="BB237" s="981"/>
      <c r="BC237" s="981">
        <f>+AD237*1.029</f>
        <v>0</v>
      </c>
      <c r="BD237" s="981"/>
      <c r="BE237" s="981"/>
      <c r="BF237" s="981"/>
      <c r="BG237" s="981"/>
      <c r="BH237" s="981"/>
      <c r="BI237" s="981"/>
      <c r="BJ237" s="981"/>
      <c r="BK237" s="981"/>
      <c r="BL237" s="981"/>
      <c r="BM237" s="981"/>
      <c r="BN237" s="981"/>
      <c r="BO237" s="981"/>
      <c r="BP237" s="981"/>
      <c r="BQ237" s="981"/>
      <c r="BR237" s="981"/>
      <c r="BS237" s="981"/>
      <c r="BT237" s="981"/>
      <c r="BU237" s="981"/>
      <c r="BV237" s="981"/>
      <c r="BW237" s="641">
        <f t="shared" si="109"/>
        <v>30000000</v>
      </c>
      <c r="BX237" s="982">
        <v>30000000</v>
      </c>
      <c r="BY237" s="982"/>
      <c r="BZ237" s="982"/>
      <c r="CA237" s="982"/>
      <c r="CB237" s="982"/>
      <c r="CC237" s="982"/>
      <c r="CD237" s="982"/>
      <c r="CE237" s="982"/>
      <c r="CF237" s="982"/>
      <c r="CG237" s="982"/>
      <c r="CH237" s="982"/>
      <c r="CI237" s="982"/>
      <c r="CJ237" s="982"/>
      <c r="CK237" s="982"/>
      <c r="CL237" s="982"/>
      <c r="CM237" s="982"/>
      <c r="CN237" s="982"/>
      <c r="CO237" s="982"/>
      <c r="CP237" s="982"/>
      <c r="CQ237" s="982"/>
      <c r="CR237" s="982"/>
      <c r="CS237" s="982"/>
      <c r="CT237" s="982"/>
      <c r="CU237" s="644">
        <f t="shared" si="110"/>
        <v>30000000</v>
      </c>
      <c r="CV237" s="982">
        <v>30000000</v>
      </c>
      <c r="CW237" s="982"/>
      <c r="CX237" s="982"/>
      <c r="CY237" s="982"/>
      <c r="CZ237" s="982"/>
      <c r="DA237" s="982"/>
      <c r="DB237" s="983"/>
      <c r="DC237" s="983"/>
      <c r="DD237" s="983"/>
      <c r="DE237" s="983"/>
      <c r="DF237" s="983"/>
      <c r="DG237" s="983"/>
      <c r="DH237" s="983"/>
      <c r="DI237" s="983"/>
      <c r="DJ237" s="983"/>
      <c r="DK237" s="983"/>
      <c r="DL237" s="983"/>
      <c r="DM237" s="983"/>
      <c r="DN237" s="983"/>
      <c r="DO237" s="983"/>
      <c r="DP237" s="983"/>
      <c r="DQ237" s="983"/>
      <c r="DR237" s="983"/>
      <c r="DS237" s="901">
        <f t="shared" si="111"/>
        <v>30000000</v>
      </c>
      <c r="DT237" s="981">
        <f t="shared" si="106"/>
        <v>116384000</v>
      </c>
      <c r="DU237" s="943" t="s">
        <v>1180</v>
      </c>
    </row>
    <row r="238" spans="1:197" ht="51.75" customHeight="1" x14ac:dyDescent="0.25">
      <c r="A238" s="941">
        <v>3</v>
      </c>
      <c r="B238" s="986" t="s">
        <v>678</v>
      </c>
      <c r="C238" s="941" t="s">
        <v>759</v>
      </c>
      <c r="D238" s="941" t="s">
        <v>791</v>
      </c>
      <c r="E238" s="941" t="s">
        <v>792</v>
      </c>
      <c r="F238" s="941" t="s">
        <v>793</v>
      </c>
      <c r="G238" s="941" t="s">
        <v>763</v>
      </c>
      <c r="H238" s="941">
        <v>50</v>
      </c>
      <c r="I238" s="941" t="s">
        <v>764</v>
      </c>
      <c r="J238" s="941" t="s">
        <v>105</v>
      </c>
      <c r="K238" s="941" t="s">
        <v>124</v>
      </c>
      <c r="L238" s="941">
        <v>300</v>
      </c>
      <c r="M238" s="941">
        <v>350</v>
      </c>
      <c r="N238" s="941" t="s">
        <v>1383</v>
      </c>
      <c r="O238" s="941" t="s">
        <v>795</v>
      </c>
      <c r="P238" s="941">
        <v>0</v>
      </c>
      <c r="Q238" s="941">
        <v>2023</v>
      </c>
      <c r="R238" s="941" t="s">
        <v>796</v>
      </c>
      <c r="S238" s="941" t="s">
        <v>105</v>
      </c>
      <c r="T238" s="941" t="s">
        <v>139</v>
      </c>
      <c r="U238" s="941">
        <v>1</v>
      </c>
      <c r="V238" s="941">
        <v>1</v>
      </c>
      <c r="W238" s="941">
        <v>0.25</v>
      </c>
      <c r="X238" s="941">
        <v>0.5</v>
      </c>
      <c r="Y238" s="941">
        <v>0.75</v>
      </c>
      <c r="Z238" s="941">
        <v>1</v>
      </c>
      <c r="AA238" s="962">
        <v>248000000</v>
      </c>
      <c r="AB238" s="963"/>
      <c r="AC238" s="963"/>
      <c r="AD238" s="964"/>
      <c r="AE238" s="964"/>
      <c r="AF238" s="964"/>
      <c r="AG238" s="964"/>
      <c r="AH238" s="964"/>
      <c r="AI238" s="964"/>
      <c r="AJ238" s="964"/>
      <c r="AK238" s="964"/>
      <c r="AL238" s="964"/>
      <c r="AM238" s="964"/>
      <c r="AN238" s="964"/>
      <c r="AO238" s="964"/>
      <c r="AP238" s="964"/>
      <c r="AQ238" s="964"/>
      <c r="AR238" s="964"/>
      <c r="AS238" s="964"/>
      <c r="AT238" s="964"/>
      <c r="AU238" s="964"/>
      <c r="AV238" s="964"/>
      <c r="AW238" s="964">
        <v>2000000</v>
      </c>
      <c r="AX238" s="964"/>
      <c r="AY238" s="651">
        <f t="shared" si="107"/>
        <v>250000000</v>
      </c>
      <c r="AZ238" s="965">
        <v>150000000</v>
      </c>
      <c r="BA238" s="981"/>
      <c r="BB238" s="981"/>
      <c r="BC238" s="981"/>
      <c r="BD238" s="981"/>
      <c r="BE238" s="981"/>
      <c r="BF238" s="981"/>
      <c r="BG238" s="981"/>
      <c r="BH238" s="981"/>
      <c r="BI238" s="981"/>
      <c r="BJ238" s="981"/>
      <c r="BK238" s="981"/>
      <c r="BL238" s="981"/>
      <c r="BM238" s="981"/>
      <c r="BN238" s="981"/>
      <c r="BO238" s="981"/>
      <c r="BP238" s="981"/>
      <c r="BQ238" s="981"/>
      <c r="BR238" s="981"/>
      <c r="BS238" s="981"/>
      <c r="BT238" s="981"/>
      <c r="BU238" s="981"/>
      <c r="BV238" s="981"/>
      <c r="BW238" s="641">
        <f t="shared" si="109"/>
        <v>150000000</v>
      </c>
      <c r="BX238" s="981"/>
      <c r="BY238" s="981"/>
      <c r="BZ238" s="981"/>
      <c r="CA238" s="981"/>
      <c r="CB238" s="981"/>
      <c r="CC238" s="981"/>
      <c r="CD238" s="981"/>
      <c r="CE238" s="981"/>
      <c r="CF238" s="981"/>
      <c r="CG238" s="981"/>
      <c r="CH238" s="981"/>
      <c r="CI238" s="981"/>
      <c r="CJ238" s="981"/>
      <c r="CK238" s="981"/>
      <c r="CL238" s="981"/>
      <c r="CM238" s="981"/>
      <c r="CN238" s="981"/>
      <c r="CO238" s="981"/>
      <c r="CP238" s="981"/>
      <c r="CQ238" s="981"/>
      <c r="CR238" s="981"/>
      <c r="CS238" s="981"/>
      <c r="CT238" s="981"/>
      <c r="CU238" s="644">
        <f t="shared" si="110"/>
        <v>0</v>
      </c>
      <c r="CV238" s="981"/>
      <c r="CW238" s="981"/>
      <c r="CX238" s="981"/>
      <c r="CY238" s="982"/>
      <c r="CZ238" s="982"/>
      <c r="DA238" s="982"/>
      <c r="DB238" s="983"/>
      <c r="DC238" s="983"/>
      <c r="DD238" s="983"/>
      <c r="DE238" s="983"/>
      <c r="DF238" s="983"/>
      <c r="DG238" s="983"/>
      <c r="DH238" s="983"/>
      <c r="DI238" s="983"/>
      <c r="DJ238" s="983"/>
      <c r="DK238" s="983"/>
      <c r="DL238" s="983"/>
      <c r="DM238" s="983"/>
      <c r="DN238" s="983"/>
      <c r="DO238" s="983"/>
      <c r="DP238" s="983"/>
      <c r="DQ238" s="983"/>
      <c r="DR238" s="983"/>
      <c r="DS238" s="901">
        <f t="shared" si="111"/>
        <v>0</v>
      </c>
      <c r="DT238" s="981">
        <f t="shared" si="106"/>
        <v>400000000</v>
      </c>
      <c r="DU238" s="943" t="s">
        <v>1180</v>
      </c>
    </row>
    <row r="239" spans="1:197" ht="51.75" customHeight="1" x14ac:dyDescent="0.25">
      <c r="A239" s="941">
        <v>3</v>
      </c>
      <c r="B239" s="986" t="s">
        <v>678</v>
      </c>
      <c r="C239" s="941" t="s">
        <v>759</v>
      </c>
      <c r="D239" s="941" t="s">
        <v>791</v>
      </c>
      <c r="E239" s="941" t="s">
        <v>792</v>
      </c>
      <c r="F239" s="941" t="s">
        <v>793</v>
      </c>
      <c r="G239" s="941" t="s">
        <v>763</v>
      </c>
      <c r="H239" s="941">
        <v>50</v>
      </c>
      <c r="I239" s="941" t="s">
        <v>764</v>
      </c>
      <c r="J239" s="941" t="s">
        <v>105</v>
      </c>
      <c r="K239" s="941" t="s">
        <v>124</v>
      </c>
      <c r="L239" s="941">
        <v>300</v>
      </c>
      <c r="M239" s="941">
        <v>350</v>
      </c>
      <c r="N239" s="941" t="s">
        <v>1384</v>
      </c>
      <c r="O239" s="941" t="s">
        <v>798</v>
      </c>
      <c r="P239" s="941">
        <v>194</v>
      </c>
      <c r="Q239" s="941">
        <v>2023</v>
      </c>
      <c r="R239" s="941" t="s">
        <v>799</v>
      </c>
      <c r="S239" s="941" t="s">
        <v>105</v>
      </c>
      <c r="T239" s="941" t="s">
        <v>124</v>
      </c>
      <c r="U239" s="941">
        <v>156</v>
      </c>
      <c r="V239" s="941">
        <v>350</v>
      </c>
      <c r="W239" s="941">
        <v>33</v>
      </c>
      <c r="X239" s="941">
        <f>33+6+6</f>
        <v>45</v>
      </c>
      <c r="Y239" s="941">
        <v>39</v>
      </c>
      <c r="Z239" s="941">
        <v>39</v>
      </c>
      <c r="AA239" s="962">
        <v>20000000</v>
      </c>
      <c r="AB239" s="963"/>
      <c r="AC239" s="963"/>
      <c r="AD239" s="964"/>
      <c r="AE239" s="964"/>
      <c r="AF239" s="964"/>
      <c r="AG239" s="964"/>
      <c r="AH239" s="964"/>
      <c r="AI239" s="964"/>
      <c r="AJ239" s="964"/>
      <c r="AK239" s="964"/>
      <c r="AL239" s="964"/>
      <c r="AM239" s="964"/>
      <c r="AN239" s="964"/>
      <c r="AO239" s="964"/>
      <c r="AP239" s="964"/>
      <c r="AQ239" s="964"/>
      <c r="AR239" s="964"/>
      <c r="AS239" s="964"/>
      <c r="AT239" s="964"/>
      <c r="AU239" s="964"/>
      <c r="AV239" s="964"/>
      <c r="AW239" s="964">
        <v>2000000</v>
      </c>
      <c r="AX239" s="964"/>
      <c r="AY239" s="651">
        <f t="shared" si="107"/>
        <v>22000000</v>
      </c>
      <c r="AZ239" s="965">
        <v>30000000</v>
      </c>
      <c r="BA239" s="981"/>
      <c r="BB239" s="981"/>
      <c r="BC239" s="981"/>
      <c r="BD239" s="981"/>
      <c r="BE239" s="981"/>
      <c r="BF239" s="981"/>
      <c r="BG239" s="981"/>
      <c r="BH239" s="981"/>
      <c r="BI239" s="981"/>
      <c r="BJ239" s="981"/>
      <c r="BK239" s="981"/>
      <c r="BL239" s="981"/>
      <c r="BM239" s="981"/>
      <c r="BN239" s="981"/>
      <c r="BO239" s="981"/>
      <c r="BP239" s="981"/>
      <c r="BQ239" s="981"/>
      <c r="BR239" s="981"/>
      <c r="BS239" s="981"/>
      <c r="BT239" s="981"/>
      <c r="BU239" s="981"/>
      <c r="BV239" s="981"/>
      <c r="BW239" s="641">
        <f t="shared" si="109"/>
        <v>30000000</v>
      </c>
      <c r="BX239" s="981">
        <f>30000000</f>
        <v>30000000</v>
      </c>
      <c r="BY239" s="981"/>
      <c r="BZ239" s="981"/>
      <c r="CA239" s="981"/>
      <c r="CB239" s="981"/>
      <c r="CC239" s="981"/>
      <c r="CD239" s="981"/>
      <c r="CE239" s="981"/>
      <c r="CF239" s="981"/>
      <c r="CG239" s="981"/>
      <c r="CH239" s="981"/>
      <c r="CI239" s="981"/>
      <c r="CJ239" s="981"/>
      <c r="CK239" s="981"/>
      <c r="CL239" s="981"/>
      <c r="CM239" s="981"/>
      <c r="CN239" s="981"/>
      <c r="CO239" s="981"/>
      <c r="CP239" s="981"/>
      <c r="CQ239" s="981"/>
      <c r="CR239" s="981"/>
      <c r="CS239" s="981"/>
      <c r="CT239" s="981"/>
      <c r="CU239" s="644">
        <f t="shared" si="110"/>
        <v>30000000</v>
      </c>
      <c r="CV239" s="981">
        <f>+BW239</f>
        <v>30000000</v>
      </c>
      <c r="CW239" s="981"/>
      <c r="CX239" s="981"/>
      <c r="CY239" s="982"/>
      <c r="CZ239" s="982"/>
      <c r="DA239" s="982"/>
      <c r="DB239" s="983"/>
      <c r="DC239" s="983"/>
      <c r="DD239" s="983"/>
      <c r="DE239" s="983"/>
      <c r="DF239" s="983"/>
      <c r="DG239" s="983"/>
      <c r="DH239" s="983"/>
      <c r="DI239" s="983"/>
      <c r="DJ239" s="983"/>
      <c r="DK239" s="983"/>
      <c r="DL239" s="983"/>
      <c r="DM239" s="983"/>
      <c r="DN239" s="983"/>
      <c r="DO239" s="983"/>
      <c r="DP239" s="983"/>
      <c r="DQ239" s="983"/>
      <c r="DR239" s="983"/>
      <c r="DS239" s="901">
        <f t="shared" si="111"/>
        <v>30000000</v>
      </c>
      <c r="DT239" s="981">
        <f t="shared" si="106"/>
        <v>112000000</v>
      </c>
      <c r="DU239" s="943" t="s">
        <v>1180</v>
      </c>
    </row>
    <row r="240" spans="1:197" ht="51.75" customHeight="1" x14ac:dyDescent="0.25">
      <c r="A240" s="941">
        <v>3</v>
      </c>
      <c r="B240" s="986" t="s">
        <v>678</v>
      </c>
      <c r="C240" s="941" t="s">
        <v>759</v>
      </c>
      <c r="D240" s="941" t="s">
        <v>791</v>
      </c>
      <c r="E240" s="941" t="s">
        <v>792</v>
      </c>
      <c r="F240" s="941" t="s">
        <v>793</v>
      </c>
      <c r="G240" s="941" t="s">
        <v>763</v>
      </c>
      <c r="H240" s="941">
        <v>50</v>
      </c>
      <c r="I240" s="941" t="s">
        <v>764</v>
      </c>
      <c r="J240" s="941" t="s">
        <v>105</v>
      </c>
      <c r="K240" s="941" t="s">
        <v>124</v>
      </c>
      <c r="L240" s="941">
        <v>300</v>
      </c>
      <c r="M240" s="941">
        <v>350</v>
      </c>
      <c r="N240" s="941" t="s">
        <v>1385</v>
      </c>
      <c r="O240" s="941" t="s">
        <v>801</v>
      </c>
      <c r="P240" s="941">
        <v>0</v>
      </c>
      <c r="Q240" s="941">
        <v>2023</v>
      </c>
      <c r="R240" s="941" t="s">
        <v>802</v>
      </c>
      <c r="S240" s="941" t="s">
        <v>105</v>
      </c>
      <c r="T240" s="941" t="s">
        <v>124</v>
      </c>
      <c r="U240" s="941">
        <v>4</v>
      </c>
      <c r="V240" s="941">
        <v>4</v>
      </c>
      <c r="W240" s="941">
        <v>1</v>
      </c>
      <c r="X240" s="941">
        <v>2</v>
      </c>
      <c r="Y240" s="941">
        <v>3</v>
      </c>
      <c r="Z240" s="941">
        <v>4</v>
      </c>
      <c r="AA240" s="962">
        <v>19800000</v>
      </c>
      <c r="AB240" s="963"/>
      <c r="AC240" s="963"/>
      <c r="AD240" s="964"/>
      <c r="AE240" s="964"/>
      <c r="AF240" s="964"/>
      <c r="AG240" s="964"/>
      <c r="AH240" s="964"/>
      <c r="AI240" s="964"/>
      <c r="AJ240" s="964"/>
      <c r="AK240" s="964"/>
      <c r="AL240" s="964"/>
      <c r="AM240" s="964"/>
      <c r="AN240" s="964"/>
      <c r="AO240" s="964"/>
      <c r="AP240" s="964"/>
      <c r="AQ240" s="964"/>
      <c r="AR240" s="964"/>
      <c r="AS240" s="964"/>
      <c r="AT240" s="964"/>
      <c r="AU240" s="964"/>
      <c r="AV240" s="964"/>
      <c r="AW240" s="964">
        <v>2000000</v>
      </c>
      <c r="AX240" s="964"/>
      <c r="AY240" s="651">
        <f t="shared" si="107"/>
        <v>21800000</v>
      </c>
      <c r="AZ240" s="965">
        <v>30000000</v>
      </c>
      <c r="BA240" s="981"/>
      <c r="BB240" s="981"/>
      <c r="BC240" s="981"/>
      <c r="BD240" s="981"/>
      <c r="BE240" s="981"/>
      <c r="BF240" s="981"/>
      <c r="BG240" s="981"/>
      <c r="BH240" s="981"/>
      <c r="BI240" s="981"/>
      <c r="BJ240" s="981"/>
      <c r="BK240" s="981"/>
      <c r="BL240" s="981"/>
      <c r="BM240" s="981"/>
      <c r="BN240" s="981"/>
      <c r="BO240" s="981"/>
      <c r="BP240" s="981"/>
      <c r="BQ240" s="981"/>
      <c r="BR240" s="981"/>
      <c r="BS240" s="981"/>
      <c r="BT240" s="981"/>
      <c r="BU240" s="981"/>
      <c r="BV240" s="981"/>
      <c r="BW240" s="641">
        <f t="shared" si="109"/>
        <v>30000000</v>
      </c>
      <c r="BX240" s="965">
        <v>30000000</v>
      </c>
      <c r="BY240" s="965"/>
      <c r="BZ240" s="965"/>
      <c r="CA240" s="965"/>
      <c r="CB240" s="965"/>
      <c r="CC240" s="965"/>
      <c r="CD240" s="965"/>
      <c r="CE240" s="965"/>
      <c r="CF240" s="965"/>
      <c r="CG240" s="965"/>
      <c r="CH240" s="965"/>
      <c r="CI240" s="965"/>
      <c r="CJ240" s="965"/>
      <c r="CK240" s="965"/>
      <c r="CL240" s="965"/>
      <c r="CM240" s="965"/>
      <c r="CN240" s="965"/>
      <c r="CO240" s="965"/>
      <c r="CP240" s="965"/>
      <c r="CQ240" s="965"/>
      <c r="CR240" s="965"/>
      <c r="CS240" s="965"/>
      <c r="CT240" s="965"/>
      <c r="CU240" s="644">
        <f t="shared" si="110"/>
        <v>30000000</v>
      </c>
      <c r="CV240" s="981">
        <f>+BW240</f>
        <v>30000000</v>
      </c>
      <c r="CW240" s="981"/>
      <c r="CX240" s="981"/>
      <c r="CY240" s="982"/>
      <c r="CZ240" s="982"/>
      <c r="DA240" s="982"/>
      <c r="DB240" s="983"/>
      <c r="DC240" s="983"/>
      <c r="DD240" s="983"/>
      <c r="DE240" s="983"/>
      <c r="DF240" s="983"/>
      <c r="DG240" s="983"/>
      <c r="DH240" s="983"/>
      <c r="DI240" s="983"/>
      <c r="DJ240" s="983"/>
      <c r="DK240" s="983"/>
      <c r="DL240" s="983"/>
      <c r="DM240" s="983"/>
      <c r="DN240" s="983"/>
      <c r="DO240" s="983"/>
      <c r="DP240" s="983"/>
      <c r="DQ240" s="983"/>
      <c r="DR240" s="983"/>
      <c r="DS240" s="901">
        <f t="shared" si="111"/>
        <v>30000000</v>
      </c>
      <c r="DT240" s="981">
        <f t="shared" si="106"/>
        <v>111800000</v>
      </c>
      <c r="DU240" s="943" t="s">
        <v>1180</v>
      </c>
    </row>
    <row r="241" spans="1:205" ht="51.75" customHeight="1" x14ac:dyDescent="0.25">
      <c r="A241" s="941">
        <v>5</v>
      </c>
      <c r="B241" s="986" t="s">
        <v>963</v>
      </c>
      <c r="C241" s="941" t="s">
        <v>398</v>
      </c>
      <c r="D241" s="596" t="s">
        <v>1129</v>
      </c>
      <c r="E241" s="596" t="s">
        <v>1130</v>
      </c>
      <c r="F241" s="596" t="s">
        <v>1131</v>
      </c>
      <c r="G241" s="596" t="s">
        <v>1132</v>
      </c>
      <c r="H241" s="596">
        <v>0</v>
      </c>
      <c r="I241" s="596" t="s">
        <v>1133</v>
      </c>
      <c r="J241" s="596" t="s">
        <v>444</v>
      </c>
      <c r="K241" s="596" t="s">
        <v>33</v>
      </c>
      <c r="L241" s="596">
        <v>1</v>
      </c>
      <c r="M241" s="596">
        <v>1</v>
      </c>
      <c r="N241" s="941" t="s">
        <v>1139</v>
      </c>
      <c r="O241" s="941" t="s">
        <v>1140</v>
      </c>
      <c r="P241" s="941"/>
      <c r="Q241" s="941"/>
      <c r="R241" s="941" t="s">
        <v>1095</v>
      </c>
      <c r="S241" s="941" t="s">
        <v>105</v>
      </c>
      <c r="T241" s="941" t="s">
        <v>33</v>
      </c>
      <c r="U241" s="941">
        <v>1</v>
      </c>
      <c r="V241" s="941">
        <v>1</v>
      </c>
      <c r="W241" s="941">
        <v>0.25</v>
      </c>
      <c r="X241" s="941">
        <v>0.5</v>
      </c>
      <c r="Y241" s="941">
        <v>0.75</v>
      </c>
      <c r="Z241" s="941">
        <v>1</v>
      </c>
      <c r="AA241" s="962">
        <v>50000000</v>
      </c>
      <c r="AB241" s="963"/>
      <c r="AC241" s="963"/>
      <c r="AD241" s="964"/>
      <c r="AE241" s="964"/>
      <c r="AF241" s="964"/>
      <c r="AG241" s="964"/>
      <c r="AH241" s="964"/>
      <c r="AI241" s="964"/>
      <c r="AJ241" s="964"/>
      <c r="AK241" s="964"/>
      <c r="AL241" s="964"/>
      <c r="AM241" s="964"/>
      <c r="AN241" s="964"/>
      <c r="AO241" s="964"/>
      <c r="AP241" s="964"/>
      <c r="AQ241" s="964"/>
      <c r="AR241" s="964"/>
      <c r="AS241" s="964"/>
      <c r="AT241" s="964"/>
      <c r="AU241" s="964"/>
      <c r="AV241" s="964"/>
      <c r="AW241" s="964"/>
      <c r="AX241" s="964"/>
      <c r="AY241" s="651">
        <f t="shared" si="107"/>
        <v>50000000</v>
      </c>
      <c r="AZ241" s="965">
        <v>250000000</v>
      </c>
      <c r="BA241" s="987"/>
      <c r="BB241" s="987"/>
      <c r="BC241" s="987"/>
      <c r="BD241" s="987"/>
      <c r="BE241" s="987"/>
      <c r="BF241" s="987"/>
      <c r="BG241" s="987"/>
      <c r="BH241" s="987"/>
      <c r="BI241" s="987"/>
      <c r="BJ241" s="987"/>
      <c r="BK241" s="987"/>
      <c r="BL241" s="987"/>
      <c r="BM241" s="987"/>
      <c r="BN241" s="987"/>
      <c r="BO241" s="987"/>
      <c r="BP241" s="987"/>
      <c r="BQ241" s="987"/>
      <c r="BR241" s="987"/>
      <c r="BS241" s="987"/>
      <c r="BT241" s="987"/>
      <c r="BU241" s="987"/>
      <c r="BV241" s="987"/>
      <c r="BW241" s="641">
        <f t="shared" si="109"/>
        <v>250000000</v>
      </c>
      <c r="BX241" s="965">
        <v>386741230</v>
      </c>
      <c r="BY241" s="965"/>
      <c r="BZ241" s="965"/>
      <c r="CA241" s="965"/>
      <c r="CB241" s="965"/>
      <c r="CC241" s="965"/>
      <c r="CD241" s="965"/>
      <c r="CE241" s="965"/>
      <c r="CF241" s="965"/>
      <c r="CG241" s="965"/>
      <c r="CH241" s="965"/>
      <c r="CI241" s="965"/>
      <c r="CJ241" s="965"/>
      <c r="CK241" s="965"/>
      <c r="CL241" s="965"/>
      <c r="CM241" s="965"/>
      <c r="CN241" s="965"/>
      <c r="CO241" s="965"/>
      <c r="CP241" s="965"/>
      <c r="CQ241" s="965"/>
      <c r="CR241" s="965"/>
      <c r="CS241" s="965"/>
      <c r="CT241" s="965"/>
      <c r="CU241" s="644">
        <f t="shared" si="110"/>
        <v>386741230</v>
      </c>
      <c r="CV241" s="965">
        <v>477299073</v>
      </c>
      <c r="CW241" s="987"/>
      <c r="CX241" s="987"/>
      <c r="CY241" s="988"/>
      <c r="CZ241" s="988"/>
      <c r="DA241" s="988"/>
      <c r="DB241" s="989"/>
      <c r="DC241" s="989"/>
      <c r="DD241" s="989"/>
      <c r="DE241" s="989"/>
      <c r="DF241" s="989"/>
      <c r="DG241" s="989"/>
      <c r="DH241" s="989"/>
      <c r="DI241" s="989"/>
      <c r="DJ241" s="989"/>
      <c r="DK241" s="989"/>
      <c r="DL241" s="989"/>
      <c r="DM241" s="989"/>
      <c r="DN241" s="989"/>
      <c r="DO241" s="989"/>
      <c r="DP241" s="989"/>
      <c r="DQ241" s="989"/>
      <c r="DR241" s="989"/>
      <c r="DS241" s="901">
        <f t="shared" si="111"/>
        <v>477299073</v>
      </c>
      <c r="DT241" s="965">
        <f t="shared" si="106"/>
        <v>1164040303</v>
      </c>
      <c r="DU241" s="990"/>
    </row>
    <row r="242" spans="1:205" x14ac:dyDescent="0.25">
      <c r="A242" s="941"/>
      <c r="B242" s="986"/>
      <c r="C242" s="941"/>
      <c r="D242" s="596"/>
      <c r="E242" s="596"/>
      <c r="F242" s="682"/>
      <c r="G242" s="596"/>
      <c r="H242" s="596"/>
      <c r="I242" s="596"/>
      <c r="J242" s="596"/>
      <c r="K242" s="596"/>
      <c r="L242" s="596"/>
      <c r="M242" s="596"/>
      <c r="N242" s="991"/>
      <c r="O242" s="991"/>
      <c r="P242" s="941"/>
      <c r="Q242" s="941"/>
      <c r="R242" s="941"/>
      <c r="S242" s="941"/>
      <c r="T242" s="941"/>
      <c r="U242" s="941"/>
      <c r="V242" s="941"/>
      <c r="W242" s="991"/>
      <c r="X242" s="941"/>
      <c r="Y242" s="941"/>
      <c r="Z242" s="941"/>
      <c r="AA242" s="964"/>
      <c r="AB242" s="963"/>
      <c r="AC242" s="963"/>
      <c r="AD242" s="964"/>
      <c r="AE242" s="964"/>
      <c r="AF242" s="964"/>
      <c r="AG242" s="964"/>
      <c r="AH242" s="964"/>
      <c r="AI242" s="964"/>
      <c r="AJ242" s="964"/>
      <c r="AK242" s="964"/>
      <c r="AL242" s="964"/>
      <c r="AM242" s="964"/>
      <c r="AN242" s="964"/>
      <c r="AO242" s="964"/>
      <c r="AP242" s="964"/>
      <c r="AQ242" s="964"/>
      <c r="AR242" s="964"/>
      <c r="AS242" s="964"/>
      <c r="AT242" s="964"/>
      <c r="AU242" s="964"/>
      <c r="AV242" s="964"/>
      <c r="AW242" s="964"/>
      <c r="AX242" s="964"/>
      <c r="AY242" s="651">
        <f t="shared" si="107"/>
        <v>0</v>
      </c>
      <c r="AZ242" s="965"/>
      <c r="BA242" s="987"/>
      <c r="BB242" s="987"/>
      <c r="BC242" s="987"/>
      <c r="BD242" s="987"/>
      <c r="BE242" s="987"/>
      <c r="BF242" s="987"/>
      <c r="BG242" s="987"/>
      <c r="BH242" s="987"/>
      <c r="BI242" s="987"/>
      <c r="BJ242" s="987"/>
      <c r="BK242" s="987"/>
      <c r="BL242" s="987"/>
      <c r="BM242" s="987"/>
      <c r="BN242" s="987"/>
      <c r="BO242" s="987"/>
      <c r="BP242" s="987"/>
      <c r="BQ242" s="987"/>
      <c r="BR242" s="987"/>
      <c r="BS242" s="987"/>
      <c r="BT242" s="987"/>
      <c r="BU242" s="987"/>
      <c r="BV242" s="987"/>
      <c r="BW242" s="641">
        <f t="shared" ref="BW242" si="112">SUM(AZ242:BU242)</f>
        <v>0</v>
      </c>
      <c r="BX242" s="965"/>
      <c r="BY242" s="965"/>
      <c r="BZ242" s="965"/>
      <c r="CA242" s="965"/>
      <c r="CB242" s="965"/>
      <c r="CC242" s="965"/>
      <c r="CD242" s="965"/>
      <c r="CE242" s="965"/>
      <c r="CF242" s="965"/>
      <c r="CG242" s="965"/>
      <c r="CH242" s="965"/>
      <c r="CI242" s="965"/>
      <c r="CJ242" s="965"/>
      <c r="CK242" s="965"/>
      <c r="CL242" s="965"/>
      <c r="CM242" s="965"/>
      <c r="CN242" s="965"/>
      <c r="CO242" s="965"/>
      <c r="CP242" s="965"/>
      <c r="CQ242" s="965"/>
      <c r="CR242" s="965"/>
      <c r="CS242" s="965"/>
      <c r="CT242" s="965"/>
      <c r="CU242" s="644"/>
      <c r="CV242" s="987"/>
      <c r="CW242" s="987"/>
      <c r="CX242" s="987"/>
      <c r="CY242" s="988"/>
      <c r="CZ242" s="988"/>
      <c r="DA242" s="988"/>
      <c r="DB242" s="989"/>
      <c r="DC242" s="989"/>
      <c r="DD242" s="989"/>
      <c r="DE242" s="989"/>
      <c r="DF242" s="989"/>
      <c r="DG242" s="989"/>
      <c r="DH242" s="989"/>
      <c r="DI242" s="989"/>
      <c r="DJ242" s="989"/>
      <c r="DK242" s="989"/>
      <c r="DL242" s="989"/>
      <c r="DM242" s="989"/>
      <c r="DN242" s="989"/>
      <c r="DO242" s="989"/>
      <c r="DP242" s="989"/>
      <c r="DQ242" s="989"/>
      <c r="DR242" s="989"/>
      <c r="DS242" s="901">
        <f t="shared" si="111"/>
        <v>0</v>
      </c>
      <c r="DT242" s="987"/>
      <c r="DU242" s="990"/>
    </row>
    <row r="243" spans="1:205" ht="48" customHeight="1" x14ac:dyDescent="0.25">
      <c r="A243" s="992">
        <v>4</v>
      </c>
      <c r="B243" s="993" t="s">
        <v>803</v>
      </c>
      <c r="C243" s="992" t="s">
        <v>804</v>
      </c>
      <c r="D243" s="994" t="s">
        <v>805</v>
      </c>
      <c r="E243" s="992" t="s">
        <v>806</v>
      </c>
      <c r="F243" s="995" t="s">
        <v>807</v>
      </c>
      <c r="G243" s="992" t="s">
        <v>808</v>
      </c>
      <c r="H243" s="992">
        <v>800</v>
      </c>
      <c r="I243" s="992" t="s">
        <v>809</v>
      </c>
      <c r="J243" s="992" t="s">
        <v>810</v>
      </c>
      <c r="K243" s="992" t="s">
        <v>139</v>
      </c>
      <c r="L243" s="992">
        <v>300</v>
      </c>
      <c r="M243" s="992">
        <v>1100</v>
      </c>
      <c r="N243" s="992" t="s">
        <v>811</v>
      </c>
      <c r="O243" s="992" t="s">
        <v>812</v>
      </c>
      <c r="P243" s="992">
        <v>0</v>
      </c>
      <c r="Q243" s="992">
        <v>2023</v>
      </c>
      <c r="R243" s="992" t="s">
        <v>813</v>
      </c>
      <c r="S243" s="992" t="s">
        <v>814</v>
      </c>
      <c r="T243" s="712" t="s">
        <v>33</v>
      </c>
      <c r="U243" s="712">
        <v>480</v>
      </c>
      <c r="V243" s="712">
        <v>480</v>
      </c>
      <c r="W243" s="712">
        <v>100</v>
      </c>
      <c r="X243" s="712">
        <v>130</v>
      </c>
      <c r="Y243" s="712">
        <v>130</v>
      </c>
      <c r="Z243" s="712">
        <v>120</v>
      </c>
      <c r="AA243" s="715">
        <v>455078000</v>
      </c>
      <c r="AB243" s="996"/>
      <c r="AC243" s="996"/>
      <c r="AD243" s="648"/>
      <c r="AE243" s="648"/>
      <c r="AF243" s="648"/>
      <c r="AG243" s="648"/>
      <c r="AH243" s="648"/>
      <c r="AI243" s="648"/>
      <c r="AJ243" s="648"/>
      <c r="AK243" s="648"/>
      <c r="AL243" s="648"/>
      <c r="AM243" s="648"/>
      <c r="AN243" s="648"/>
      <c r="AO243" s="648"/>
      <c r="AP243" s="648"/>
      <c r="AQ243" s="648"/>
      <c r="AR243" s="648"/>
      <c r="AS243" s="648"/>
      <c r="AT243" s="648"/>
      <c r="AU243" s="648"/>
      <c r="AV243" s="648"/>
      <c r="AW243" s="648">
        <v>1900000</v>
      </c>
      <c r="AX243" s="648"/>
      <c r="AY243" s="651">
        <f t="shared" si="107"/>
        <v>456978000</v>
      </c>
      <c r="AZ243" s="647">
        <v>400000000</v>
      </c>
      <c r="BA243" s="687"/>
      <c r="BB243" s="687"/>
      <c r="BC243" s="687">
        <f>+AD243*1.029</f>
        <v>0</v>
      </c>
      <c r="BD243" s="687"/>
      <c r="BE243" s="687"/>
      <c r="BF243" s="687"/>
      <c r="BG243" s="687"/>
      <c r="BH243" s="687"/>
      <c r="BI243" s="687"/>
      <c r="BJ243" s="687"/>
      <c r="BK243" s="687"/>
      <c r="BL243" s="687"/>
      <c r="BM243" s="687"/>
      <c r="BN243" s="687"/>
      <c r="BO243" s="687"/>
      <c r="BP243" s="687"/>
      <c r="BQ243" s="687"/>
      <c r="BR243" s="687"/>
      <c r="BS243" s="687"/>
      <c r="BT243" s="687"/>
      <c r="BU243" s="687"/>
      <c r="BV243" s="687"/>
      <c r="BW243" s="641">
        <f>SUM(AZ243:BU243)</f>
        <v>400000000</v>
      </c>
      <c r="BX243" s="687">
        <v>370000000</v>
      </c>
      <c r="BY243" s="687"/>
      <c r="BZ243" s="687"/>
      <c r="CA243" s="687"/>
      <c r="CB243" s="687"/>
      <c r="CC243" s="687"/>
      <c r="CD243" s="687"/>
      <c r="CE243" s="687"/>
      <c r="CF243" s="687"/>
      <c r="CG243" s="687"/>
      <c r="CH243" s="687"/>
      <c r="CI243" s="687"/>
      <c r="CJ243" s="687"/>
      <c r="CK243" s="687"/>
      <c r="CL243" s="687"/>
      <c r="CM243" s="687"/>
      <c r="CN243" s="687"/>
      <c r="CO243" s="687"/>
      <c r="CP243" s="687"/>
      <c r="CQ243" s="687"/>
      <c r="CR243" s="687"/>
      <c r="CS243" s="687"/>
      <c r="CT243" s="687"/>
      <c r="CU243" s="644">
        <f t="shared" si="110"/>
        <v>370000000</v>
      </c>
      <c r="CV243" s="687">
        <v>380000000</v>
      </c>
      <c r="CW243" s="687"/>
      <c r="CX243" s="687"/>
      <c r="CY243" s="687"/>
      <c r="CZ243" s="687"/>
      <c r="DA243" s="687"/>
      <c r="DB243" s="745"/>
      <c r="DC243" s="745"/>
      <c r="DD243" s="745"/>
      <c r="DE243" s="745"/>
      <c r="DF243" s="745"/>
      <c r="DG243" s="745"/>
      <c r="DH243" s="745"/>
      <c r="DI243" s="745"/>
      <c r="DJ243" s="745"/>
      <c r="DK243" s="745"/>
      <c r="DL243" s="745"/>
      <c r="DM243" s="745"/>
      <c r="DN243" s="745"/>
      <c r="DO243" s="745"/>
      <c r="DP243" s="745"/>
      <c r="DQ243" s="745"/>
      <c r="DR243" s="745"/>
      <c r="DS243" s="901">
        <f t="shared" si="111"/>
        <v>380000000</v>
      </c>
      <c r="DT243" s="687">
        <f t="shared" ref="DT243:DT251" si="113">+AY243+BW243+CU243+DS243</f>
        <v>1606978000</v>
      </c>
      <c r="DU243" s="599" t="s">
        <v>1180</v>
      </c>
    </row>
    <row r="244" spans="1:205" ht="48" customHeight="1" x14ac:dyDescent="0.25">
      <c r="A244" s="597">
        <v>4</v>
      </c>
      <c r="B244" s="997" t="s">
        <v>803</v>
      </c>
      <c r="C244" s="597" t="s">
        <v>804</v>
      </c>
      <c r="D244" s="998" t="s">
        <v>805</v>
      </c>
      <c r="E244" s="597" t="s">
        <v>806</v>
      </c>
      <c r="F244" s="597" t="s">
        <v>807</v>
      </c>
      <c r="G244" s="597" t="s">
        <v>808</v>
      </c>
      <c r="H244" s="597">
        <v>800</v>
      </c>
      <c r="I244" s="597" t="s">
        <v>809</v>
      </c>
      <c r="J244" s="597" t="s">
        <v>810</v>
      </c>
      <c r="K244" s="597" t="s">
        <v>139</v>
      </c>
      <c r="L244" s="597">
        <v>300</v>
      </c>
      <c r="M244" s="597">
        <v>1100</v>
      </c>
      <c r="N244" s="597" t="s">
        <v>815</v>
      </c>
      <c r="O244" s="597" t="s">
        <v>1330</v>
      </c>
      <c r="P244" s="597">
        <v>322</v>
      </c>
      <c r="Q244" s="597">
        <v>2023</v>
      </c>
      <c r="R244" s="597" t="s">
        <v>817</v>
      </c>
      <c r="S244" s="597" t="s">
        <v>814</v>
      </c>
      <c r="T244" s="712" t="s">
        <v>33</v>
      </c>
      <c r="U244" s="712">
        <v>11</v>
      </c>
      <c r="V244" s="712">
        <v>333</v>
      </c>
      <c r="W244" s="712">
        <v>1</v>
      </c>
      <c r="X244" s="712">
        <v>4</v>
      </c>
      <c r="Y244" s="712">
        <v>4</v>
      </c>
      <c r="Z244" s="712">
        <v>2</v>
      </c>
      <c r="AA244" s="715">
        <v>1055478525</v>
      </c>
      <c r="AB244" s="996"/>
      <c r="AC244" s="996"/>
      <c r="AD244" s="647"/>
      <c r="AE244" s="647"/>
      <c r="AF244" s="648"/>
      <c r="AG244" s="648"/>
      <c r="AH244" s="648"/>
      <c r="AI244" s="648"/>
      <c r="AJ244" s="648"/>
      <c r="AK244" s="648"/>
      <c r="AL244" s="648"/>
      <c r="AM244" s="648"/>
      <c r="AN244" s="648"/>
      <c r="AO244" s="648"/>
      <c r="AP244" s="648"/>
      <c r="AQ244" s="648"/>
      <c r="AR244" s="648"/>
      <c r="AS244" s="648"/>
      <c r="AT244" s="648"/>
      <c r="AU244" s="648"/>
      <c r="AV244" s="648"/>
      <c r="AW244" s="648"/>
      <c r="AX244" s="648"/>
      <c r="AY244" s="651">
        <f t="shared" si="107"/>
        <v>1055478525</v>
      </c>
      <c r="AZ244" s="647">
        <v>898243389</v>
      </c>
      <c r="BA244" s="687"/>
      <c r="BB244" s="687"/>
      <c r="BC244" s="687">
        <f>+AD244*1.029</f>
        <v>0</v>
      </c>
      <c r="BD244" s="687"/>
      <c r="BE244" s="687"/>
      <c r="BF244" s="687"/>
      <c r="BG244" s="687"/>
      <c r="BH244" s="687"/>
      <c r="BI244" s="687"/>
      <c r="BJ244" s="687"/>
      <c r="BK244" s="687"/>
      <c r="BL244" s="687"/>
      <c r="BM244" s="687"/>
      <c r="BN244" s="687"/>
      <c r="BO244" s="687"/>
      <c r="BP244" s="687"/>
      <c r="BQ244" s="687"/>
      <c r="BR244" s="687"/>
      <c r="BS244" s="687"/>
      <c r="BT244" s="687"/>
      <c r="BU244" s="687"/>
      <c r="BV244" s="687"/>
      <c r="BW244" s="641">
        <f t="shared" ref="BW244:BW251" si="114">SUM(AZ244:BU244)</f>
        <v>898243389</v>
      </c>
      <c r="BX244" s="687">
        <v>1000000000</v>
      </c>
      <c r="BY244" s="687"/>
      <c r="BZ244" s="687"/>
      <c r="CA244" s="687"/>
      <c r="CB244" s="687"/>
      <c r="CC244" s="687"/>
      <c r="CD244" s="687"/>
      <c r="CE244" s="687"/>
      <c r="CF244" s="687"/>
      <c r="CG244" s="687"/>
      <c r="CH244" s="687"/>
      <c r="CI244" s="687"/>
      <c r="CJ244" s="687"/>
      <c r="CK244" s="687"/>
      <c r="CL244" s="687"/>
      <c r="CM244" s="687"/>
      <c r="CN244" s="687"/>
      <c r="CO244" s="687"/>
      <c r="CP244" s="687"/>
      <c r="CQ244" s="687"/>
      <c r="CR244" s="687"/>
      <c r="CS244" s="687"/>
      <c r="CT244" s="687"/>
      <c r="CU244" s="644">
        <f t="shared" si="110"/>
        <v>1000000000</v>
      </c>
      <c r="CV244" s="687">
        <v>1050000000</v>
      </c>
      <c r="CW244" s="687"/>
      <c r="CX244" s="687"/>
      <c r="CY244" s="687"/>
      <c r="CZ244" s="687"/>
      <c r="DA244" s="687"/>
      <c r="DB244" s="745"/>
      <c r="DC244" s="745"/>
      <c r="DD244" s="745"/>
      <c r="DE244" s="745"/>
      <c r="DF244" s="745"/>
      <c r="DG244" s="745"/>
      <c r="DH244" s="745"/>
      <c r="DI244" s="745"/>
      <c r="DJ244" s="745"/>
      <c r="DK244" s="745"/>
      <c r="DL244" s="745"/>
      <c r="DM244" s="745"/>
      <c r="DN244" s="745"/>
      <c r="DO244" s="745"/>
      <c r="DP244" s="745"/>
      <c r="DQ244" s="745"/>
      <c r="DR244" s="745"/>
      <c r="DS244" s="901">
        <f t="shared" si="111"/>
        <v>1050000000</v>
      </c>
      <c r="DT244" s="687">
        <f t="shared" si="113"/>
        <v>4003721914</v>
      </c>
      <c r="DU244" s="599" t="s">
        <v>1180</v>
      </c>
    </row>
    <row r="245" spans="1:205" ht="48" customHeight="1" x14ac:dyDescent="0.25">
      <c r="A245" s="597">
        <v>4</v>
      </c>
      <c r="B245" s="997" t="s">
        <v>803</v>
      </c>
      <c r="C245" s="597" t="s">
        <v>804</v>
      </c>
      <c r="D245" s="998" t="s">
        <v>805</v>
      </c>
      <c r="E245" s="597" t="s">
        <v>806</v>
      </c>
      <c r="F245" s="597" t="s">
        <v>807</v>
      </c>
      <c r="G245" s="597" t="s">
        <v>808</v>
      </c>
      <c r="H245" s="597">
        <v>800</v>
      </c>
      <c r="I245" s="597" t="s">
        <v>809</v>
      </c>
      <c r="J245" s="597" t="s">
        <v>810</v>
      </c>
      <c r="K245" s="597" t="s">
        <v>139</v>
      </c>
      <c r="L245" s="597">
        <v>300</v>
      </c>
      <c r="M245" s="597">
        <v>1100</v>
      </c>
      <c r="N245" s="597" t="s">
        <v>818</v>
      </c>
      <c r="O245" s="597" t="s">
        <v>819</v>
      </c>
      <c r="P245" s="597">
        <v>0</v>
      </c>
      <c r="Q245" s="597">
        <v>2023</v>
      </c>
      <c r="R245" s="597" t="s">
        <v>820</v>
      </c>
      <c r="S245" s="597" t="s">
        <v>814</v>
      </c>
      <c r="T245" s="712" t="s">
        <v>33</v>
      </c>
      <c r="U245" s="712">
        <v>200</v>
      </c>
      <c r="V245" s="712">
        <v>200</v>
      </c>
      <c r="W245" s="712">
        <v>0</v>
      </c>
      <c r="X245" s="712">
        <v>70</v>
      </c>
      <c r="Y245" s="712">
        <v>70</v>
      </c>
      <c r="Z245" s="712">
        <v>60</v>
      </c>
      <c r="AA245" s="715"/>
      <c r="AB245" s="996"/>
      <c r="AC245" s="996"/>
      <c r="AD245" s="648"/>
      <c r="AE245" s="648"/>
      <c r="AF245" s="648"/>
      <c r="AG245" s="648"/>
      <c r="AH245" s="648"/>
      <c r="AI245" s="648"/>
      <c r="AJ245" s="648"/>
      <c r="AK245" s="648"/>
      <c r="AL245" s="648"/>
      <c r="AM245" s="648"/>
      <c r="AN245" s="648"/>
      <c r="AO245" s="648"/>
      <c r="AP245" s="648"/>
      <c r="AQ245" s="648"/>
      <c r="AR245" s="648"/>
      <c r="AS245" s="648"/>
      <c r="AT245" s="648"/>
      <c r="AU245" s="648"/>
      <c r="AV245" s="648"/>
      <c r="AW245" s="648">
        <v>5000000</v>
      </c>
      <c r="AX245" s="648"/>
      <c r="AY245" s="651">
        <f t="shared" si="107"/>
        <v>5000000</v>
      </c>
      <c r="AZ245" s="647">
        <v>100000000</v>
      </c>
      <c r="BA245" s="687"/>
      <c r="BB245" s="687"/>
      <c r="BC245" s="687">
        <f>+AD245*1.029</f>
        <v>0</v>
      </c>
      <c r="BD245" s="687"/>
      <c r="BE245" s="687"/>
      <c r="BF245" s="687"/>
      <c r="BG245" s="687"/>
      <c r="BH245" s="687"/>
      <c r="BI245" s="687"/>
      <c r="BJ245" s="687"/>
      <c r="BK245" s="687"/>
      <c r="BL245" s="687"/>
      <c r="BM245" s="687"/>
      <c r="BN245" s="687"/>
      <c r="BO245" s="687"/>
      <c r="BP245" s="687"/>
      <c r="BQ245" s="687"/>
      <c r="BR245" s="687"/>
      <c r="BS245" s="687"/>
      <c r="BT245" s="687"/>
      <c r="BU245" s="687"/>
      <c r="BV245" s="687"/>
      <c r="BW245" s="641">
        <f t="shared" si="114"/>
        <v>100000000</v>
      </c>
      <c r="BX245" s="687">
        <v>20000000</v>
      </c>
      <c r="BY245" s="687"/>
      <c r="BZ245" s="687"/>
      <c r="CA245" s="687"/>
      <c r="CB245" s="687"/>
      <c r="CC245" s="687"/>
      <c r="CD245" s="687"/>
      <c r="CE245" s="687"/>
      <c r="CF245" s="687"/>
      <c r="CG245" s="687"/>
      <c r="CH245" s="687"/>
      <c r="CI245" s="687"/>
      <c r="CJ245" s="687"/>
      <c r="CK245" s="687"/>
      <c r="CL245" s="687"/>
      <c r="CM245" s="687"/>
      <c r="CN245" s="687"/>
      <c r="CO245" s="687"/>
      <c r="CP245" s="687"/>
      <c r="CQ245" s="687"/>
      <c r="CR245" s="687"/>
      <c r="CS245" s="687"/>
      <c r="CT245" s="687"/>
      <c r="CU245" s="644">
        <f t="shared" si="110"/>
        <v>20000000</v>
      </c>
      <c r="CV245" s="687">
        <v>20000000</v>
      </c>
      <c r="CW245" s="687"/>
      <c r="CX245" s="687"/>
      <c r="CY245" s="687"/>
      <c r="CZ245" s="687"/>
      <c r="DA245" s="687"/>
      <c r="DB245" s="745"/>
      <c r="DC245" s="745"/>
      <c r="DD245" s="745"/>
      <c r="DE245" s="745"/>
      <c r="DF245" s="745"/>
      <c r="DG245" s="745"/>
      <c r="DH245" s="745"/>
      <c r="DI245" s="745"/>
      <c r="DJ245" s="745"/>
      <c r="DK245" s="745"/>
      <c r="DL245" s="745"/>
      <c r="DM245" s="745"/>
      <c r="DN245" s="745"/>
      <c r="DO245" s="745"/>
      <c r="DP245" s="745"/>
      <c r="DQ245" s="745"/>
      <c r="DR245" s="745"/>
      <c r="DS245" s="901">
        <f t="shared" si="111"/>
        <v>20000000</v>
      </c>
      <c r="DT245" s="687">
        <f t="shared" si="113"/>
        <v>145000000</v>
      </c>
      <c r="DU245" s="599" t="s">
        <v>1180</v>
      </c>
    </row>
    <row r="246" spans="1:205" ht="48" customHeight="1" x14ac:dyDescent="0.25">
      <c r="A246" s="597">
        <v>4</v>
      </c>
      <c r="B246" s="997" t="s">
        <v>803</v>
      </c>
      <c r="C246" s="597" t="s">
        <v>804</v>
      </c>
      <c r="D246" s="998" t="s">
        <v>805</v>
      </c>
      <c r="E246" s="597" t="s">
        <v>806</v>
      </c>
      <c r="F246" s="597" t="s">
        <v>807</v>
      </c>
      <c r="G246" s="597" t="s">
        <v>808</v>
      </c>
      <c r="H246" s="597">
        <v>800</v>
      </c>
      <c r="I246" s="597" t="s">
        <v>809</v>
      </c>
      <c r="J246" s="597" t="s">
        <v>810</v>
      </c>
      <c r="K246" s="597" t="s">
        <v>139</v>
      </c>
      <c r="L246" s="597">
        <v>300</v>
      </c>
      <c r="M246" s="597">
        <v>1100</v>
      </c>
      <c r="N246" s="597" t="s">
        <v>821</v>
      </c>
      <c r="O246" s="597" t="s">
        <v>822</v>
      </c>
      <c r="P246" s="597">
        <v>0</v>
      </c>
      <c r="Q246" s="597">
        <v>2023</v>
      </c>
      <c r="R246" s="597" t="s">
        <v>823</v>
      </c>
      <c r="S246" s="597" t="s">
        <v>105</v>
      </c>
      <c r="T246" s="712" t="s">
        <v>33</v>
      </c>
      <c r="U246" s="712">
        <v>42</v>
      </c>
      <c r="V246" s="712">
        <v>42</v>
      </c>
      <c r="W246" s="712">
        <v>0</v>
      </c>
      <c r="X246" s="712">
        <v>20</v>
      </c>
      <c r="Y246" s="712">
        <v>12</v>
      </c>
      <c r="Z246" s="712">
        <v>10</v>
      </c>
      <c r="AA246" s="715"/>
      <c r="AB246" s="996"/>
      <c r="AC246" s="996"/>
      <c r="AD246" s="648"/>
      <c r="AE246" s="648"/>
      <c r="AF246" s="648"/>
      <c r="AG246" s="648"/>
      <c r="AH246" s="648"/>
      <c r="AI246" s="648"/>
      <c r="AJ246" s="648"/>
      <c r="AK246" s="648"/>
      <c r="AL246" s="648"/>
      <c r="AM246" s="648"/>
      <c r="AN246" s="648"/>
      <c r="AO246" s="648"/>
      <c r="AP246" s="648"/>
      <c r="AQ246" s="648"/>
      <c r="AR246" s="648"/>
      <c r="AS246" s="648"/>
      <c r="AT246" s="648"/>
      <c r="AU246" s="648"/>
      <c r="AV246" s="648"/>
      <c r="AW246" s="648">
        <v>7000000</v>
      </c>
      <c r="AX246" s="648"/>
      <c r="AY246" s="651">
        <f t="shared" si="107"/>
        <v>7000000</v>
      </c>
      <c r="AZ246" s="647">
        <v>20000000</v>
      </c>
      <c r="BA246" s="687"/>
      <c r="BB246" s="687"/>
      <c r="BC246" s="687"/>
      <c r="BD246" s="687"/>
      <c r="BE246" s="687"/>
      <c r="BF246" s="687"/>
      <c r="BG246" s="687"/>
      <c r="BH246" s="687"/>
      <c r="BI246" s="687"/>
      <c r="BJ246" s="687"/>
      <c r="BK246" s="687"/>
      <c r="BL246" s="687"/>
      <c r="BM246" s="687"/>
      <c r="BN246" s="687"/>
      <c r="BO246" s="687"/>
      <c r="BP246" s="687"/>
      <c r="BQ246" s="687"/>
      <c r="BR246" s="687"/>
      <c r="BS246" s="687"/>
      <c r="BT246" s="687"/>
      <c r="BU246" s="687"/>
      <c r="BV246" s="687"/>
      <c r="BW246" s="641">
        <f t="shared" si="114"/>
        <v>20000000</v>
      </c>
      <c r="BX246" s="687">
        <v>40000000</v>
      </c>
      <c r="BY246" s="687"/>
      <c r="BZ246" s="687"/>
      <c r="CA246" s="687"/>
      <c r="CB246" s="687"/>
      <c r="CC246" s="687"/>
      <c r="CD246" s="687"/>
      <c r="CE246" s="687"/>
      <c r="CF246" s="687"/>
      <c r="CG246" s="687"/>
      <c r="CH246" s="687"/>
      <c r="CI246" s="687"/>
      <c r="CJ246" s="687"/>
      <c r="CK246" s="687"/>
      <c r="CL246" s="687"/>
      <c r="CM246" s="687"/>
      <c r="CN246" s="687"/>
      <c r="CO246" s="687"/>
      <c r="CP246" s="687"/>
      <c r="CQ246" s="687"/>
      <c r="CR246" s="687"/>
      <c r="CS246" s="687"/>
      <c r="CT246" s="687"/>
      <c r="CU246" s="644">
        <f t="shared" si="110"/>
        <v>40000000</v>
      </c>
      <c r="CV246" s="687">
        <v>40000000</v>
      </c>
      <c r="CW246" s="687"/>
      <c r="CX246" s="687"/>
      <c r="CY246" s="687"/>
      <c r="CZ246" s="687"/>
      <c r="DA246" s="687"/>
      <c r="DB246" s="745"/>
      <c r="DC246" s="745"/>
      <c r="DD246" s="745"/>
      <c r="DE246" s="745"/>
      <c r="DF246" s="745"/>
      <c r="DG246" s="745"/>
      <c r="DH246" s="745"/>
      <c r="DI246" s="745"/>
      <c r="DJ246" s="745"/>
      <c r="DK246" s="745"/>
      <c r="DL246" s="745"/>
      <c r="DM246" s="745"/>
      <c r="DN246" s="745"/>
      <c r="DO246" s="745"/>
      <c r="DP246" s="745"/>
      <c r="DQ246" s="745"/>
      <c r="DR246" s="745"/>
      <c r="DS246" s="901">
        <f t="shared" si="111"/>
        <v>40000000</v>
      </c>
      <c r="DT246" s="687">
        <f t="shared" si="113"/>
        <v>107000000</v>
      </c>
      <c r="DU246" s="599" t="s">
        <v>1180</v>
      </c>
    </row>
    <row r="247" spans="1:205" ht="48" customHeight="1" x14ac:dyDescent="0.25">
      <c r="A247" s="597">
        <v>4</v>
      </c>
      <c r="B247" s="997" t="s">
        <v>803</v>
      </c>
      <c r="C247" s="597" t="s">
        <v>804</v>
      </c>
      <c r="D247" s="998" t="s">
        <v>805</v>
      </c>
      <c r="E247" s="597" t="s">
        <v>806</v>
      </c>
      <c r="F247" s="597" t="s">
        <v>807</v>
      </c>
      <c r="G247" s="597" t="s">
        <v>808</v>
      </c>
      <c r="H247" s="597">
        <v>800</v>
      </c>
      <c r="I247" s="597" t="s">
        <v>809</v>
      </c>
      <c r="J247" s="597" t="s">
        <v>810</v>
      </c>
      <c r="K247" s="597" t="s">
        <v>139</v>
      </c>
      <c r="L247" s="597">
        <v>300</v>
      </c>
      <c r="M247" s="597">
        <v>1100</v>
      </c>
      <c r="N247" s="597" t="s">
        <v>824</v>
      </c>
      <c r="O247" s="597" t="s">
        <v>825</v>
      </c>
      <c r="P247" s="597">
        <v>0</v>
      </c>
      <c r="Q247" s="597">
        <v>2023</v>
      </c>
      <c r="R247" s="597" t="s">
        <v>826</v>
      </c>
      <c r="S247" s="597" t="s">
        <v>105</v>
      </c>
      <c r="T247" s="712" t="s">
        <v>33</v>
      </c>
      <c r="U247" s="712">
        <v>3</v>
      </c>
      <c r="V247" s="712">
        <v>3</v>
      </c>
      <c r="W247" s="712">
        <v>0</v>
      </c>
      <c r="X247" s="712">
        <v>1</v>
      </c>
      <c r="Y247" s="712">
        <v>1</v>
      </c>
      <c r="Z247" s="712">
        <v>1</v>
      </c>
      <c r="AA247" s="715"/>
      <c r="AB247" s="996"/>
      <c r="AC247" s="996"/>
      <c r="AD247" s="648"/>
      <c r="AE247" s="648"/>
      <c r="AF247" s="648"/>
      <c r="AG247" s="648"/>
      <c r="AH247" s="648"/>
      <c r="AI247" s="648"/>
      <c r="AJ247" s="648"/>
      <c r="AK247" s="648"/>
      <c r="AL247" s="648"/>
      <c r="AM247" s="648"/>
      <c r="AN247" s="648"/>
      <c r="AO247" s="648"/>
      <c r="AP247" s="648"/>
      <c r="AQ247" s="648"/>
      <c r="AR247" s="648"/>
      <c r="AS247" s="648"/>
      <c r="AT247" s="648"/>
      <c r="AU247" s="648"/>
      <c r="AV247" s="648"/>
      <c r="AW247" s="648"/>
      <c r="AX247" s="648"/>
      <c r="AY247" s="651">
        <f t="shared" si="107"/>
        <v>0</v>
      </c>
      <c r="AZ247" s="647">
        <v>20000000</v>
      </c>
      <c r="BA247" s="687"/>
      <c r="BB247" s="687"/>
      <c r="BC247" s="687"/>
      <c r="BD247" s="687"/>
      <c r="BE247" s="687"/>
      <c r="BF247" s="687"/>
      <c r="BG247" s="687"/>
      <c r="BH247" s="687"/>
      <c r="BI247" s="687"/>
      <c r="BJ247" s="687"/>
      <c r="BK247" s="687"/>
      <c r="BL247" s="687"/>
      <c r="BM247" s="687"/>
      <c r="BN247" s="687"/>
      <c r="BO247" s="687"/>
      <c r="BP247" s="687"/>
      <c r="BQ247" s="687"/>
      <c r="BR247" s="687"/>
      <c r="BS247" s="687"/>
      <c r="BT247" s="687"/>
      <c r="BU247" s="687"/>
      <c r="BV247" s="687"/>
      <c r="BW247" s="641">
        <f t="shared" si="114"/>
        <v>20000000</v>
      </c>
      <c r="BX247" s="687">
        <v>50000000</v>
      </c>
      <c r="BY247" s="687"/>
      <c r="BZ247" s="687"/>
      <c r="CA247" s="687"/>
      <c r="CB247" s="687"/>
      <c r="CC247" s="687"/>
      <c r="CD247" s="687"/>
      <c r="CE247" s="687"/>
      <c r="CF247" s="687"/>
      <c r="CG247" s="687"/>
      <c r="CH247" s="687"/>
      <c r="CI247" s="687"/>
      <c r="CJ247" s="687"/>
      <c r="CK247" s="687"/>
      <c r="CL247" s="687"/>
      <c r="CM247" s="687"/>
      <c r="CN247" s="687"/>
      <c r="CO247" s="687"/>
      <c r="CP247" s="687"/>
      <c r="CQ247" s="687"/>
      <c r="CR247" s="687"/>
      <c r="CS247" s="687"/>
      <c r="CT247" s="687"/>
      <c r="CU247" s="644">
        <f t="shared" si="110"/>
        <v>50000000</v>
      </c>
      <c r="CV247" s="687">
        <v>50000000</v>
      </c>
      <c r="CW247" s="687"/>
      <c r="CX247" s="687"/>
      <c r="CY247" s="687"/>
      <c r="CZ247" s="687"/>
      <c r="DA247" s="687"/>
      <c r="DB247" s="745"/>
      <c r="DC247" s="745"/>
      <c r="DD247" s="745"/>
      <c r="DE247" s="745"/>
      <c r="DF247" s="745"/>
      <c r="DG247" s="745"/>
      <c r="DH247" s="745"/>
      <c r="DI247" s="745"/>
      <c r="DJ247" s="745"/>
      <c r="DK247" s="745"/>
      <c r="DL247" s="745"/>
      <c r="DM247" s="745"/>
      <c r="DN247" s="745"/>
      <c r="DO247" s="745"/>
      <c r="DP247" s="745"/>
      <c r="DQ247" s="745"/>
      <c r="DR247" s="745"/>
      <c r="DS247" s="901">
        <f t="shared" si="111"/>
        <v>50000000</v>
      </c>
      <c r="DT247" s="687">
        <f t="shared" si="113"/>
        <v>120000000</v>
      </c>
      <c r="DU247" s="599" t="s">
        <v>1180</v>
      </c>
    </row>
    <row r="248" spans="1:205" ht="48" customHeight="1" x14ac:dyDescent="0.25">
      <c r="A248" s="597">
        <v>4</v>
      </c>
      <c r="B248" s="997" t="s">
        <v>803</v>
      </c>
      <c r="C248" s="597" t="s">
        <v>804</v>
      </c>
      <c r="D248" s="998" t="s">
        <v>827</v>
      </c>
      <c r="E248" s="597" t="s">
        <v>828</v>
      </c>
      <c r="F248" s="597" t="s">
        <v>829</v>
      </c>
      <c r="G248" s="597" t="s">
        <v>830</v>
      </c>
      <c r="H248" s="597">
        <v>3</v>
      </c>
      <c r="I248" s="597" t="s">
        <v>831</v>
      </c>
      <c r="J248" s="597" t="s">
        <v>105</v>
      </c>
      <c r="K248" s="597" t="s">
        <v>33</v>
      </c>
      <c r="L248" s="597">
        <v>8</v>
      </c>
      <c r="M248" s="597">
        <v>8</v>
      </c>
      <c r="N248" s="597" t="s">
        <v>832</v>
      </c>
      <c r="O248" s="597" t="s">
        <v>833</v>
      </c>
      <c r="P248" s="597">
        <v>1730</v>
      </c>
      <c r="Q248" s="597">
        <v>2023</v>
      </c>
      <c r="R248" s="597" t="s">
        <v>309</v>
      </c>
      <c r="S248" s="597" t="s">
        <v>834</v>
      </c>
      <c r="T248" s="712" t="s">
        <v>38</v>
      </c>
      <c r="U248" s="712">
        <v>1730</v>
      </c>
      <c r="V248" s="712">
        <v>1730</v>
      </c>
      <c r="W248" s="712">
        <v>1730</v>
      </c>
      <c r="X248" s="712">
        <v>1730</v>
      </c>
      <c r="Y248" s="712">
        <v>1730</v>
      </c>
      <c r="Z248" s="712">
        <v>1730</v>
      </c>
      <c r="AA248" s="715">
        <v>42768000</v>
      </c>
      <c r="AB248" s="996"/>
      <c r="AC248" s="996"/>
      <c r="AD248" s="648"/>
      <c r="AE248" s="648"/>
      <c r="AF248" s="648"/>
      <c r="AG248" s="648"/>
      <c r="AH248" s="648"/>
      <c r="AI248" s="648"/>
      <c r="AJ248" s="648"/>
      <c r="AK248" s="648"/>
      <c r="AL248" s="648"/>
      <c r="AM248" s="648"/>
      <c r="AN248" s="648"/>
      <c r="AO248" s="648"/>
      <c r="AP248" s="648"/>
      <c r="AQ248" s="996">
        <v>0</v>
      </c>
      <c r="AR248" s="996"/>
      <c r="AS248" s="996"/>
      <c r="AT248" s="996"/>
      <c r="AU248" s="996"/>
      <c r="AV248" s="996"/>
      <c r="AW248" s="996">
        <v>3500000</v>
      </c>
      <c r="AX248" s="996"/>
      <c r="AY248" s="651">
        <f t="shared" si="107"/>
        <v>46268000</v>
      </c>
      <c r="AZ248" s="647">
        <v>60000000</v>
      </c>
      <c r="BA248" s="687"/>
      <c r="BB248" s="687"/>
      <c r="BC248" s="687">
        <f>+AD248*1.029</f>
        <v>0</v>
      </c>
      <c r="BD248" s="687"/>
      <c r="BE248" s="687"/>
      <c r="BF248" s="687"/>
      <c r="BG248" s="687"/>
      <c r="BH248" s="687"/>
      <c r="BI248" s="687"/>
      <c r="BJ248" s="687"/>
      <c r="BK248" s="687"/>
      <c r="BL248" s="687"/>
      <c r="BM248" s="687"/>
      <c r="BN248" s="687"/>
      <c r="BO248" s="687"/>
      <c r="BP248" s="687"/>
      <c r="BQ248" s="687"/>
      <c r="BR248" s="687"/>
      <c r="BS248" s="687"/>
      <c r="BT248" s="687"/>
      <c r="BU248" s="687"/>
      <c r="BV248" s="687"/>
      <c r="BW248" s="641">
        <f t="shared" si="114"/>
        <v>60000000</v>
      </c>
      <c r="BX248" s="687">
        <v>50000000</v>
      </c>
      <c r="BY248" s="687"/>
      <c r="BZ248" s="687"/>
      <c r="CA248" s="687">
        <f>+BC248*1.044</f>
        <v>0</v>
      </c>
      <c r="CB248" s="687"/>
      <c r="CC248" s="687"/>
      <c r="CD248" s="687"/>
      <c r="CE248" s="687"/>
      <c r="CF248" s="687"/>
      <c r="CG248" s="687"/>
      <c r="CH248" s="687"/>
      <c r="CI248" s="687"/>
      <c r="CJ248" s="687"/>
      <c r="CK248" s="687"/>
      <c r="CL248" s="687"/>
      <c r="CM248" s="687"/>
      <c r="CN248" s="687"/>
      <c r="CO248" s="687"/>
      <c r="CP248" s="687"/>
      <c r="CQ248" s="687"/>
      <c r="CR248" s="687"/>
      <c r="CS248" s="687"/>
      <c r="CT248" s="687"/>
      <c r="CU248" s="644">
        <f t="shared" si="110"/>
        <v>50000000</v>
      </c>
      <c r="CV248" s="687">
        <v>50000000</v>
      </c>
      <c r="CW248" s="687"/>
      <c r="CX248" s="687"/>
      <c r="CY248" s="687"/>
      <c r="CZ248" s="687"/>
      <c r="DA248" s="687"/>
      <c r="DB248" s="745"/>
      <c r="DC248" s="745"/>
      <c r="DD248" s="745"/>
      <c r="DE248" s="745"/>
      <c r="DF248" s="745"/>
      <c r="DG248" s="745"/>
      <c r="DH248" s="745"/>
      <c r="DI248" s="745"/>
      <c r="DJ248" s="745"/>
      <c r="DK248" s="745"/>
      <c r="DL248" s="745"/>
      <c r="DM248" s="745"/>
      <c r="DN248" s="745"/>
      <c r="DO248" s="745"/>
      <c r="DP248" s="745"/>
      <c r="DQ248" s="745"/>
      <c r="DR248" s="745"/>
      <c r="DS248" s="901">
        <f t="shared" si="111"/>
        <v>50000000</v>
      </c>
      <c r="DT248" s="687">
        <f t="shared" si="113"/>
        <v>206268000</v>
      </c>
      <c r="DU248" s="599" t="s">
        <v>1180</v>
      </c>
    </row>
    <row r="249" spans="1:205" ht="48" customHeight="1" x14ac:dyDescent="0.25">
      <c r="A249" s="597">
        <v>4</v>
      </c>
      <c r="B249" s="997" t="s">
        <v>803</v>
      </c>
      <c r="C249" s="597" t="s">
        <v>804</v>
      </c>
      <c r="D249" s="998" t="s">
        <v>827</v>
      </c>
      <c r="E249" s="597" t="s">
        <v>828</v>
      </c>
      <c r="F249" s="597" t="s">
        <v>829</v>
      </c>
      <c r="G249" s="597" t="s">
        <v>830</v>
      </c>
      <c r="H249" s="597">
        <v>3</v>
      </c>
      <c r="I249" s="597" t="s">
        <v>831</v>
      </c>
      <c r="J249" s="597" t="s">
        <v>105</v>
      </c>
      <c r="K249" s="597" t="s">
        <v>33</v>
      </c>
      <c r="L249" s="597">
        <v>8</v>
      </c>
      <c r="M249" s="597">
        <v>8</v>
      </c>
      <c r="N249" s="597" t="s">
        <v>835</v>
      </c>
      <c r="O249" s="597" t="s">
        <v>836</v>
      </c>
      <c r="P249" s="597">
        <v>10</v>
      </c>
      <c r="Q249" s="597">
        <v>2023</v>
      </c>
      <c r="R249" s="597" t="s">
        <v>837</v>
      </c>
      <c r="S249" s="597" t="s">
        <v>474</v>
      </c>
      <c r="T249" s="712" t="s">
        <v>38</v>
      </c>
      <c r="U249" s="712">
        <v>10</v>
      </c>
      <c r="V249" s="712">
        <v>10</v>
      </c>
      <c r="W249" s="712">
        <v>10</v>
      </c>
      <c r="X249" s="712">
        <v>10</v>
      </c>
      <c r="Y249" s="712">
        <v>10</v>
      </c>
      <c r="Z249" s="712">
        <v>10</v>
      </c>
      <c r="AA249" s="715">
        <f>2446025000-1200000000</f>
        <v>1246025000</v>
      </c>
      <c r="AB249" s="996"/>
      <c r="AC249" s="996"/>
      <c r="AD249" s="647"/>
      <c r="AE249" s="647"/>
      <c r="AF249" s="648"/>
      <c r="AG249" s="648"/>
      <c r="AH249" s="648"/>
      <c r="AI249" s="648"/>
      <c r="AJ249" s="648"/>
      <c r="AK249" s="648"/>
      <c r="AL249" s="648"/>
      <c r="AM249" s="648"/>
      <c r="AN249" s="648"/>
      <c r="AO249" s="648"/>
      <c r="AP249" s="648"/>
      <c r="AQ249" s="996">
        <v>1200000000</v>
      </c>
      <c r="AR249" s="996"/>
      <c r="AS249" s="996"/>
      <c r="AT249" s="996"/>
      <c r="AU249" s="996"/>
      <c r="AV249" s="996"/>
      <c r="AW249" s="996"/>
      <c r="AX249" s="996"/>
      <c r="AY249" s="651">
        <f t="shared" si="107"/>
        <v>2446025000</v>
      </c>
      <c r="AZ249" s="647">
        <v>960000000</v>
      </c>
      <c r="BA249" s="687"/>
      <c r="BB249" s="687"/>
      <c r="BC249" s="687">
        <f>+AD249*1.029</f>
        <v>0</v>
      </c>
      <c r="BD249" s="687"/>
      <c r="BE249" s="687"/>
      <c r="BF249" s="687"/>
      <c r="BG249" s="687"/>
      <c r="BH249" s="687"/>
      <c r="BI249" s="687"/>
      <c r="BJ249" s="687"/>
      <c r="BK249" s="687"/>
      <c r="BL249" s="687"/>
      <c r="BM249" s="687"/>
      <c r="BN249" s="687"/>
      <c r="BO249" s="687"/>
      <c r="BP249" s="687">
        <v>823200000</v>
      </c>
      <c r="BQ249" s="687"/>
      <c r="BR249" s="687"/>
      <c r="BS249" s="687"/>
      <c r="BT249" s="687"/>
      <c r="BU249" s="687"/>
      <c r="BV249" s="687"/>
      <c r="BW249" s="641">
        <f t="shared" si="114"/>
        <v>1783200000</v>
      </c>
      <c r="BX249" s="687">
        <f>1050000000</f>
        <v>1050000000</v>
      </c>
      <c r="BY249" s="687"/>
      <c r="BZ249" s="687"/>
      <c r="CA249" s="687">
        <f>+BC249*1.044</f>
        <v>0</v>
      </c>
      <c r="CB249" s="687"/>
      <c r="CC249" s="687"/>
      <c r="CD249" s="687"/>
      <c r="CE249" s="687"/>
      <c r="CF249" s="687"/>
      <c r="CG249" s="687"/>
      <c r="CH249" s="687"/>
      <c r="CI249" s="687"/>
      <c r="CJ249" s="687"/>
      <c r="CK249" s="687"/>
      <c r="CL249" s="687"/>
      <c r="CM249" s="687"/>
      <c r="CN249" s="687"/>
      <c r="CO249" s="687">
        <v>859420800</v>
      </c>
      <c r="CP249" s="687"/>
      <c r="CQ249" s="687"/>
      <c r="CR249" s="687"/>
      <c r="CS249" s="687"/>
      <c r="CT249" s="687"/>
      <c r="CU249" s="644">
        <f t="shared" si="110"/>
        <v>1909420800</v>
      </c>
      <c r="CV249" s="687">
        <f>1060000000</f>
        <v>1060000000</v>
      </c>
      <c r="CW249" s="687"/>
      <c r="CX249" s="687"/>
      <c r="CY249" s="687"/>
      <c r="CZ249" s="687"/>
      <c r="DA249" s="687"/>
      <c r="DB249" s="745"/>
      <c r="DC249" s="745"/>
      <c r="DD249" s="745"/>
      <c r="DE249" s="745"/>
      <c r="DF249" s="745"/>
      <c r="DG249" s="745"/>
      <c r="DH249" s="745"/>
      <c r="DI249" s="745"/>
      <c r="DJ249" s="745"/>
      <c r="DK249" s="745"/>
      <c r="DL249" s="745">
        <v>897235315</v>
      </c>
      <c r="DM249" s="745"/>
      <c r="DN249" s="745"/>
      <c r="DO249" s="745"/>
      <c r="DP249" s="745"/>
      <c r="DQ249" s="745"/>
      <c r="DR249" s="745"/>
      <c r="DS249" s="901">
        <f t="shared" si="111"/>
        <v>1957235315</v>
      </c>
      <c r="DT249" s="687">
        <f t="shared" si="113"/>
        <v>8095881115</v>
      </c>
      <c r="DU249" s="999" t="s">
        <v>1180</v>
      </c>
    </row>
    <row r="250" spans="1:205" ht="48" customHeight="1" x14ac:dyDescent="0.25">
      <c r="A250" s="600">
        <v>4</v>
      </c>
      <c r="B250" s="1000" t="s">
        <v>803</v>
      </c>
      <c r="C250" s="600" t="s">
        <v>804</v>
      </c>
      <c r="D250" s="998" t="s">
        <v>827</v>
      </c>
      <c r="E250" s="600" t="s">
        <v>828</v>
      </c>
      <c r="F250" s="600" t="s">
        <v>829</v>
      </c>
      <c r="G250" s="600" t="s">
        <v>830</v>
      </c>
      <c r="H250" s="600">
        <v>3</v>
      </c>
      <c r="I250" s="600" t="s">
        <v>831</v>
      </c>
      <c r="J250" s="600" t="s">
        <v>105</v>
      </c>
      <c r="K250" s="600" t="s">
        <v>33</v>
      </c>
      <c r="L250" s="600">
        <v>8</v>
      </c>
      <c r="M250" s="600">
        <v>8</v>
      </c>
      <c r="N250" s="600" t="s">
        <v>838</v>
      </c>
      <c r="O250" s="600" t="s">
        <v>839</v>
      </c>
      <c r="P250" s="600">
        <v>0</v>
      </c>
      <c r="Q250" s="597">
        <v>2023</v>
      </c>
      <c r="R250" s="597" t="s">
        <v>840</v>
      </c>
      <c r="S250" s="597" t="s">
        <v>841</v>
      </c>
      <c r="T250" s="712" t="s">
        <v>33</v>
      </c>
      <c r="U250" s="712">
        <v>2</v>
      </c>
      <c r="V250" s="712">
        <v>2</v>
      </c>
      <c r="W250" s="712">
        <v>0.5</v>
      </c>
      <c r="X250" s="712">
        <v>0.5</v>
      </c>
      <c r="Y250" s="712">
        <v>0.5</v>
      </c>
      <c r="Z250" s="712">
        <v>0.5</v>
      </c>
      <c r="AA250" s="715">
        <v>198416000</v>
      </c>
      <c r="AB250" s="1001"/>
      <c r="AC250" s="1001"/>
      <c r="AD250" s="689"/>
      <c r="AE250" s="689"/>
      <c r="AF250" s="1002"/>
      <c r="AG250" s="1002"/>
      <c r="AH250" s="1002"/>
      <c r="AI250" s="1002"/>
      <c r="AJ250" s="1002"/>
      <c r="AK250" s="1002"/>
      <c r="AL250" s="1002"/>
      <c r="AM250" s="1002"/>
      <c r="AN250" s="1002"/>
      <c r="AO250" s="1002"/>
      <c r="AP250" s="1002"/>
      <c r="AQ250" s="1002"/>
      <c r="AR250" s="1002"/>
      <c r="AS250" s="1002"/>
      <c r="AT250" s="1002"/>
      <c r="AU250" s="1002"/>
      <c r="AV250" s="1002"/>
      <c r="AW250" s="1002"/>
      <c r="AX250" s="1002"/>
      <c r="AY250" s="651">
        <f t="shared" si="107"/>
        <v>198416000</v>
      </c>
      <c r="AZ250" s="689">
        <v>40000000</v>
      </c>
      <c r="BA250" s="1003"/>
      <c r="BB250" s="1003"/>
      <c r="BC250" s="1003">
        <f>+AD250*1.029</f>
        <v>0</v>
      </c>
      <c r="BD250" s="1003"/>
      <c r="BE250" s="1003"/>
      <c r="BF250" s="1003"/>
      <c r="BG250" s="1003"/>
      <c r="BH250" s="1003"/>
      <c r="BI250" s="1003"/>
      <c r="BJ250" s="1003"/>
      <c r="BK250" s="1003"/>
      <c r="BL250" s="1003"/>
      <c r="BM250" s="1003"/>
      <c r="BN250" s="1003"/>
      <c r="BO250" s="1003"/>
      <c r="BP250" s="1003"/>
      <c r="BQ250" s="1003"/>
      <c r="BR250" s="1003"/>
      <c r="BS250" s="1003"/>
      <c r="BT250" s="1003"/>
      <c r="BU250" s="1003"/>
      <c r="BV250" s="1003"/>
      <c r="BW250" s="641">
        <f t="shared" si="114"/>
        <v>40000000</v>
      </c>
      <c r="BX250" s="1004"/>
      <c r="BY250" s="1004"/>
      <c r="BZ250" s="1004"/>
      <c r="CA250" s="1004">
        <f>+BC250*1.044</f>
        <v>0</v>
      </c>
      <c r="CB250" s="1004"/>
      <c r="CC250" s="1004"/>
      <c r="CD250" s="1004"/>
      <c r="CE250" s="1004"/>
      <c r="CF250" s="1004"/>
      <c r="CG250" s="1004"/>
      <c r="CH250" s="1004"/>
      <c r="CI250" s="1004"/>
      <c r="CJ250" s="1004"/>
      <c r="CK250" s="1004"/>
      <c r="CL250" s="1004"/>
      <c r="CM250" s="1004"/>
      <c r="CN250" s="1004"/>
      <c r="CO250" s="1004"/>
      <c r="CP250" s="1004"/>
      <c r="CQ250" s="1004"/>
      <c r="CR250" s="1004"/>
      <c r="CS250" s="1004"/>
      <c r="CT250" s="1004"/>
      <c r="CU250" s="644">
        <f t="shared" si="110"/>
        <v>0</v>
      </c>
      <c r="CV250" s="1003">
        <v>0</v>
      </c>
      <c r="CW250" s="1003"/>
      <c r="CX250" s="1003"/>
      <c r="CY250" s="1003"/>
      <c r="CZ250" s="1003"/>
      <c r="DA250" s="1003"/>
      <c r="DB250" s="1005"/>
      <c r="DC250" s="1005"/>
      <c r="DD250" s="1005"/>
      <c r="DE250" s="1005"/>
      <c r="DF250" s="1005"/>
      <c r="DG250" s="1005"/>
      <c r="DH250" s="1005"/>
      <c r="DI250" s="1005"/>
      <c r="DJ250" s="1005"/>
      <c r="DK250" s="1005"/>
      <c r="DL250" s="1005"/>
      <c r="DM250" s="1005"/>
      <c r="DN250" s="1005"/>
      <c r="DO250" s="1005"/>
      <c r="DP250" s="1005"/>
      <c r="DQ250" s="1005"/>
      <c r="DR250" s="1005"/>
      <c r="DS250" s="901">
        <f t="shared" si="111"/>
        <v>0</v>
      </c>
      <c r="DT250" s="687">
        <f t="shared" si="113"/>
        <v>238416000</v>
      </c>
      <c r="DU250" s="1006" t="s">
        <v>1180</v>
      </c>
    </row>
    <row r="251" spans="1:205" s="753" customFormat="1" ht="48" customHeight="1" thickBot="1" x14ac:dyDescent="0.3">
      <c r="A251" s="597">
        <v>5</v>
      </c>
      <c r="B251" s="597" t="s">
        <v>963</v>
      </c>
      <c r="C251" s="597" t="s">
        <v>398</v>
      </c>
      <c r="D251" s="597" t="s">
        <v>1129</v>
      </c>
      <c r="E251" s="597" t="s">
        <v>1130</v>
      </c>
      <c r="F251" s="597" t="s">
        <v>1131</v>
      </c>
      <c r="G251" s="597" t="s">
        <v>1132</v>
      </c>
      <c r="H251" s="597">
        <v>0</v>
      </c>
      <c r="I251" s="597" t="s">
        <v>1133</v>
      </c>
      <c r="J251" s="597" t="s">
        <v>444</v>
      </c>
      <c r="K251" s="597" t="s">
        <v>33</v>
      </c>
      <c r="L251" s="597">
        <v>1</v>
      </c>
      <c r="M251" s="597">
        <v>1</v>
      </c>
      <c r="N251" s="597" t="s">
        <v>1139</v>
      </c>
      <c r="O251" s="597" t="s">
        <v>1140</v>
      </c>
      <c r="P251" s="597">
        <v>0</v>
      </c>
      <c r="Q251" s="597">
        <v>2023</v>
      </c>
      <c r="R251" s="597" t="s">
        <v>1095</v>
      </c>
      <c r="S251" s="743" t="s">
        <v>105</v>
      </c>
      <c r="T251" s="743" t="s">
        <v>33</v>
      </c>
      <c r="U251" s="743">
        <v>1</v>
      </c>
      <c r="V251" s="743">
        <v>1</v>
      </c>
      <c r="W251" s="743">
        <v>1</v>
      </c>
      <c r="X251" s="743">
        <v>1</v>
      </c>
      <c r="Y251" s="743">
        <v>1</v>
      </c>
      <c r="Z251" s="744">
        <v>1</v>
      </c>
      <c r="AA251" s="1007">
        <v>79200000</v>
      </c>
      <c r="AB251" s="996"/>
      <c r="AC251" s="996"/>
      <c r="AD251" s="647"/>
      <c r="AE251" s="647"/>
      <c r="AF251" s="648"/>
      <c r="AG251" s="648"/>
      <c r="AH251" s="648"/>
      <c r="AI251" s="648"/>
      <c r="AJ251" s="648"/>
      <c r="AK251" s="648"/>
      <c r="AL251" s="648"/>
      <c r="AM251" s="648"/>
      <c r="AN251" s="648"/>
      <c r="AO251" s="648"/>
      <c r="AP251" s="648"/>
      <c r="AQ251" s="648"/>
      <c r="AR251" s="648"/>
      <c r="AS251" s="648"/>
      <c r="AT251" s="648"/>
      <c r="AU251" s="648"/>
      <c r="AV251" s="648"/>
      <c r="AW251" s="648"/>
      <c r="AX251" s="648"/>
      <c r="AY251" s="651">
        <f t="shared" si="107"/>
        <v>79200000</v>
      </c>
      <c r="AZ251" s="647">
        <v>80000000</v>
      </c>
      <c r="BA251" s="647"/>
      <c r="BB251" s="647"/>
      <c r="BC251" s="647"/>
      <c r="BD251" s="647"/>
      <c r="BE251" s="647"/>
      <c r="BF251" s="647"/>
      <c r="BG251" s="647"/>
      <c r="BH251" s="647"/>
      <c r="BI251" s="647"/>
      <c r="BJ251" s="647"/>
      <c r="BK251" s="647"/>
      <c r="BL251" s="647"/>
      <c r="BM251" s="647"/>
      <c r="BN251" s="647"/>
      <c r="BO251" s="647"/>
      <c r="BP251" s="647"/>
      <c r="BQ251" s="647"/>
      <c r="BR251" s="647"/>
      <c r="BS251" s="647"/>
      <c r="BT251" s="647"/>
      <c r="BU251" s="647"/>
      <c r="BV251" s="647"/>
      <c r="BW251" s="1008">
        <f t="shared" si="114"/>
        <v>80000000</v>
      </c>
      <c r="BX251" s="647">
        <v>111686098</v>
      </c>
      <c r="BY251" s="647"/>
      <c r="BZ251" s="647"/>
      <c r="CA251" s="647"/>
      <c r="CB251" s="647"/>
      <c r="CC251" s="647"/>
      <c r="CD251" s="647"/>
      <c r="CE251" s="647"/>
      <c r="CF251" s="647"/>
      <c r="CG251" s="647"/>
      <c r="CH251" s="647"/>
      <c r="CI251" s="647"/>
      <c r="CJ251" s="647"/>
      <c r="CK251" s="647"/>
      <c r="CL251" s="647"/>
      <c r="CM251" s="647"/>
      <c r="CN251" s="647"/>
      <c r="CO251" s="647"/>
      <c r="CP251" s="647"/>
      <c r="CQ251" s="647"/>
      <c r="CR251" s="647"/>
      <c r="CS251" s="647"/>
      <c r="CT251" s="647"/>
      <c r="CU251" s="687">
        <f t="shared" si="110"/>
        <v>111686098</v>
      </c>
      <c r="CV251" s="647">
        <v>160120287</v>
      </c>
      <c r="CW251" s="647"/>
      <c r="CX251" s="647"/>
      <c r="CY251" s="647"/>
      <c r="CZ251" s="647"/>
      <c r="DA251" s="647"/>
      <c r="DB251" s="647"/>
      <c r="DC251" s="647"/>
      <c r="DD251" s="647"/>
      <c r="DE251" s="647"/>
      <c r="DF251" s="647"/>
      <c r="DG251" s="647"/>
      <c r="DH251" s="647"/>
      <c r="DI251" s="647"/>
      <c r="DJ251" s="647"/>
      <c r="DK251" s="647"/>
      <c r="DL251" s="647"/>
      <c r="DM251" s="1009"/>
      <c r="DN251" s="1009"/>
      <c r="DO251" s="1009"/>
      <c r="DP251" s="1009"/>
      <c r="DQ251" s="1009"/>
      <c r="DR251" s="1009"/>
      <c r="DS251" s="745">
        <f t="shared" si="111"/>
        <v>160120287</v>
      </c>
      <c r="DT251" s="687">
        <f t="shared" si="113"/>
        <v>431006385</v>
      </c>
      <c r="DU251" s="742" t="s">
        <v>1180</v>
      </c>
      <c r="DV251" s="754"/>
      <c r="DW251" s="754"/>
      <c r="DX251" s="754"/>
      <c r="DY251" s="754"/>
      <c r="DZ251" s="754"/>
      <c r="EA251" s="754"/>
      <c r="EB251" s="754"/>
      <c r="EC251" s="754"/>
      <c r="ED251" s="754"/>
      <c r="EE251" s="754"/>
      <c r="EF251" s="754"/>
      <c r="EG251" s="754"/>
      <c r="EH251" s="754"/>
      <c r="EI251" s="754"/>
      <c r="EJ251" s="754"/>
      <c r="EK251" s="754"/>
      <c r="EL251" s="754"/>
      <c r="EM251" s="754"/>
      <c r="EN251" s="754"/>
      <c r="EO251" s="754"/>
      <c r="EP251" s="754"/>
      <c r="EQ251" s="754"/>
      <c r="ER251" s="754"/>
      <c r="ES251" s="754"/>
      <c r="ET251" s="754"/>
      <c r="EU251" s="754"/>
      <c r="EV251" s="754"/>
      <c r="EW251" s="754"/>
      <c r="EX251" s="754"/>
      <c r="EY251" s="754"/>
      <c r="EZ251" s="754"/>
      <c r="FA251" s="754"/>
      <c r="FB251" s="754"/>
      <c r="FC251" s="754"/>
      <c r="FD251" s="754"/>
      <c r="FE251" s="754"/>
      <c r="FF251" s="754"/>
      <c r="FG251" s="754"/>
      <c r="FH251" s="754"/>
      <c r="FI251" s="754"/>
      <c r="FJ251" s="754"/>
      <c r="FK251" s="754"/>
      <c r="FL251" s="754"/>
      <c r="FM251" s="754"/>
      <c r="FN251" s="754"/>
      <c r="FO251" s="754"/>
      <c r="FP251" s="754"/>
      <c r="FQ251" s="754"/>
      <c r="FR251" s="754"/>
      <c r="FS251" s="754"/>
      <c r="FT251" s="754"/>
      <c r="FU251" s="754"/>
      <c r="FV251" s="754"/>
      <c r="FW251" s="754"/>
      <c r="FX251" s="754"/>
      <c r="FY251" s="754"/>
      <c r="FZ251" s="754"/>
      <c r="GA251" s="754"/>
      <c r="GB251" s="754"/>
      <c r="GC251" s="754"/>
      <c r="GD251" s="754"/>
      <c r="GE251" s="754"/>
      <c r="GF251" s="754"/>
      <c r="GG251" s="754"/>
      <c r="GH251" s="754"/>
      <c r="GI251" s="754"/>
      <c r="GJ251" s="754"/>
      <c r="GK251" s="754"/>
      <c r="GL251" s="754"/>
      <c r="GM251" s="754"/>
      <c r="GN251" s="754"/>
      <c r="GO251" s="754"/>
      <c r="GP251" s="754"/>
      <c r="GQ251" s="754"/>
      <c r="GR251" s="754"/>
      <c r="GS251" s="754"/>
      <c r="GT251" s="754"/>
      <c r="GU251" s="754"/>
      <c r="GV251" s="754"/>
      <c r="GW251" s="829"/>
    </row>
    <row r="252" spans="1:205" ht="16.5" x14ac:dyDescent="0.25">
      <c r="A252" s="1422" t="s">
        <v>1179</v>
      </c>
      <c r="B252" s="1423"/>
      <c r="C252" s="1423"/>
      <c r="D252" s="1423"/>
      <c r="E252" s="1423"/>
      <c r="F252" s="1423"/>
      <c r="G252" s="1423"/>
      <c r="H252" s="1423"/>
      <c r="I252" s="1423"/>
      <c r="J252" s="1423"/>
      <c r="K252" s="1423"/>
      <c r="L252" s="1423"/>
      <c r="M252" s="1423"/>
      <c r="N252" s="1423"/>
      <c r="O252" s="1423"/>
      <c r="P252" s="1423"/>
      <c r="Q252" s="1423"/>
      <c r="R252" s="1423"/>
      <c r="S252" s="1423"/>
      <c r="T252" s="1423"/>
      <c r="U252" s="1423"/>
      <c r="V252" s="1423"/>
      <c r="W252" s="1423"/>
      <c r="X252" s="1423"/>
      <c r="Y252" s="1423"/>
      <c r="Z252" s="1424"/>
      <c r="AA252" s="1010">
        <f>SUM(AA229:AA251)</f>
        <v>4611060050</v>
      </c>
      <c r="AB252" s="1010">
        <f t="shared" ref="AB252:AX252" si="115">SUM(AB229:AB251)</f>
        <v>0</v>
      </c>
      <c r="AC252" s="1010">
        <f t="shared" si="115"/>
        <v>0</v>
      </c>
      <c r="AD252" s="1010">
        <f t="shared" si="115"/>
        <v>0</v>
      </c>
      <c r="AE252" s="1010">
        <f t="shared" si="115"/>
        <v>0</v>
      </c>
      <c r="AF252" s="1010">
        <f t="shared" si="115"/>
        <v>0</v>
      </c>
      <c r="AG252" s="1010">
        <f t="shared" si="115"/>
        <v>0</v>
      </c>
      <c r="AH252" s="1010">
        <f t="shared" si="115"/>
        <v>0</v>
      </c>
      <c r="AI252" s="1010">
        <f t="shared" si="115"/>
        <v>0</v>
      </c>
      <c r="AJ252" s="1010">
        <f t="shared" si="115"/>
        <v>0</v>
      </c>
      <c r="AK252" s="1010">
        <f t="shared" si="115"/>
        <v>0</v>
      </c>
      <c r="AL252" s="1010">
        <f t="shared" si="115"/>
        <v>0</v>
      </c>
      <c r="AM252" s="1010">
        <f t="shared" si="115"/>
        <v>0</v>
      </c>
      <c r="AN252" s="1010">
        <f t="shared" si="115"/>
        <v>0</v>
      </c>
      <c r="AO252" s="1010">
        <f t="shared" si="115"/>
        <v>0</v>
      </c>
      <c r="AP252" s="1010">
        <f t="shared" si="115"/>
        <v>0</v>
      </c>
      <c r="AQ252" s="1010">
        <f t="shared" si="115"/>
        <v>1200000000</v>
      </c>
      <c r="AR252" s="1010">
        <f t="shared" si="115"/>
        <v>0</v>
      </c>
      <c r="AS252" s="1010">
        <f t="shared" si="115"/>
        <v>0</v>
      </c>
      <c r="AT252" s="1010">
        <f t="shared" si="115"/>
        <v>0</v>
      </c>
      <c r="AU252" s="1010">
        <f t="shared" si="115"/>
        <v>0</v>
      </c>
      <c r="AV252" s="1010">
        <f t="shared" si="115"/>
        <v>0</v>
      </c>
      <c r="AW252" s="1010">
        <f t="shared" si="115"/>
        <v>60400000</v>
      </c>
      <c r="AX252" s="1010">
        <f t="shared" si="115"/>
        <v>0</v>
      </c>
      <c r="AY252" s="1011">
        <f>SUM(AY229:AY251)</f>
        <v>5871460050</v>
      </c>
      <c r="AZ252" s="1012">
        <f t="shared" ref="AZ252:CZ252" si="116">SUM(AZ229:AZ251)</f>
        <v>4549634969</v>
      </c>
      <c r="BA252" s="1012"/>
      <c r="BB252" s="1012"/>
      <c r="BC252" s="1012">
        <f t="shared" si="116"/>
        <v>0</v>
      </c>
      <c r="BD252" s="1012">
        <f t="shared" si="116"/>
        <v>0</v>
      </c>
      <c r="BE252" s="1012">
        <f t="shared" si="116"/>
        <v>0</v>
      </c>
      <c r="BF252" s="1012">
        <f t="shared" si="116"/>
        <v>0</v>
      </c>
      <c r="BG252" s="1012">
        <f t="shared" si="116"/>
        <v>0</v>
      </c>
      <c r="BH252" s="1012">
        <f t="shared" si="116"/>
        <v>0</v>
      </c>
      <c r="BI252" s="1012">
        <f t="shared" si="116"/>
        <v>0</v>
      </c>
      <c r="BJ252" s="1012">
        <f t="shared" si="116"/>
        <v>0</v>
      </c>
      <c r="BK252" s="1012">
        <f t="shared" si="116"/>
        <v>0</v>
      </c>
      <c r="BL252" s="1012">
        <f t="shared" si="116"/>
        <v>0</v>
      </c>
      <c r="BM252" s="1012">
        <f t="shared" si="116"/>
        <v>0</v>
      </c>
      <c r="BN252" s="1012">
        <f t="shared" si="116"/>
        <v>0</v>
      </c>
      <c r="BO252" s="1012">
        <f t="shared" si="116"/>
        <v>0</v>
      </c>
      <c r="BP252" s="1012">
        <f t="shared" si="116"/>
        <v>823200000</v>
      </c>
      <c r="BQ252" s="1012">
        <f t="shared" si="116"/>
        <v>0</v>
      </c>
      <c r="BR252" s="1012">
        <f t="shared" si="116"/>
        <v>0</v>
      </c>
      <c r="BS252" s="1012">
        <f t="shared" si="116"/>
        <v>0</v>
      </c>
      <c r="BT252" s="1012">
        <f t="shared" si="116"/>
        <v>0</v>
      </c>
      <c r="BU252" s="1012"/>
      <c r="BV252" s="1012"/>
      <c r="BW252" s="1013">
        <f t="shared" si="116"/>
        <v>5372834969</v>
      </c>
      <c r="BX252" s="1012">
        <f t="shared" si="116"/>
        <v>4749818908</v>
      </c>
      <c r="BY252" s="1012"/>
      <c r="BZ252" s="1012"/>
      <c r="CA252" s="1012">
        <f t="shared" si="116"/>
        <v>0</v>
      </c>
      <c r="CB252" s="1012">
        <f t="shared" si="116"/>
        <v>0</v>
      </c>
      <c r="CC252" s="1012">
        <f t="shared" si="116"/>
        <v>0</v>
      </c>
      <c r="CD252" s="1012">
        <f t="shared" si="116"/>
        <v>0</v>
      </c>
      <c r="CE252" s="1012">
        <f t="shared" si="116"/>
        <v>0</v>
      </c>
      <c r="CF252" s="1012">
        <f t="shared" si="116"/>
        <v>0</v>
      </c>
      <c r="CG252" s="1012">
        <f t="shared" si="116"/>
        <v>0</v>
      </c>
      <c r="CH252" s="1012">
        <f t="shared" si="116"/>
        <v>0</v>
      </c>
      <c r="CI252" s="1012">
        <f t="shared" si="116"/>
        <v>0</v>
      </c>
      <c r="CJ252" s="1012">
        <f t="shared" si="116"/>
        <v>0</v>
      </c>
      <c r="CK252" s="1012">
        <f t="shared" si="116"/>
        <v>0</v>
      </c>
      <c r="CL252" s="1012">
        <f t="shared" si="116"/>
        <v>0</v>
      </c>
      <c r="CM252" s="1012">
        <f t="shared" si="116"/>
        <v>0</v>
      </c>
      <c r="CN252" s="1012">
        <f t="shared" si="116"/>
        <v>0</v>
      </c>
      <c r="CO252" s="1012">
        <f t="shared" si="116"/>
        <v>859420800</v>
      </c>
      <c r="CP252" s="1012">
        <f t="shared" si="116"/>
        <v>0</v>
      </c>
      <c r="CQ252" s="1012">
        <f t="shared" si="116"/>
        <v>0</v>
      </c>
      <c r="CR252" s="1012">
        <f t="shared" si="116"/>
        <v>0</v>
      </c>
      <c r="CS252" s="1012">
        <f t="shared" si="116"/>
        <v>0</v>
      </c>
      <c r="CT252" s="1012"/>
      <c r="CU252" s="1013">
        <f t="shared" si="116"/>
        <v>5609239708</v>
      </c>
      <c r="CV252" s="1012">
        <f t="shared" si="116"/>
        <v>4958810940</v>
      </c>
      <c r="CW252" s="1012"/>
      <c r="CX252" s="1012"/>
      <c r="CY252" s="1012">
        <f t="shared" si="116"/>
        <v>0</v>
      </c>
      <c r="CZ252" s="1012">
        <f t="shared" si="116"/>
        <v>0</v>
      </c>
      <c r="DA252" s="1012">
        <f t="shared" ref="DA252:DT252" si="117">SUM(DA229:DA251)</f>
        <v>0</v>
      </c>
      <c r="DB252" s="1012">
        <f t="shared" si="117"/>
        <v>0</v>
      </c>
      <c r="DC252" s="1012">
        <f t="shared" si="117"/>
        <v>0</v>
      </c>
      <c r="DD252" s="1012">
        <f t="shared" si="117"/>
        <v>0</v>
      </c>
      <c r="DE252" s="1012">
        <f t="shared" si="117"/>
        <v>0</v>
      </c>
      <c r="DF252" s="1012">
        <f t="shared" si="117"/>
        <v>0</v>
      </c>
      <c r="DG252" s="1012">
        <f t="shared" si="117"/>
        <v>0</v>
      </c>
      <c r="DH252" s="1012">
        <f t="shared" si="117"/>
        <v>0</v>
      </c>
      <c r="DI252" s="1012">
        <f t="shared" si="117"/>
        <v>0</v>
      </c>
      <c r="DJ252" s="1012">
        <f t="shared" si="117"/>
        <v>0</v>
      </c>
      <c r="DK252" s="1012">
        <f t="shared" si="117"/>
        <v>0</v>
      </c>
      <c r="DL252" s="1012">
        <f t="shared" si="117"/>
        <v>897235315</v>
      </c>
      <c r="DM252" s="1012">
        <f t="shared" si="117"/>
        <v>0</v>
      </c>
      <c r="DN252" s="1012">
        <f t="shared" si="117"/>
        <v>0</v>
      </c>
      <c r="DO252" s="1012">
        <f t="shared" si="117"/>
        <v>0</v>
      </c>
      <c r="DP252" s="1012">
        <f t="shared" si="117"/>
        <v>0</v>
      </c>
      <c r="DQ252" s="1012"/>
      <c r="DR252" s="1012"/>
      <c r="DS252" s="1013">
        <f t="shared" si="117"/>
        <v>5856046255</v>
      </c>
      <c r="DT252" s="1014">
        <f t="shared" si="117"/>
        <v>22709580982</v>
      </c>
      <c r="DU252" s="739" t="s">
        <v>1180</v>
      </c>
      <c r="DV252" s="707"/>
      <c r="DW252" s="793"/>
    </row>
    <row r="253" spans="1:205" ht="71.25" customHeight="1" x14ac:dyDescent="0.25">
      <c r="A253" s="597">
        <v>4</v>
      </c>
      <c r="B253" s="997" t="s">
        <v>803</v>
      </c>
      <c r="C253" s="597" t="s">
        <v>842</v>
      </c>
      <c r="D253" s="998" t="s">
        <v>843</v>
      </c>
      <c r="E253" s="712" t="s">
        <v>844</v>
      </c>
      <c r="F253" s="712" t="s">
        <v>845</v>
      </c>
      <c r="G253" s="712" t="s">
        <v>846</v>
      </c>
      <c r="H253" s="710">
        <v>0.35</v>
      </c>
      <c r="I253" s="597" t="s">
        <v>847</v>
      </c>
      <c r="J253" s="597" t="s">
        <v>176</v>
      </c>
      <c r="K253" s="597" t="s">
        <v>33</v>
      </c>
      <c r="L253" s="710">
        <v>0.44</v>
      </c>
      <c r="M253" s="710">
        <v>0.44</v>
      </c>
      <c r="N253" s="712" t="s">
        <v>848</v>
      </c>
      <c r="O253" s="712" t="s">
        <v>1312</v>
      </c>
      <c r="P253" s="1015">
        <v>20</v>
      </c>
      <c r="Q253" s="712">
        <v>2023</v>
      </c>
      <c r="R253" s="597" t="s">
        <v>849</v>
      </c>
      <c r="S253" s="597" t="s">
        <v>105</v>
      </c>
      <c r="T253" s="712" t="s">
        <v>124</v>
      </c>
      <c r="U253" s="712">
        <v>25</v>
      </c>
      <c r="V253" s="712">
        <v>25</v>
      </c>
      <c r="W253" s="713">
        <v>22</v>
      </c>
      <c r="X253" s="713">
        <v>23</v>
      </c>
      <c r="Y253" s="713">
        <v>24</v>
      </c>
      <c r="Z253" s="713">
        <v>25</v>
      </c>
      <c r="AA253" s="715">
        <v>22680000</v>
      </c>
      <c r="AB253" s="647"/>
      <c r="AC253" s="647"/>
      <c r="AD253" s="647"/>
      <c r="AE253" s="647"/>
      <c r="AF253" s="1016"/>
      <c r="AG253" s="1016"/>
      <c r="AH253" s="1016"/>
      <c r="AI253" s="1016"/>
      <c r="AJ253" s="1016"/>
      <c r="AK253" s="1016"/>
      <c r="AL253" s="1016"/>
      <c r="AM253" s="1016"/>
      <c r="AN253" s="1016"/>
      <c r="AO253" s="1016"/>
      <c r="AP253" s="1016"/>
      <c r="AQ253" s="1016">
        <v>193189064</v>
      </c>
      <c r="AR253" s="1016"/>
      <c r="AS253" s="1016"/>
      <c r="AT253" s="1016"/>
      <c r="AU253" s="1016"/>
      <c r="AV253" s="1016"/>
      <c r="AW253" s="1016"/>
      <c r="AX253" s="1016"/>
      <c r="AY253" s="651">
        <f t="shared" ref="AY253:AY260" si="118">SUM(AA253:AW253)</f>
        <v>215869064</v>
      </c>
      <c r="AZ253" s="1017">
        <v>44127000</v>
      </c>
      <c r="BA253" s="1018"/>
      <c r="BB253" s="1018"/>
      <c r="BC253" s="1019"/>
      <c r="BD253" s="1019"/>
      <c r="BE253" s="1019"/>
      <c r="BF253" s="1019"/>
      <c r="BG253" s="1019"/>
      <c r="BH253" s="1019"/>
      <c r="BI253" s="1019"/>
      <c r="BJ253" s="1019"/>
      <c r="BK253" s="1019"/>
      <c r="BL253" s="1019"/>
      <c r="BM253" s="1019"/>
      <c r="BN253" s="1019"/>
      <c r="BO253" s="1019"/>
      <c r="BP253" s="1019"/>
      <c r="BQ253" s="1019"/>
      <c r="BR253" s="1019"/>
      <c r="BS253" s="1019"/>
      <c r="BT253" s="1019"/>
      <c r="BU253" s="1019"/>
      <c r="BV253" s="1019"/>
      <c r="BW253" s="1020">
        <f>SUM(AZ253:BU253)</f>
        <v>44127000</v>
      </c>
      <c r="BX253" s="1018">
        <v>46068588</v>
      </c>
      <c r="BY253" s="1018"/>
      <c r="BZ253" s="1018"/>
      <c r="CA253" s="1021"/>
      <c r="CB253" s="1021"/>
      <c r="CC253" s="1021"/>
      <c r="CD253" s="1021"/>
      <c r="CE253" s="1021"/>
      <c r="CF253" s="1021"/>
      <c r="CG253" s="1021"/>
      <c r="CH253" s="1021"/>
      <c r="CI253" s="1021"/>
      <c r="CJ253" s="1021"/>
      <c r="CK253" s="1021"/>
      <c r="CL253" s="1021"/>
      <c r="CM253" s="1021"/>
      <c r="CN253" s="1021"/>
      <c r="CO253" s="1018">
        <v>46068588</v>
      </c>
      <c r="CP253" s="1018"/>
      <c r="CQ253" s="1018"/>
      <c r="CR253" s="1018"/>
      <c r="CS253" s="1018"/>
      <c r="CT253" s="1018"/>
      <c r="CU253" s="651">
        <f>SUM(BX253:CS253)</f>
        <v>92137176</v>
      </c>
      <c r="CV253" s="1018">
        <v>57929723</v>
      </c>
      <c r="CW253" s="1018"/>
      <c r="CX253" s="1018"/>
      <c r="CY253" s="1021"/>
      <c r="CZ253" s="1021"/>
      <c r="DA253" s="1021"/>
      <c r="DB253" s="1022"/>
      <c r="DC253" s="1022"/>
      <c r="DD253" s="1022"/>
      <c r="DE253" s="1022"/>
      <c r="DF253" s="1022"/>
      <c r="DG253" s="1022"/>
      <c r="DH253" s="1022"/>
      <c r="DI253" s="1022"/>
      <c r="DJ253" s="1022"/>
      <c r="DK253" s="1022"/>
      <c r="DL253" s="1018">
        <v>57929723</v>
      </c>
      <c r="DM253" s="1023"/>
      <c r="DN253" s="1023"/>
      <c r="DO253" s="1023"/>
      <c r="DP253" s="1023"/>
      <c r="DQ253" s="1024"/>
      <c r="DR253" s="1024"/>
      <c r="DS253" s="837">
        <f>SUM(CV253:DQ253)</f>
        <v>115859446</v>
      </c>
      <c r="DT253" s="1025">
        <f t="shared" ref="DT253:DT260" si="119">+AY253+BW253+CU253+DS253</f>
        <v>467992686</v>
      </c>
      <c r="DU253" s="997" t="s">
        <v>1237</v>
      </c>
      <c r="DW253" s="793"/>
    </row>
    <row r="254" spans="1:205" ht="71.25" customHeight="1" x14ac:dyDescent="0.25">
      <c r="A254" s="597">
        <v>4</v>
      </c>
      <c r="B254" s="997" t="s">
        <v>803</v>
      </c>
      <c r="C254" s="597" t="s">
        <v>842</v>
      </c>
      <c r="D254" s="998" t="s">
        <v>843</v>
      </c>
      <c r="E254" s="712" t="s">
        <v>844</v>
      </c>
      <c r="F254" s="712" t="s">
        <v>845</v>
      </c>
      <c r="G254" s="712" t="s">
        <v>846</v>
      </c>
      <c r="H254" s="710">
        <v>0.35</v>
      </c>
      <c r="I254" s="597" t="s">
        <v>847</v>
      </c>
      <c r="J254" s="597" t="s">
        <v>176</v>
      </c>
      <c r="K254" s="597" t="s">
        <v>33</v>
      </c>
      <c r="L254" s="710">
        <v>0.44</v>
      </c>
      <c r="M254" s="710">
        <v>0.44</v>
      </c>
      <c r="N254" s="712" t="s">
        <v>851</v>
      </c>
      <c r="O254" s="712" t="s">
        <v>852</v>
      </c>
      <c r="P254" s="1015">
        <v>0</v>
      </c>
      <c r="Q254" s="712">
        <v>2023</v>
      </c>
      <c r="R254" s="597" t="s">
        <v>853</v>
      </c>
      <c r="S254" s="597" t="s">
        <v>105</v>
      </c>
      <c r="T254" s="712" t="s">
        <v>33</v>
      </c>
      <c r="U254" s="712">
        <v>2</v>
      </c>
      <c r="V254" s="712">
        <v>2</v>
      </c>
      <c r="W254" s="712">
        <v>0</v>
      </c>
      <c r="X254" s="712">
        <v>1</v>
      </c>
      <c r="Y254" s="712">
        <v>1</v>
      </c>
      <c r="Z254" s="712">
        <v>0</v>
      </c>
      <c r="AA254" s="715"/>
      <c r="AB254" s="996"/>
      <c r="AC254" s="996"/>
      <c r="AD254" s="647"/>
      <c r="AE254" s="647"/>
      <c r="AF254" s="1016"/>
      <c r="AG254" s="1016"/>
      <c r="AH254" s="1016"/>
      <c r="AI254" s="1016"/>
      <c r="AJ254" s="1016"/>
      <c r="AK254" s="1016"/>
      <c r="AL254" s="1016"/>
      <c r="AM254" s="1016"/>
      <c r="AN254" s="1016"/>
      <c r="AO254" s="1016"/>
      <c r="AP254" s="1016"/>
      <c r="AQ254" s="1016"/>
      <c r="AR254" s="1016"/>
      <c r="AS254" s="1016"/>
      <c r="AT254" s="1016"/>
      <c r="AU254" s="1016"/>
      <c r="AV254" s="1016"/>
      <c r="AW254" s="1016"/>
      <c r="AX254" s="1016"/>
      <c r="AY254" s="651">
        <f t="shared" si="118"/>
        <v>0</v>
      </c>
      <c r="AZ254" s="1016"/>
      <c r="BA254" s="1021"/>
      <c r="BB254" s="1021"/>
      <c r="BC254" s="1021"/>
      <c r="BD254" s="1021"/>
      <c r="BE254" s="1021"/>
      <c r="BF254" s="1021"/>
      <c r="BG254" s="1021"/>
      <c r="BH254" s="1021"/>
      <c r="BI254" s="1021"/>
      <c r="BJ254" s="1021"/>
      <c r="BK254" s="1021"/>
      <c r="BL254" s="1021"/>
      <c r="BM254" s="1021"/>
      <c r="BN254" s="1021"/>
      <c r="BO254" s="1021"/>
      <c r="BP254" s="1018">
        <v>2000</v>
      </c>
      <c r="BQ254" s="1018"/>
      <c r="BR254" s="1018"/>
      <c r="BS254" s="1021"/>
      <c r="BT254" s="1021"/>
      <c r="BU254" s="1021"/>
      <c r="BV254" s="1021"/>
      <c r="BW254" s="1020">
        <f t="shared" ref="BW254:BW260" si="120">SUM(AZ254:BU254)</f>
        <v>2000</v>
      </c>
      <c r="BX254" s="1021"/>
      <c r="BY254" s="1021"/>
      <c r="BZ254" s="1021"/>
      <c r="CA254" s="1021"/>
      <c r="CB254" s="1021"/>
      <c r="CC254" s="1021"/>
      <c r="CD254" s="1021"/>
      <c r="CE254" s="1021"/>
      <c r="CF254" s="1021"/>
      <c r="CG254" s="1021"/>
      <c r="CH254" s="1021"/>
      <c r="CI254" s="1021"/>
      <c r="CJ254" s="1021"/>
      <c r="CK254" s="1021"/>
      <c r="CL254" s="1021"/>
      <c r="CM254" s="1021"/>
      <c r="CN254" s="1021"/>
      <c r="CO254" s="1018">
        <v>2000</v>
      </c>
      <c r="CP254" s="1018"/>
      <c r="CQ254" s="1018"/>
      <c r="CR254" s="1021"/>
      <c r="CS254" s="1021"/>
      <c r="CT254" s="1021"/>
      <c r="CU254" s="651">
        <f t="shared" ref="CU254:CU260" si="121">SUM(BX254:CS254)</f>
        <v>2000</v>
      </c>
      <c r="CV254" s="1018">
        <v>0</v>
      </c>
      <c r="CW254" s="1018"/>
      <c r="CX254" s="1018"/>
      <c r="CY254" s="1021"/>
      <c r="CZ254" s="1021"/>
      <c r="DA254" s="1021"/>
      <c r="DB254" s="1022"/>
      <c r="DC254" s="1022"/>
      <c r="DD254" s="1022"/>
      <c r="DE254" s="1022"/>
      <c r="DF254" s="1022"/>
      <c r="DG254" s="1022"/>
      <c r="DH254" s="1022"/>
      <c r="DI254" s="1022"/>
      <c r="DJ254" s="1022"/>
      <c r="DK254" s="1022"/>
      <c r="DL254" s="1022"/>
      <c r="DM254" s="1022"/>
      <c r="DN254" s="1022"/>
      <c r="DO254" s="1022"/>
      <c r="DP254" s="1022"/>
      <c r="DQ254" s="1026"/>
      <c r="DR254" s="1026"/>
      <c r="DS254" s="837">
        <f>SUM(CV254:DQ254)</f>
        <v>0</v>
      </c>
      <c r="DT254" s="1025">
        <f t="shared" si="119"/>
        <v>4000</v>
      </c>
      <c r="DU254" s="997" t="s">
        <v>1237</v>
      </c>
    </row>
    <row r="255" spans="1:205" ht="71.25" customHeight="1" x14ac:dyDescent="0.25">
      <c r="A255" s="597">
        <v>4</v>
      </c>
      <c r="B255" s="997" t="s">
        <v>803</v>
      </c>
      <c r="C255" s="597" t="s">
        <v>842</v>
      </c>
      <c r="D255" s="998" t="s">
        <v>843</v>
      </c>
      <c r="E255" s="712" t="s">
        <v>844</v>
      </c>
      <c r="F255" s="712" t="s">
        <v>845</v>
      </c>
      <c r="G255" s="712" t="s">
        <v>846</v>
      </c>
      <c r="H255" s="710">
        <v>0.35</v>
      </c>
      <c r="I255" s="597" t="s">
        <v>847</v>
      </c>
      <c r="J255" s="597" t="s">
        <v>176</v>
      </c>
      <c r="K255" s="597" t="s">
        <v>33</v>
      </c>
      <c r="L255" s="710">
        <v>0.44</v>
      </c>
      <c r="M255" s="710">
        <v>0.44</v>
      </c>
      <c r="N255" s="712" t="s">
        <v>854</v>
      </c>
      <c r="O255" s="712" t="s">
        <v>855</v>
      </c>
      <c r="P255" s="1015">
        <v>0</v>
      </c>
      <c r="Q255" s="712">
        <v>2023</v>
      </c>
      <c r="R255" s="597" t="s">
        <v>856</v>
      </c>
      <c r="S255" s="597" t="s">
        <v>105</v>
      </c>
      <c r="T255" s="712" t="s">
        <v>33</v>
      </c>
      <c r="U255" s="712">
        <v>1</v>
      </c>
      <c r="V255" s="712">
        <v>1</v>
      </c>
      <c r="W255" s="712">
        <v>0</v>
      </c>
      <c r="X255" s="597">
        <v>0.5</v>
      </c>
      <c r="Y255" s="597">
        <v>0.5</v>
      </c>
      <c r="Z255" s="712">
        <v>0</v>
      </c>
      <c r="AA255" s="715"/>
      <c r="AB255" s="647"/>
      <c r="AC255" s="647"/>
      <c r="AD255" s="647"/>
      <c r="AE255" s="647"/>
      <c r="AF255" s="1016"/>
      <c r="AG255" s="1016"/>
      <c r="AH255" s="1016"/>
      <c r="AI255" s="1016"/>
      <c r="AJ255" s="1016"/>
      <c r="AK255" s="1016"/>
      <c r="AL255" s="1016"/>
      <c r="AM255" s="1016"/>
      <c r="AN255" s="1016"/>
      <c r="AO255" s="1016"/>
      <c r="AP255" s="1016"/>
      <c r="AQ255" s="1016"/>
      <c r="AR255" s="1016"/>
      <c r="AS255" s="1016"/>
      <c r="AT255" s="1016"/>
      <c r="AU255" s="1016"/>
      <c r="AV255" s="1016"/>
      <c r="AW255" s="1016"/>
      <c r="AX255" s="1016"/>
      <c r="AY255" s="651">
        <f t="shared" si="118"/>
        <v>0</v>
      </c>
      <c r="AZ255" s="1016"/>
      <c r="BA255" s="1021"/>
      <c r="BB255" s="1021"/>
      <c r="BC255" s="1021"/>
      <c r="BD255" s="1021"/>
      <c r="BE255" s="1021"/>
      <c r="BF255" s="1021"/>
      <c r="BG255" s="1021"/>
      <c r="BH255" s="1021"/>
      <c r="BI255" s="1021"/>
      <c r="BJ255" s="1021"/>
      <c r="BK255" s="1021"/>
      <c r="BL255" s="1021"/>
      <c r="BM255" s="1021"/>
      <c r="BN255" s="1021"/>
      <c r="BO255" s="1021"/>
      <c r="BP255" s="1021">
        <v>500</v>
      </c>
      <c r="BQ255" s="1021"/>
      <c r="BR255" s="1021"/>
      <c r="BS255" s="1021"/>
      <c r="BT255" s="1021"/>
      <c r="BU255" s="1021"/>
      <c r="BV255" s="1021"/>
      <c r="BW255" s="1020">
        <f t="shared" si="120"/>
        <v>500</v>
      </c>
      <c r="BX255" s="1021"/>
      <c r="BY255" s="1021"/>
      <c r="BZ255" s="1021"/>
      <c r="CA255" s="1021"/>
      <c r="CB255" s="1021"/>
      <c r="CC255" s="1021"/>
      <c r="CD255" s="1021"/>
      <c r="CE255" s="1021"/>
      <c r="CF255" s="1021"/>
      <c r="CG255" s="1021"/>
      <c r="CH255" s="1021"/>
      <c r="CI255" s="1021"/>
      <c r="CJ255" s="1021"/>
      <c r="CK255" s="1021"/>
      <c r="CL255" s="1021"/>
      <c r="CM255" s="1021"/>
      <c r="CN255" s="1021"/>
      <c r="CO255" s="1021">
        <v>500</v>
      </c>
      <c r="CP255" s="1021"/>
      <c r="CQ255" s="1021"/>
      <c r="CR255" s="1021"/>
      <c r="CS255" s="1021"/>
      <c r="CT255" s="1021"/>
      <c r="CU255" s="651">
        <f t="shared" si="121"/>
        <v>500</v>
      </c>
      <c r="CV255" s="1021"/>
      <c r="CW255" s="1021"/>
      <c r="CX255" s="1021"/>
      <c r="CY255" s="1021"/>
      <c r="CZ255" s="1021"/>
      <c r="DA255" s="1021"/>
      <c r="DB255" s="1022"/>
      <c r="DC255" s="1022"/>
      <c r="DD255" s="1022"/>
      <c r="DE255" s="1022"/>
      <c r="DF255" s="1022"/>
      <c r="DG255" s="1022"/>
      <c r="DH255" s="1022"/>
      <c r="DI255" s="1022"/>
      <c r="DJ255" s="1022"/>
      <c r="DK255" s="1022"/>
      <c r="DL255" s="1023"/>
      <c r="DM255" s="1023"/>
      <c r="DN255" s="1023"/>
      <c r="DO255" s="1023"/>
      <c r="DP255" s="1023"/>
      <c r="DQ255" s="1024"/>
      <c r="DR255" s="1024"/>
      <c r="DS255" s="837">
        <f t="shared" ref="DS255:DS260" si="122">SUM(CV255:DQ255)</f>
        <v>0</v>
      </c>
      <c r="DT255" s="1025">
        <f t="shared" si="119"/>
        <v>1000</v>
      </c>
      <c r="DU255" s="997" t="s">
        <v>1237</v>
      </c>
    </row>
    <row r="256" spans="1:205" ht="71.25" customHeight="1" x14ac:dyDescent="0.25">
      <c r="A256" s="597">
        <v>4</v>
      </c>
      <c r="B256" s="997" t="s">
        <v>803</v>
      </c>
      <c r="C256" s="597" t="s">
        <v>842</v>
      </c>
      <c r="D256" s="998" t="s">
        <v>843</v>
      </c>
      <c r="E256" s="712" t="s">
        <v>844</v>
      </c>
      <c r="F256" s="712" t="s">
        <v>845</v>
      </c>
      <c r="G256" s="712" t="s">
        <v>846</v>
      </c>
      <c r="H256" s="710">
        <v>0.35</v>
      </c>
      <c r="I256" s="597" t="s">
        <v>847</v>
      </c>
      <c r="J256" s="597" t="s">
        <v>176</v>
      </c>
      <c r="K256" s="597" t="s">
        <v>33</v>
      </c>
      <c r="L256" s="710">
        <v>0.44</v>
      </c>
      <c r="M256" s="710">
        <v>0.44</v>
      </c>
      <c r="N256" s="712" t="s">
        <v>857</v>
      </c>
      <c r="O256" s="712" t="s">
        <v>858</v>
      </c>
      <c r="P256" s="1015">
        <v>1</v>
      </c>
      <c r="Q256" s="712">
        <v>2023</v>
      </c>
      <c r="R256" s="597" t="s">
        <v>238</v>
      </c>
      <c r="S256" s="597" t="s">
        <v>474</v>
      </c>
      <c r="T256" s="712" t="s">
        <v>38</v>
      </c>
      <c r="U256" s="712">
        <v>1</v>
      </c>
      <c r="V256" s="712">
        <v>1</v>
      </c>
      <c r="W256" s="712">
        <v>1</v>
      </c>
      <c r="X256" s="712">
        <v>1</v>
      </c>
      <c r="Y256" s="712">
        <v>1</v>
      </c>
      <c r="Z256" s="712">
        <v>1</v>
      </c>
      <c r="AA256" s="715">
        <v>19611999</v>
      </c>
      <c r="AB256" s="996"/>
      <c r="AC256" s="996"/>
      <c r="AD256" s="647"/>
      <c r="AE256" s="647"/>
      <c r="AF256" s="1016"/>
      <c r="AG256" s="1016"/>
      <c r="AH256" s="1016"/>
      <c r="AI256" s="1016"/>
      <c r="AJ256" s="1016"/>
      <c r="AK256" s="1016"/>
      <c r="AL256" s="1016"/>
      <c r="AM256" s="1016"/>
      <c r="AN256" s="1016"/>
      <c r="AO256" s="1016"/>
      <c r="AP256" s="1016"/>
      <c r="AQ256" s="1016"/>
      <c r="AR256" s="1016"/>
      <c r="AS256" s="1016"/>
      <c r="AT256" s="1016"/>
      <c r="AU256" s="1016"/>
      <c r="AV256" s="1016"/>
      <c r="AW256" s="1016"/>
      <c r="AX256" s="1016"/>
      <c r="AY256" s="651">
        <f t="shared" si="118"/>
        <v>19611999</v>
      </c>
      <c r="AZ256" s="1017">
        <v>44123000</v>
      </c>
      <c r="BA256" s="1018"/>
      <c r="BB256" s="1018"/>
      <c r="BC256" s="1021"/>
      <c r="BD256" s="1021"/>
      <c r="BE256" s="1021"/>
      <c r="BF256" s="1021"/>
      <c r="BG256" s="1021"/>
      <c r="BH256" s="1021"/>
      <c r="BI256" s="1021"/>
      <c r="BJ256" s="1021"/>
      <c r="BK256" s="1021"/>
      <c r="BL256" s="1021"/>
      <c r="BM256" s="1021"/>
      <c r="BN256" s="1021"/>
      <c r="BO256" s="1021"/>
      <c r="BP256" s="1021"/>
      <c r="BQ256" s="1021"/>
      <c r="BR256" s="1021"/>
      <c r="BS256" s="1021"/>
      <c r="BT256" s="1021"/>
      <c r="BU256" s="1021"/>
      <c r="BV256" s="1021"/>
      <c r="BW256" s="1020">
        <f t="shared" si="120"/>
        <v>44123000</v>
      </c>
      <c r="BX256" s="1018">
        <v>46064412</v>
      </c>
      <c r="BY256" s="1018"/>
      <c r="BZ256" s="1018"/>
      <c r="CA256" s="1021"/>
      <c r="CB256" s="1021"/>
      <c r="CC256" s="1021"/>
      <c r="CD256" s="1021"/>
      <c r="CE256" s="1021"/>
      <c r="CF256" s="1021"/>
      <c r="CG256" s="1021"/>
      <c r="CH256" s="1021"/>
      <c r="CI256" s="1021"/>
      <c r="CJ256" s="1021"/>
      <c r="CK256" s="1021"/>
      <c r="CL256" s="1021"/>
      <c r="CM256" s="1021"/>
      <c r="CN256" s="1021"/>
      <c r="CO256" s="1021"/>
      <c r="CP256" s="1021"/>
      <c r="CQ256" s="1021"/>
      <c r="CR256" s="1021"/>
      <c r="CS256" s="1021"/>
      <c r="CT256" s="1021"/>
      <c r="CU256" s="651">
        <f t="shared" si="121"/>
        <v>46064412</v>
      </c>
      <c r="CV256" s="1018">
        <v>48091246</v>
      </c>
      <c r="CW256" s="1018"/>
      <c r="CX256" s="1018"/>
      <c r="CY256" s="1021"/>
      <c r="CZ256" s="1021"/>
      <c r="DA256" s="1021"/>
      <c r="DB256" s="1022"/>
      <c r="DC256" s="1022"/>
      <c r="DD256" s="1022"/>
      <c r="DE256" s="1022"/>
      <c r="DF256" s="1022"/>
      <c r="DG256" s="1022"/>
      <c r="DH256" s="1022"/>
      <c r="DI256" s="1022"/>
      <c r="DJ256" s="1022"/>
      <c r="DK256" s="1022"/>
      <c r="DL256" s="1022"/>
      <c r="DM256" s="1022"/>
      <c r="DN256" s="1022"/>
      <c r="DO256" s="1022"/>
      <c r="DP256" s="1022"/>
      <c r="DQ256" s="1026"/>
      <c r="DR256" s="1026"/>
      <c r="DS256" s="837">
        <f t="shared" si="122"/>
        <v>48091246</v>
      </c>
      <c r="DT256" s="1025">
        <f t="shared" si="119"/>
        <v>157890657</v>
      </c>
      <c r="DU256" s="997" t="s">
        <v>1237</v>
      </c>
    </row>
    <row r="257" spans="1:127" ht="71.25" customHeight="1" x14ac:dyDescent="0.25">
      <c r="A257" s="597">
        <v>4</v>
      </c>
      <c r="B257" s="997" t="s">
        <v>803</v>
      </c>
      <c r="C257" s="597" t="s">
        <v>842</v>
      </c>
      <c r="D257" s="998" t="s">
        <v>843</v>
      </c>
      <c r="E257" s="712" t="s">
        <v>844</v>
      </c>
      <c r="F257" s="712" t="s">
        <v>845</v>
      </c>
      <c r="G257" s="712" t="s">
        <v>846</v>
      </c>
      <c r="H257" s="710">
        <v>0.35</v>
      </c>
      <c r="I257" s="597" t="s">
        <v>847</v>
      </c>
      <c r="J257" s="597" t="s">
        <v>176</v>
      </c>
      <c r="K257" s="597" t="s">
        <v>33</v>
      </c>
      <c r="L257" s="710">
        <v>0.44</v>
      </c>
      <c r="M257" s="710">
        <v>0.44</v>
      </c>
      <c r="N257" s="712" t="s">
        <v>859</v>
      </c>
      <c r="O257" s="712" t="s">
        <v>860</v>
      </c>
      <c r="P257" s="1015">
        <v>0</v>
      </c>
      <c r="Q257" s="712">
        <v>2023</v>
      </c>
      <c r="R257" s="597" t="s">
        <v>861</v>
      </c>
      <c r="S257" s="597" t="s">
        <v>105</v>
      </c>
      <c r="T257" s="712" t="s">
        <v>33</v>
      </c>
      <c r="U257" s="712">
        <v>3</v>
      </c>
      <c r="V257" s="712">
        <v>3</v>
      </c>
      <c r="W257" s="712">
        <v>1</v>
      </c>
      <c r="X257" s="712">
        <v>1</v>
      </c>
      <c r="Y257" s="712">
        <v>1</v>
      </c>
      <c r="Z257" s="712">
        <v>0</v>
      </c>
      <c r="AA257" s="715"/>
      <c r="AB257" s="647"/>
      <c r="AC257" s="647"/>
      <c r="AD257" s="647"/>
      <c r="AE257" s="647"/>
      <c r="AF257" s="1016"/>
      <c r="AG257" s="1016"/>
      <c r="AH257" s="1016"/>
      <c r="AI257" s="1016"/>
      <c r="AJ257" s="1016"/>
      <c r="AK257" s="1016"/>
      <c r="AL257" s="1016"/>
      <c r="AM257" s="1016"/>
      <c r="AN257" s="1016"/>
      <c r="AO257" s="1016"/>
      <c r="AP257" s="1016"/>
      <c r="AQ257" s="1017"/>
      <c r="AR257" s="1017"/>
      <c r="AS257" s="1016">
        <v>739488894</v>
      </c>
      <c r="AT257" s="1017"/>
      <c r="AU257" s="1017"/>
      <c r="AV257" s="1017"/>
      <c r="AW257" s="1017"/>
      <c r="AX257" s="1017"/>
      <c r="AY257" s="651">
        <f t="shared" si="118"/>
        <v>739488894</v>
      </c>
      <c r="AZ257" s="1016"/>
      <c r="BA257" s="1021"/>
      <c r="BB257" s="1021"/>
      <c r="BC257" s="1021"/>
      <c r="BD257" s="1021"/>
      <c r="BE257" s="1021"/>
      <c r="BF257" s="1021"/>
      <c r="BG257" s="1021"/>
      <c r="BH257" s="1021"/>
      <c r="BI257" s="1021"/>
      <c r="BJ257" s="1021"/>
      <c r="BK257" s="1021"/>
      <c r="BL257" s="1021"/>
      <c r="BM257" s="1021"/>
      <c r="BN257" s="1021"/>
      <c r="BO257" s="1021"/>
      <c r="BP257" s="1018">
        <v>1000</v>
      </c>
      <c r="BQ257" s="1018"/>
      <c r="BR257" s="1018"/>
      <c r="BS257" s="1021"/>
      <c r="BT257" s="1021"/>
      <c r="BU257" s="1021"/>
      <c r="BV257" s="1021"/>
      <c r="BW257" s="1020">
        <f t="shared" si="120"/>
        <v>1000</v>
      </c>
      <c r="BX257" s="1018"/>
      <c r="BY257" s="1018"/>
      <c r="BZ257" s="1018"/>
      <c r="CA257" s="1021"/>
      <c r="CB257" s="1021"/>
      <c r="CC257" s="1021"/>
      <c r="CD257" s="1021"/>
      <c r="CE257" s="1021"/>
      <c r="CF257" s="1021"/>
      <c r="CG257" s="1021"/>
      <c r="CH257" s="1021"/>
      <c r="CI257" s="1021"/>
      <c r="CJ257" s="1021"/>
      <c r="CK257" s="1021"/>
      <c r="CL257" s="1021"/>
      <c r="CM257" s="1021"/>
      <c r="CN257" s="1021"/>
      <c r="CO257" s="1018">
        <v>1000</v>
      </c>
      <c r="CP257" s="1018"/>
      <c r="CQ257" s="1018"/>
      <c r="CR257" s="1021"/>
      <c r="CS257" s="1021"/>
      <c r="CT257" s="1021"/>
      <c r="CU257" s="651">
        <f t="shared" si="121"/>
        <v>1000</v>
      </c>
      <c r="CV257" s="1018"/>
      <c r="CW257" s="1018"/>
      <c r="CX257" s="1018"/>
      <c r="CY257" s="1021"/>
      <c r="CZ257" s="1021"/>
      <c r="DA257" s="1021"/>
      <c r="DB257" s="1022"/>
      <c r="DC257" s="1022"/>
      <c r="DD257" s="1022"/>
      <c r="DE257" s="1022"/>
      <c r="DF257" s="1022"/>
      <c r="DG257" s="1022"/>
      <c r="DH257" s="1022"/>
      <c r="DI257" s="1022"/>
      <c r="DJ257" s="1022"/>
      <c r="DK257" s="1022"/>
      <c r="DL257" s="1022"/>
      <c r="DM257" s="1022"/>
      <c r="DN257" s="1022"/>
      <c r="DO257" s="1022"/>
      <c r="DP257" s="1022"/>
      <c r="DQ257" s="1022"/>
      <c r="DR257" s="1022"/>
      <c r="DS257" s="837">
        <f t="shared" si="122"/>
        <v>0</v>
      </c>
      <c r="DT257" s="1025">
        <f t="shared" si="119"/>
        <v>739490894</v>
      </c>
      <c r="DU257" s="997" t="s">
        <v>1237</v>
      </c>
    </row>
    <row r="258" spans="1:127" ht="71.25" customHeight="1" x14ac:dyDescent="0.25">
      <c r="A258" s="597">
        <v>4</v>
      </c>
      <c r="B258" s="997" t="s">
        <v>803</v>
      </c>
      <c r="C258" s="597" t="s">
        <v>842</v>
      </c>
      <c r="D258" s="998" t="s">
        <v>843</v>
      </c>
      <c r="E258" s="712" t="s">
        <v>844</v>
      </c>
      <c r="F258" s="712" t="s">
        <v>845</v>
      </c>
      <c r="G258" s="712" t="s">
        <v>846</v>
      </c>
      <c r="H258" s="710">
        <v>0.35</v>
      </c>
      <c r="I258" s="597" t="s">
        <v>847</v>
      </c>
      <c r="J258" s="597" t="s">
        <v>176</v>
      </c>
      <c r="K258" s="597" t="s">
        <v>33</v>
      </c>
      <c r="L258" s="710">
        <v>0.44</v>
      </c>
      <c r="M258" s="710">
        <v>0.44</v>
      </c>
      <c r="N258" s="712" t="s">
        <v>862</v>
      </c>
      <c r="O258" s="712" t="s">
        <v>863</v>
      </c>
      <c r="P258" s="1015">
        <v>20</v>
      </c>
      <c r="Q258" s="712">
        <v>2023</v>
      </c>
      <c r="R258" s="597" t="s">
        <v>849</v>
      </c>
      <c r="S258" s="597" t="s">
        <v>864</v>
      </c>
      <c r="T258" s="712" t="s">
        <v>33</v>
      </c>
      <c r="U258" s="712">
        <v>25</v>
      </c>
      <c r="V258" s="712">
        <v>25</v>
      </c>
      <c r="W258" s="712">
        <v>21</v>
      </c>
      <c r="X258" s="712">
        <v>23</v>
      </c>
      <c r="Y258" s="712">
        <v>24</v>
      </c>
      <c r="Z258" s="712">
        <v>25</v>
      </c>
      <c r="AA258" s="715"/>
      <c r="AB258" s="996"/>
      <c r="AC258" s="996"/>
      <c r="AD258" s="647"/>
      <c r="AE258" s="647"/>
      <c r="AF258" s="1016"/>
      <c r="AG258" s="1016"/>
      <c r="AH258" s="1016"/>
      <c r="AI258" s="1016"/>
      <c r="AJ258" s="1016"/>
      <c r="AK258" s="1016"/>
      <c r="AL258" s="1016"/>
      <c r="AM258" s="1016"/>
      <c r="AN258" s="1016"/>
      <c r="AO258" s="1016"/>
      <c r="AP258" s="1016"/>
      <c r="AQ258" s="1016"/>
      <c r="AR258" s="1016"/>
      <c r="AS258" s="1016">
        <v>3389027271</v>
      </c>
      <c r="AT258" s="1016"/>
      <c r="AU258" s="1016"/>
      <c r="AV258" s="1016"/>
      <c r="AW258" s="1016"/>
      <c r="AX258" s="1016"/>
      <c r="AY258" s="651">
        <f t="shared" si="118"/>
        <v>3389027271</v>
      </c>
      <c r="AZ258" s="1017">
        <v>2680234221</v>
      </c>
      <c r="BA258" s="1018"/>
      <c r="BB258" s="1018"/>
      <c r="BC258" s="1021"/>
      <c r="BD258" s="1021"/>
      <c r="BE258" s="1021"/>
      <c r="BF258" s="1021"/>
      <c r="BG258" s="1021"/>
      <c r="BH258" s="1021"/>
      <c r="BI258" s="1021"/>
      <c r="BJ258" s="1021"/>
      <c r="BK258" s="1021"/>
      <c r="BL258" s="1021"/>
      <c r="BM258" s="1021"/>
      <c r="BN258" s="1021"/>
      <c r="BO258" s="1021"/>
      <c r="BP258" s="1018"/>
      <c r="BQ258" s="1018"/>
      <c r="BR258" s="1018"/>
      <c r="BS258" s="1018"/>
      <c r="BT258" s="1018"/>
      <c r="BU258" s="1018"/>
      <c r="BV258" s="1018"/>
      <c r="BW258" s="1020">
        <f t="shared" si="120"/>
        <v>2680234221</v>
      </c>
      <c r="BX258" s="1018">
        <v>2799716296</v>
      </c>
      <c r="BY258" s="1018"/>
      <c r="BZ258" s="1018"/>
      <c r="CA258" s="1021"/>
      <c r="CB258" s="1021"/>
      <c r="CC258" s="1021"/>
      <c r="CD258" s="1021"/>
      <c r="CE258" s="1021"/>
      <c r="CF258" s="1021"/>
      <c r="CG258" s="1021"/>
      <c r="CH258" s="1021"/>
      <c r="CI258" s="1021"/>
      <c r="CJ258" s="1021"/>
      <c r="CK258" s="1021"/>
      <c r="CL258" s="1021"/>
      <c r="CM258" s="1021"/>
      <c r="CN258" s="1021"/>
      <c r="CO258" s="1018"/>
      <c r="CP258" s="1018"/>
      <c r="CQ258" s="1018"/>
      <c r="CR258" s="1018"/>
      <c r="CS258" s="1018"/>
      <c r="CT258" s="1018"/>
      <c r="CU258" s="651">
        <f t="shared" si="121"/>
        <v>2799716296</v>
      </c>
      <c r="CV258" s="1018">
        <v>2922917867</v>
      </c>
      <c r="CW258" s="1018"/>
      <c r="CX258" s="1018"/>
      <c r="CY258" s="1021"/>
      <c r="CZ258" s="1021"/>
      <c r="DA258" s="1021"/>
      <c r="DB258" s="1022"/>
      <c r="DC258" s="1022"/>
      <c r="DD258" s="1022"/>
      <c r="DE258" s="1022"/>
      <c r="DF258" s="1022"/>
      <c r="DG258" s="1022"/>
      <c r="DH258" s="1022"/>
      <c r="DI258" s="1022"/>
      <c r="DJ258" s="1022"/>
      <c r="DK258" s="1022"/>
      <c r="DL258" s="1023"/>
      <c r="DM258" s="1023"/>
      <c r="DN258" s="1023"/>
      <c r="DO258" s="1023"/>
      <c r="DP258" s="1023"/>
      <c r="DQ258" s="1023"/>
      <c r="DR258" s="1023"/>
      <c r="DS258" s="837">
        <f t="shared" si="122"/>
        <v>2922917867</v>
      </c>
      <c r="DT258" s="1025">
        <f t="shared" si="119"/>
        <v>11791895655</v>
      </c>
      <c r="DU258" s="997" t="s">
        <v>1237</v>
      </c>
    </row>
    <row r="259" spans="1:127" ht="71.25" customHeight="1" x14ac:dyDescent="0.25">
      <c r="A259" s="597">
        <v>4</v>
      </c>
      <c r="B259" s="997" t="s">
        <v>803</v>
      </c>
      <c r="C259" s="597" t="s">
        <v>842</v>
      </c>
      <c r="D259" s="998" t="s">
        <v>843</v>
      </c>
      <c r="E259" s="712" t="s">
        <v>844</v>
      </c>
      <c r="F259" s="712" t="s">
        <v>845</v>
      </c>
      <c r="G259" s="712" t="s">
        <v>846</v>
      </c>
      <c r="H259" s="710">
        <v>0.35</v>
      </c>
      <c r="I259" s="597" t="s">
        <v>847</v>
      </c>
      <c r="J259" s="597" t="s">
        <v>176</v>
      </c>
      <c r="K259" s="597" t="s">
        <v>33</v>
      </c>
      <c r="L259" s="710">
        <v>0.44</v>
      </c>
      <c r="M259" s="710">
        <v>0.44</v>
      </c>
      <c r="N259" s="712" t="s">
        <v>865</v>
      </c>
      <c r="O259" s="712" t="s">
        <v>866</v>
      </c>
      <c r="P259" s="1015">
        <v>0</v>
      </c>
      <c r="Q259" s="712">
        <v>2023</v>
      </c>
      <c r="R259" s="597" t="s">
        <v>867</v>
      </c>
      <c r="S259" s="597" t="s">
        <v>105</v>
      </c>
      <c r="T259" s="712" t="s">
        <v>33</v>
      </c>
      <c r="U259" s="712">
        <v>1</v>
      </c>
      <c r="V259" s="712">
        <v>1</v>
      </c>
      <c r="W259" s="712">
        <v>0.3</v>
      </c>
      <c r="X259" s="712">
        <v>0.7</v>
      </c>
      <c r="Y259" s="712">
        <v>0</v>
      </c>
      <c r="Z259" s="712">
        <v>0</v>
      </c>
      <c r="AA259" s="715">
        <v>1000</v>
      </c>
      <c r="AB259" s="996"/>
      <c r="AC259" s="996"/>
      <c r="AD259" s="647"/>
      <c r="AE259" s="647"/>
      <c r="AF259" s="1016"/>
      <c r="AG259" s="1016"/>
      <c r="AH259" s="1016"/>
      <c r="AI259" s="1016"/>
      <c r="AJ259" s="1016"/>
      <c r="AK259" s="1016"/>
      <c r="AL259" s="1016"/>
      <c r="AM259" s="1016"/>
      <c r="AN259" s="1016"/>
      <c r="AO259" s="1016"/>
      <c r="AP259" s="1016"/>
      <c r="AQ259" s="1016"/>
      <c r="AR259" s="1016"/>
      <c r="AS259" s="1016"/>
      <c r="AT259" s="1016"/>
      <c r="AU259" s="1016"/>
      <c r="AV259" s="1016"/>
      <c r="AW259" s="1016"/>
      <c r="AX259" s="1016"/>
      <c r="AY259" s="651">
        <f t="shared" si="118"/>
        <v>1000</v>
      </c>
      <c r="AZ259" s="1017">
        <v>8982875</v>
      </c>
      <c r="BA259" s="1018"/>
      <c r="BB259" s="1018"/>
      <c r="BC259" s="1021"/>
      <c r="BD259" s="1021"/>
      <c r="BE259" s="1021"/>
      <c r="BF259" s="1021"/>
      <c r="BG259" s="1021"/>
      <c r="BH259" s="1021"/>
      <c r="BI259" s="1021"/>
      <c r="BJ259" s="1021"/>
      <c r="BK259" s="1021"/>
      <c r="BL259" s="1021"/>
      <c r="BM259" s="1021"/>
      <c r="BN259" s="1021"/>
      <c r="BO259" s="1021"/>
      <c r="BP259" s="1021"/>
      <c r="BQ259" s="1021"/>
      <c r="BR259" s="1021"/>
      <c r="BS259" s="1021"/>
      <c r="BT259" s="1021"/>
      <c r="BU259" s="1021"/>
      <c r="BV259" s="1021"/>
      <c r="BW259" s="1020">
        <f t="shared" si="120"/>
        <v>8982875</v>
      </c>
      <c r="BX259" s="1021"/>
      <c r="BY259" s="1021"/>
      <c r="BZ259" s="1021"/>
      <c r="CA259" s="1021"/>
      <c r="CB259" s="1021"/>
      <c r="CC259" s="1021"/>
      <c r="CD259" s="1021"/>
      <c r="CE259" s="1021"/>
      <c r="CF259" s="1021"/>
      <c r="CG259" s="1021"/>
      <c r="CH259" s="1021"/>
      <c r="CI259" s="1021"/>
      <c r="CJ259" s="1021"/>
      <c r="CK259" s="1021"/>
      <c r="CL259" s="1021"/>
      <c r="CM259" s="1021"/>
      <c r="CN259" s="1021"/>
      <c r="CO259" s="1021"/>
      <c r="CP259" s="1021"/>
      <c r="CQ259" s="1021"/>
      <c r="CR259" s="1021"/>
      <c r="CS259" s="1021"/>
      <c r="CT259" s="1021"/>
      <c r="CU259" s="651">
        <f t="shared" si="121"/>
        <v>0</v>
      </c>
      <c r="CV259" s="1021"/>
      <c r="CW259" s="1021"/>
      <c r="CX259" s="1021"/>
      <c r="CY259" s="1021"/>
      <c r="CZ259" s="1021"/>
      <c r="DA259" s="1021"/>
      <c r="DB259" s="1022"/>
      <c r="DC259" s="1022"/>
      <c r="DD259" s="1022"/>
      <c r="DE259" s="1022"/>
      <c r="DF259" s="1022"/>
      <c r="DG259" s="1022"/>
      <c r="DH259" s="1022"/>
      <c r="DI259" s="1022"/>
      <c r="DJ259" s="1022"/>
      <c r="DK259" s="1022"/>
      <c r="DL259" s="1022"/>
      <c r="DM259" s="1022"/>
      <c r="DN259" s="1022"/>
      <c r="DO259" s="1022"/>
      <c r="DP259" s="1022"/>
      <c r="DQ259" s="1022"/>
      <c r="DR259" s="1022"/>
      <c r="DS259" s="837">
        <f t="shared" si="122"/>
        <v>0</v>
      </c>
      <c r="DT259" s="1025">
        <f t="shared" si="119"/>
        <v>8983875</v>
      </c>
      <c r="DU259" s="997" t="s">
        <v>1237</v>
      </c>
    </row>
    <row r="260" spans="1:127" ht="71.25" customHeight="1" x14ac:dyDescent="0.25">
      <c r="A260" s="597">
        <v>4</v>
      </c>
      <c r="B260" s="997" t="s">
        <v>803</v>
      </c>
      <c r="C260" s="597" t="s">
        <v>842</v>
      </c>
      <c r="D260" s="998" t="s">
        <v>843</v>
      </c>
      <c r="E260" s="712" t="s">
        <v>844</v>
      </c>
      <c r="F260" s="712" t="s">
        <v>845</v>
      </c>
      <c r="G260" s="712" t="s">
        <v>846</v>
      </c>
      <c r="H260" s="710">
        <v>0.35</v>
      </c>
      <c r="I260" s="597" t="s">
        <v>847</v>
      </c>
      <c r="J260" s="597" t="s">
        <v>176</v>
      </c>
      <c r="K260" s="597" t="s">
        <v>33</v>
      </c>
      <c r="L260" s="710">
        <v>0.44</v>
      </c>
      <c r="M260" s="710">
        <v>0.44</v>
      </c>
      <c r="N260" s="712" t="s">
        <v>868</v>
      </c>
      <c r="O260" s="712" t="s">
        <v>869</v>
      </c>
      <c r="P260" s="1015">
        <v>0</v>
      </c>
      <c r="Q260" s="712">
        <v>2023</v>
      </c>
      <c r="R260" s="597" t="s">
        <v>238</v>
      </c>
      <c r="S260" s="597" t="s">
        <v>870</v>
      </c>
      <c r="T260" s="712" t="s">
        <v>124</v>
      </c>
      <c r="U260" s="712">
        <v>2</v>
      </c>
      <c r="V260" s="712">
        <v>2</v>
      </c>
      <c r="W260" s="712">
        <v>1</v>
      </c>
      <c r="X260" s="712">
        <v>1</v>
      </c>
      <c r="Y260" s="712">
        <v>0</v>
      </c>
      <c r="Z260" s="712">
        <v>0</v>
      </c>
      <c r="AA260" s="715">
        <v>7560000</v>
      </c>
      <c r="AB260" s="996"/>
      <c r="AC260" s="996"/>
      <c r="AD260" s="647"/>
      <c r="AE260" s="647"/>
      <c r="AF260" s="1016"/>
      <c r="AG260" s="1016"/>
      <c r="AH260" s="1016"/>
      <c r="AI260" s="1016"/>
      <c r="AJ260" s="1016"/>
      <c r="AK260" s="1016"/>
      <c r="AL260" s="1016"/>
      <c r="AM260" s="1016"/>
      <c r="AN260" s="1016"/>
      <c r="AO260" s="1016"/>
      <c r="AP260" s="1016"/>
      <c r="AQ260" s="1016"/>
      <c r="AR260" s="1016"/>
      <c r="AS260" s="1016"/>
      <c r="AT260" s="1016"/>
      <c r="AU260" s="1016"/>
      <c r="AV260" s="1016"/>
      <c r="AW260" s="1016"/>
      <c r="AX260" s="1016"/>
      <c r="AY260" s="651">
        <f t="shared" si="118"/>
        <v>7560000</v>
      </c>
      <c r="AZ260" s="1016"/>
      <c r="BA260" s="1021"/>
      <c r="BB260" s="1021"/>
      <c r="BC260" s="1021"/>
      <c r="BD260" s="1021"/>
      <c r="BE260" s="1021"/>
      <c r="BF260" s="1021"/>
      <c r="BG260" s="1021"/>
      <c r="BH260" s="1021"/>
      <c r="BI260" s="1021"/>
      <c r="BJ260" s="1021"/>
      <c r="BK260" s="1021"/>
      <c r="BL260" s="1021"/>
      <c r="BM260" s="1021"/>
      <c r="BN260" s="1021"/>
      <c r="BO260" s="1021"/>
      <c r="BP260" s="1021"/>
      <c r="BQ260" s="1021"/>
      <c r="BR260" s="1021"/>
      <c r="BS260" s="1021"/>
      <c r="BT260" s="1021"/>
      <c r="BU260" s="1021"/>
      <c r="BV260" s="1021"/>
      <c r="BW260" s="1020">
        <f t="shared" si="120"/>
        <v>0</v>
      </c>
      <c r="BX260" s="1018">
        <v>9411878</v>
      </c>
      <c r="BY260" s="1018"/>
      <c r="BZ260" s="1018"/>
      <c r="CA260" s="1021"/>
      <c r="CB260" s="1021"/>
      <c r="CC260" s="1021"/>
      <c r="CD260" s="1021"/>
      <c r="CE260" s="1021"/>
      <c r="CF260" s="1021"/>
      <c r="CG260" s="1021"/>
      <c r="CH260" s="1021"/>
      <c r="CI260" s="1021"/>
      <c r="CJ260" s="1021"/>
      <c r="CK260" s="1021"/>
      <c r="CL260" s="1021"/>
      <c r="CM260" s="1021"/>
      <c r="CN260" s="1021"/>
      <c r="CO260" s="1021"/>
      <c r="CP260" s="1021"/>
      <c r="CQ260" s="1021"/>
      <c r="CR260" s="1021"/>
      <c r="CS260" s="1021"/>
      <c r="CT260" s="1021"/>
      <c r="CU260" s="651">
        <f t="shared" si="121"/>
        <v>9411878</v>
      </c>
      <c r="CV260" s="1019"/>
      <c r="CW260" s="1019"/>
      <c r="CX260" s="1019"/>
      <c r="CY260" s="1019"/>
      <c r="CZ260" s="1019"/>
      <c r="DA260" s="1019"/>
      <c r="DB260" s="1026"/>
      <c r="DC260" s="1026"/>
      <c r="DD260" s="1026"/>
      <c r="DE260" s="1026"/>
      <c r="DF260" s="1026"/>
      <c r="DG260" s="1026"/>
      <c r="DH260" s="1026"/>
      <c r="DI260" s="1026"/>
      <c r="DJ260" s="1026"/>
      <c r="DK260" s="1026"/>
      <c r="DL260" s="1026"/>
      <c r="DM260" s="1026"/>
      <c r="DN260" s="1026"/>
      <c r="DO260" s="1026"/>
      <c r="DP260" s="1026"/>
      <c r="DQ260" s="1026"/>
      <c r="DR260" s="1026"/>
      <c r="DS260" s="837">
        <f t="shared" si="122"/>
        <v>0</v>
      </c>
      <c r="DT260" s="1025">
        <f t="shared" si="119"/>
        <v>16971878</v>
      </c>
      <c r="DU260" s="997" t="s">
        <v>1237</v>
      </c>
    </row>
    <row r="261" spans="1:127" ht="16.5" x14ac:dyDescent="0.25">
      <c r="A261" s="1404" t="s">
        <v>1294</v>
      </c>
      <c r="B261" s="1405"/>
      <c r="C261" s="1405"/>
      <c r="D261" s="1405"/>
      <c r="E261" s="1405"/>
      <c r="F261" s="1405"/>
      <c r="G261" s="1405"/>
      <c r="H261" s="1405"/>
      <c r="I261" s="1405"/>
      <c r="J261" s="1405"/>
      <c r="K261" s="1405"/>
      <c r="L261" s="1405"/>
      <c r="M261" s="1405"/>
      <c r="N261" s="1405"/>
      <c r="O261" s="1405"/>
      <c r="P261" s="1405"/>
      <c r="Q261" s="1405"/>
      <c r="R261" s="1405"/>
      <c r="S261" s="1405"/>
      <c r="T261" s="1405"/>
      <c r="U261" s="1405"/>
      <c r="V261" s="1405"/>
      <c r="W261" s="1405"/>
      <c r="X261" s="1405"/>
      <c r="Y261" s="1405"/>
      <c r="Z261" s="1406"/>
      <c r="AA261" s="619">
        <f>SUM(AA253:AA260)</f>
        <v>49852999</v>
      </c>
      <c r="AB261" s="645">
        <f t="shared" ref="AB261:CR261" si="123">SUM(AB253:AB260)</f>
        <v>0</v>
      </c>
      <c r="AC261" s="645"/>
      <c r="AD261" s="645">
        <f t="shared" si="123"/>
        <v>0</v>
      </c>
      <c r="AE261" s="645">
        <f t="shared" si="123"/>
        <v>0</v>
      </c>
      <c r="AF261" s="645">
        <f t="shared" si="123"/>
        <v>0</v>
      </c>
      <c r="AG261" s="645">
        <f t="shared" si="123"/>
        <v>0</v>
      </c>
      <c r="AH261" s="645">
        <f t="shared" si="123"/>
        <v>0</v>
      </c>
      <c r="AI261" s="645">
        <f t="shared" si="123"/>
        <v>0</v>
      </c>
      <c r="AJ261" s="645">
        <f t="shared" si="123"/>
        <v>0</v>
      </c>
      <c r="AK261" s="645">
        <f t="shared" si="123"/>
        <v>0</v>
      </c>
      <c r="AL261" s="645">
        <f t="shared" si="123"/>
        <v>0</v>
      </c>
      <c r="AM261" s="645">
        <f t="shared" si="123"/>
        <v>0</v>
      </c>
      <c r="AN261" s="645">
        <f t="shared" si="123"/>
        <v>0</v>
      </c>
      <c r="AO261" s="645">
        <f t="shared" si="123"/>
        <v>0</v>
      </c>
      <c r="AP261" s="645">
        <f t="shared" si="123"/>
        <v>0</v>
      </c>
      <c r="AQ261" s="645">
        <f t="shared" si="123"/>
        <v>193189064</v>
      </c>
      <c r="AR261" s="645">
        <f t="shared" si="123"/>
        <v>0</v>
      </c>
      <c r="AS261" s="645">
        <f t="shared" si="123"/>
        <v>4128516165</v>
      </c>
      <c r="AT261" s="645">
        <f t="shared" si="123"/>
        <v>0</v>
      </c>
      <c r="AU261" s="645">
        <f t="shared" si="123"/>
        <v>0</v>
      </c>
      <c r="AV261" s="645">
        <f t="shared" si="123"/>
        <v>0</v>
      </c>
      <c r="AW261" s="645">
        <f t="shared" si="123"/>
        <v>0</v>
      </c>
      <c r="AX261" s="645"/>
      <c r="AY261" s="749">
        <f t="shared" si="123"/>
        <v>4371558228</v>
      </c>
      <c r="AZ261" s="645">
        <f t="shared" si="123"/>
        <v>2777467096</v>
      </c>
      <c r="BA261" s="645">
        <f t="shared" si="123"/>
        <v>0</v>
      </c>
      <c r="BB261" s="645"/>
      <c r="BC261" s="645">
        <f t="shared" si="123"/>
        <v>0</v>
      </c>
      <c r="BD261" s="645">
        <f t="shared" si="123"/>
        <v>0</v>
      </c>
      <c r="BE261" s="645">
        <f t="shared" si="123"/>
        <v>0</v>
      </c>
      <c r="BF261" s="645">
        <f t="shared" si="123"/>
        <v>0</v>
      </c>
      <c r="BG261" s="645">
        <f t="shared" si="123"/>
        <v>0</v>
      </c>
      <c r="BH261" s="645">
        <f t="shared" si="123"/>
        <v>0</v>
      </c>
      <c r="BI261" s="645">
        <f t="shared" si="123"/>
        <v>0</v>
      </c>
      <c r="BJ261" s="645">
        <f t="shared" si="123"/>
        <v>0</v>
      </c>
      <c r="BK261" s="645">
        <f t="shared" si="123"/>
        <v>0</v>
      </c>
      <c r="BL261" s="645">
        <f t="shared" si="123"/>
        <v>0</v>
      </c>
      <c r="BM261" s="645">
        <f t="shared" si="123"/>
        <v>0</v>
      </c>
      <c r="BN261" s="645">
        <f t="shared" si="123"/>
        <v>0</v>
      </c>
      <c r="BO261" s="645">
        <f t="shared" si="123"/>
        <v>0</v>
      </c>
      <c r="BP261" s="645">
        <f t="shared" si="123"/>
        <v>3500</v>
      </c>
      <c r="BQ261" s="645">
        <f t="shared" si="123"/>
        <v>0</v>
      </c>
      <c r="BR261" s="645">
        <f t="shared" si="123"/>
        <v>0</v>
      </c>
      <c r="BS261" s="645">
        <f t="shared" si="123"/>
        <v>0</v>
      </c>
      <c r="BT261" s="645">
        <f t="shared" si="123"/>
        <v>0</v>
      </c>
      <c r="BU261" s="645">
        <f t="shared" si="123"/>
        <v>0</v>
      </c>
      <c r="BV261" s="645"/>
      <c r="BW261" s="646">
        <f t="shared" si="123"/>
        <v>2777470596</v>
      </c>
      <c r="BX261" s="645">
        <f t="shared" si="123"/>
        <v>2901261174</v>
      </c>
      <c r="BY261" s="645">
        <f t="shared" si="123"/>
        <v>0</v>
      </c>
      <c r="BZ261" s="645"/>
      <c r="CA261" s="645">
        <f t="shared" si="123"/>
        <v>0</v>
      </c>
      <c r="CB261" s="645">
        <f t="shared" si="123"/>
        <v>0</v>
      </c>
      <c r="CC261" s="645">
        <f t="shared" si="123"/>
        <v>0</v>
      </c>
      <c r="CD261" s="645">
        <f t="shared" si="123"/>
        <v>0</v>
      </c>
      <c r="CE261" s="645">
        <f t="shared" si="123"/>
        <v>0</v>
      </c>
      <c r="CF261" s="645">
        <f t="shared" si="123"/>
        <v>0</v>
      </c>
      <c r="CG261" s="645">
        <f t="shared" si="123"/>
        <v>0</v>
      </c>
      <c r="CH261" s="645">
        <f t="shared" si="123"/>
        <v>0</v>
      </c>
      <c r="CI261" s="645">
        <f t="shared" si="123"/>
        <v>0</v>
      </c>
      <c r="CJ261" s="645">
        <f t="shared" si="123"/>
        <v>0</v>
      </c>
      <c r="CK261" s="645">
        <f t="shared" si="123"/>
        <v>0</v>
      </c>
      <c r="CL261" s="645">
        <f t="shared" si="123"/>
        <v>0</v>
      </c>
      <c r="CM261" s="645">
        <f t="shared" si="123"/>
        <v>0</v>
      </c>
      <c r="CN261" s="645">
        <f t="shared" si="123"/>
        <v>0</v>
      </c>
      <c r="CO261" s="645">
        <f t="shared" si="123"/>
        <v>46072088</v>
      </c>
      <c r="CP261" s="645">
        <f t="shared" si="123"/>
        <v>0</v>
      </c>
      <c r="CQ261" s="645">
        <f t="shared" si="123"/>
        <v>0</v>
      </c>
      <c r="CR261" s="645">
        <f t="shared" si="123"/>
        <v>0</v>
      </c>
      <c r="CS261" s="645">
        <f t="shared" ref="CS261:DU261" si="124">SUM(CS253:CS260)</f>
        <v>0</v>
      </c>
      <c r="CT261" s="645"/>
      <c r="CU261" s="646">
        <f t="shared" si="124"/>
        <v>2947333262</v>
      </c>
      <c r="CV261" s="645">
        <f t="shared" si="124"/>
        <v>3028938836</v>
      </c>
      <c r="CW261" s="645">
        <f t="shared" si="124"/>
        <v>0</v>
      </c>
      <c r="CX261" s="645"/>
      <c r="CY261" s="645">
        <f t="shared" si="124"/>
        <v>0</v>
      </c>
      <c r="CZ261" s="645">
        <f t="shared" si="124"/>
        <v>0</v>
      </c>
      <c r="DA261" s="645">
        <f t="shared" si="124"/>
        <v>0</v>
      </c>
      <c r="DB261" s="645">
        <f t="shared" si="124"/>
        <v>0</v>
      </c>
      <c r="DC261" s="645">
        <f t="shared" si="124"/>
        <v>0</v>
      </c>
      <c r="DD261" s="645">
        <f t="shared" si="124"/>
        <v>0</v>
      </c>
      <c r="DE261" s="645">
        <f t="shared" si="124"/>
        <v>0</v>
      </c>
      <c r="DF261" s="645">
        <f t="shared" si="124"/>
        <v>0</v>
      </c>
      <c r="DG261" s="645">
        <f t="shared" si="124"/>
        <v>0</v>
      </c>
      <c r="DH261" s="645">
        <f t="shared" si="124"/>
        <v>0</v>
      </c>
      <c r="DI261" s="645">
        <f t="shared" si="124"/>
        <v>0</v>
      </c>
      <c r="DJ261" s="645">
        <f t="shared" si="124"/>
        <v>0</v>
      </c>
      <c r="DK261" s="645">
        <f t="shared" si="124"/>
        <v>0</v>
      </c>
      <c r="DL261" s="645">
        <f t="shared" si="124"/>
        <v>57929723</v>
      </c>
      <c r="DM261" s="645">
        <f t="shared" si="124"/>
        <v>0</v>
      </c>
      <c r="DN261" s="645">
        <f t="shared" si="124"/>
        <v>0</v>
      </c>
      <c r="DO261" s="645">
        <f t="shared" si="124"/>
        <v>0</v>
      </c>
      <c r="DP261" s="645">
        <f t="shared" si="124"/>
        <v>0</v>
      </c>
      <c r="DQ261" s="645">
        <f t="shared" si="124"/>
        <v>0</v>
      </c>
      <c r="DR261" s="645"/>
      <c r="DS261" s="646">
        <f t="shared" si="124"/>
        <v>3086868559</v>
      </c>
      <c r="DT261" s="645">
        <f t="shared" si="124"/>
        <v>13183230645</v>
      </c>
      <c r="DU261" s="740">
        <f t="shared" si="124"/>
        <v>0</v>
      </c>
      <c r="DV261" s="707"/>
      <c r="DW261" s="793"/>
    </row>
    <row r="262" spans="1:127" ht="39" customHeight="1" x14ac:dyDescent="0.25">
      <c r="A262" s="597">
        <v>4</v>
      </c>
      <c r="B262" s="1027" t="s">
        <v>803</v>
      </c>
      <c r="C262" s="712" t="s">
        <v>871</v>
      </c>
      <c r="D262" s="1028" t="s">
        <v>843</v>
      </c>
      <c r="E262" s="711" t="s">
        <v>844</v>
      </c>
      <c r="F262" s="711" t="s">
        <v>845</v>
      </c>
      <c r="G262" s="711" t="s">
        <v>846</v>
      </c>
      <c r="H262" s="710">
        <v>0.35</v>
      </c>
      <c r="I262" s="711" t="s">
        <v>1305</v>
      </c>
      <c r="J262" s="712" t="s">
        <v>875</v>
      </c>
      <c r="K262" s="712" t="s">
        <v>33</v>
      </c>
      <c r="L262" s="710">
        <v>0.44</v>
      </c>
      <c r="M262" s="710">
        <v>0.44</v>
      </c>
      <c r="N262" s="712" t="s">
        <v>876</v>
      </c>
      <c r="O262" s="712" t="s">
        <v>877</v>
      </c>
      <c r="P262" s="712">
        <v>0</v>
      </c>
      <c r="Q262" s="712">
        <v>2023</v>
      </c>
      <c r="R262" s="712" t="s">
        <v>878</v>
      </c>
      <c r="S262" s="712" t="s">
        <v>879</v>
      </c>
      <c r="T262" s="597" t="s">
        <v>33</v>
      </c>
      <c r="U262" s="714">
        <v>8409.8062648753239</v>
      </c>
      <c r="V262" s="712">
        <v>8409.8062648753239</v>
      </c>
      <c r="W262" s="712">
        <v>2007</v>
      </c>
      <c r="X262" s="712">
        <v>1029</v>
      </c>
      <c r="Y262" s="712">
        <v>2969</v>
      </c>
      <c r="Z262" s="712">
        <v>2405</v>
      </c>
      <c r="AA262" s="715"/>
      <c r="AB262" s="647"/>
      <c r="AC262" s="647">
        <v>1907155957</v>
      </c>
      <c r="AD262" s="647"/>
      <c r="AE262" s="647"/>
      <c r="AF262" s="648"/>
      <c r="AG262" s="648"/>
      <c r="AH262" s="648"/>
      <c r="AI262" s="648"/>
      <c r="AJ262" s="648"/>
      <c r="AK262" s="648"/>
      <c r="AL262" s="648"/>
      <c r="AM262" s="648"/>
      <c r="AN262" s="648"/>
      <c r="AO262" s="648"/>
      <c r="AP262" s="648"/>
      <c r="AQ262" s="648"/>
      <c r="AR262" s="648"/>
      <c r="AS262" s="648"/>
      <c r="AT262" s="648"/>
      <c r="AU262" s="648"/>
      <c r="AV262" s="648"/>
      <c r="AW262" s="648"/>
      <c r="AX262" s="648"/>
      <c r="AY262" s="651">
        <f t="shared" ref="AY262:AY267" si="125">SUM(AA262:AW262)</f>
        <v>1907155957</v>
      </c>
      <c r="AZ262" s="649"/>
      <c r="BA262" s="649"/>
      <c r="BB262" s="649">
        <v>1000000000</v>
      </c>
      <c r="BC262" s="1029">
        <f>+AD262</f>
        <v>0</v>
      </c>
      <c r="BD262" s="1029"/>
      <c r="BE262" s="650"/>
      <c r="BF262" s="650"/>
      <c r="BG262" s="650"/>
      <c r="BH262" s="650"/>
      <c r="BI262" s="650"/>
      <c r="BJ262" s="650"/>
      <c r="BK262" s="650"/>
      <c r="BL262" s="650"/>
      <c r="BM262" s="650"/>
      <c r="BN262" s="650"/>
      <c r="BO262" s="650"/>
      <c r="BP262" s="650"/>
      <c r="BQ262" s="650"/>
      <c r="BR262" s="650"/>
      <c r="BS262" s="650"/>
      <c r="BT262" s="650"/>
      <c r="BU262" s="650"/>
      <c r="BV262" s="650"/>
      <c r="BW262" s="629">
        <f>+SUM(AZ262:BV262)</f>
        <v>1000000000</v>
      </c>
      <c r="BX262" s="650"/>
      <c r="BY262" s="650"/>
      <c r="BZ262" s="650">
        <v>2750000000</v>
      </c>
      <c r="CA262" s="1029">
        <f>+BC262</f>
        <v>0</v>
      </c>
      <c r="CB262" s="1029"/>
      <c r="CC262" s="650"/>
      <c r="CD262" s="650"/>
      <c r="CE262" s="650"/>
      <c r="CF262" s="650"/>
      <c r="CG262" s="650"/>
      <c r="CH262" s="650"/>
      <c r="CI262" s="650"/>
      <c r="CJ262" s="650"/>
      <c r="CK262" s="650"/>
      <c r="CL262" s="650"/>
      <c r="CM262" s="650"/>
      <c r="CN262" s="650"/>
      <c r="CO262" s="650"/>
      <c r="CP262" s="650"/>
      <c r="CQ262" s="650"/>
      <c r="CR262" s="650"/>
      <c r="CS262" s="650"/>
      <c r="CT262" s="650"/>
      <c r="CU262" s="651">
        <f>+SUM(BX262:CT262)</f>
        <v>2750000000</v>
      </c>
      <c r="CV262" s="687"/>
      <c r="CW262" s="687"/>
      <c r="CX262" s="687">
        <v>2250000000</v>
      </c>
      <c r="CY262" s="687"/>
      <c r="CZ262" s="687"/>
      <c r="DA262" s="687"/>
      <c r="DB262" s="745"/>
      <c r="DC262" s="745"/>
      <c r="DD262" s="745"/>
      <c r="DE262" s="745"/>
      <c r="DF262" s="745"/>
      <c r="DG262" s="745"/>
      <c r="DH262" s="652"/>
      <c r="DI262" s="652"/>
      <c r="DJ262" s="652"/>
      <c r="DK262" s="652"/>
      <c r="DL262" s="652"/>
      <c r="DM262" s="652"/>
      <c r="DN262" s="652"/>
      <c r="DO262" s="652"/>
      <c r="DP262" s="652"/>
      <c r="DQ262" s="652"/>
      <c r="DR262" s="652"/>
      <c r="DS262" s="1030">
        <f>+SUM(CV262:DR262)</f>
        <v>2250000000</v>
      </c>
      <c r="DT262" s="650">
        <f t="shared" ref="DT262:DT270" si="126">+AY262+BW262+CU262+DS262</f>
        <v>7907155957</v>
      </c>
      <c r="DU262" s="741" t="s">
        <v>1221</v>
      </c>
    </row>
    <row r="263" spans="1:127" ht="39" customHeight="1" x14ac:dyDescent="0.25">
      <c r="A263" s="597">
        <v>4</v>
      </c>
      <c r="B263" s="1027" t="s">
        <v>803</v>
      </c>
      <c r="C263" s="712" t="s">
        <v>871</v>
      </c>
      <c r="D263" s="1028" t="s">
        <v>843</v>
      </c>
      <c r="E263" s="712" t="s">
        <v>844</v>
      </c>
      <c r="F263" s="712" t="s">
        <v>872</v>
      </c>
      <c r="G263" s="712" t="s">
        <v>873</v>
      </c>
      <c r="H263" s="712">
        <v>0</v>
      </c>
      <c r="I263" s="711" t="s">
        <v>874</v>
      </c>
      <c r="J263" s="712" t="s">
        <v>875</v>
      </c>
      <c r="K263" s="712" t="s">
        <v>33</v>
      </c>
      <c r="L263" s="710">
        <v>0.11</v>
      </c>
      <c r="M263" s="710">
        <v>0.11</v>
      </c>
      <c r="N263" s="712" t="s">
        <v>881</v>
      </c>
      <c r="O263" s="712" t="s">
        <v>882</v>
      </c>
      <c r="P263" s="712">
        <v>0</v>
      </c>
      <c r="Q263" s="712">
        <v>2023</v>
      </c>
      <c r="R263" s="712" t="s">
        <v>880</v>
      </c>
      <c r="S263" s="712" t="s">
        <v>105</v>
      </c>
      <c r="T263" s="597" t="s">
        <v>33</v>
      </c>
      <c r="U263" s="712">
        <v>1</v>
      </c>
      <c r="V263" s="712">
        <v>1</v>
      </c>
      <c r="W263" s="712">
        <v>1</v>
      </c>
      <c r="X263" s="712"/>
      <c r="Y263" s="712"/>
      <c r="Z263" s="712"/>
      <c r="AA263" s="715"/>
      <c r="AB263" s="647"/>
      <c r="AC263" s="647">
        <v>1500000000</v>
      </c>
      <c r="AD263" s="648"/>
      <c r="AE263" s="648"/>
      <c r="AF263" s="648"/>
      <c r="AG263" s="648"/>
      <c r="AH263" s="648"/>
      <c r="AI263" s="648"/>
      <c r="AJ263" s="648"/>
      <c r="AK263" s="648"/>
      <c r="AL263" s="648"/>
      <c r="AM263" s="648"/>
      <c r="AN263" s="648"/>
      <c r="AO263" s="648"/>
      <c r="AP263" s="648"/>
      <c r="AQ263" s="648"/>
      <c r="AR263" s="648"/>
      <c r="AS263" s="648"/>
      <c r="AT263" s="648"/>
      <c r="AU263" s="648"/>
      <c r="AV263" s="648"/>
      <c r="AW263" s="648"/>
      <c r="AX263" s="648"/>
      <c r="AY263" s="651">
        <f t="shared" si="125"/>
        <v>1500000000</v>
      </c>
      <c r="AZ263" s="649"/>
      <c r="BA263" s="649"/>
      <c r="BB263" s="649"/>
      <c r="BC263" s="650"/>
      <c r="BD263" s="650"/>
      <c r="BE263" s="650"/>
      <c r="BF263" s="650"/>
      <c r="BG263" s="650"/>
      <c r="BH263" s="650"/>
      <c r="BI263" s="650"/>
      <c r="BJ263" s="650"/>
      <c r="BK263" s="650"/>
      <c r="BL263" s="687"/>
      <c r="BM263" s="687"/>
      <c r="BN263" s="687"/>
      <c r="BO263" s="687"/>
      <c r="BP263" s="687"/>
      <c r="BQ263" s="687"/>
      <c r="BR263" s="687"/>
      <c r="BS263" s="687"/>
      <c r="BT263" s="687"/>
      <c r="BU263" s="687"/>
      <c r="BV263" s="687"/>
      <c r="BW263" s="629">
        <f t="shared" ref="BW263:BW270" si="127">+SUM(AZ263:BV263)</f>
        <v>0</v>
      </c>
      <c r="BX263" s="687"/>
      <c r="BY263" s="687"/>
      <c r="BZ263" s="687"/>
      <c r="CA263" s="687"/>
      <c r="CB263" s="687"/>
      <c r="CC263" s="687"/>
      <c r="CD263" s="687"/>
      <c r="CE263" s="687"/>
      <c r="CF263" s="687"/>
      <c r="CG263" s="687"/>
      <c r="CH263" s="687"/>
      <c r="CI263" s="687"/>
      <c r="CJ263" s="687"/>
      <c r="CK263" s="687"/>
      <c r="CL263" s="687"/>
      <c r="CM263" s="687"/>
      <c r="CN263" s="687"/>
      <c r="CO263" s="687"/>
      <c r="CP263" s="687"/>
      <c r="CQ263" s="687"/>
      <c r="CR263" s="687"/>
      <c r="CS263" s="687"/>
      <c r="CT263" s="687"/>
      <c r="CU263" s="651">
        <f t="shared" ref="CU263:CU270" si="128">+SUM(BX263:CT263)</f>
        <v>0</v>
      </c>
      <c r="CV263" s="687"/>
      <c r="CW263" s="687"/>
      <c r="CX263" s="687"/>
      <c r="CY263" s="687"/>
      <c r="CZ263" s="687"/>
      <c r="DA263" s="687"/>
      <c r="DB263" s="745"/>
      <c r="DC263" s="745"/>
      <c r="DD263" s="745"/>
      <c r="DE263" s="745"/>
      <c r="DF263" s="745"/>
      <c r="DG263" s="745"/>
      <c r="DH263" s="652"/>
      <c r="DI263" s="652"/>
      <c r="DJ263" s="652"/>
      <c r="DK263" s="652"/>
      <c r="DL263" s="652"/>
      <c r="DM263" s="652"/>
      <c r="DN263" s="652"/>
      <c r="DO263" s="652"/>
      <c r="DP263" s="652"/>
      <c r="DQ263" s="652"/>
      <c r="DR263" s="652"/>
      <c r="DS263" s="1030">
        <f t="shared" ref="DS263:DS270" si="129">+SUM(CV263:DR263)</f>
        <v>0</v>
      </c>
      <c r="DT263" s="650">
        <f t="shared" si="126"/>
        <v>1500000000</v>
      </c>
      <c r="DU263" s="741" t="s">
        <v>1221</v>
      </c>
    </row>
    <row r="264" spans="1:127" ht="39" customHeight="1" x14ac:dyDescent="0.25">
      <c r="A264" s="597">
        <v>4</v>
      </c>
      <c r="B264" s="1027" t="s">
        <v>803</v>
      </c>
      <c r="C264" s="712" t="s">
        <v>871</v>
      </c>
      <c r="D264" s="1028" t="s">
        <v>843</v>
      </c>
      <c r="E264" s="711" t="s">
        <v>844</v>
      </c>
      <c r="F264" s="711" t="s">
        <v>845</v>
      </c>
      <c r="G264" s="711" t="s">
        <v>846</v>
      </c>
      <c r="H264" s="710">
        <v>0.35</v>
      </c>
      <c r="I264" s="711" t="s">
        <v>1305</v>
      </c>
      <c r="J264" s="712" t="s">
        <v>875</v>
      </c>
      <c r="K264" s="712" t="s">
        <v>33</v>
      </c>
      <c r="L264" s="710">
        <v>0.44</v>
      </c>
      <c r="M264" s="710">
        <v>0.44</v>
      </c>
      <c r="N264" s="712" t="s">
        <v>883</v>
      </c>
      <c r="O264" s="712" t="s">
        <v>884</v>
      </c>
      <c r="P264" s="712">
        <v>0</v>
      </c>
      <c r="Q264" s="712">
        <v>2023</v>
      </c>
      <c r="R264" s="712" t="s">
        <v>850</v>
      </c>
      <c r="S264" s="712" t="s">
        <v>105</v>
      </c>
      <c r="T264" s="597" t="s">
        <v>33</v>
      </c>
      <c r="U264" s="712">
        <v>1</v>
      </c>
      <c r="V264" s="712">
        <v>1</v>
      </c>
      <c r="W264" s="712">
        <v>1</v>
      </c>
      <c r="X264" s="712"/>
      <c r="Y264" s="712"/>
      <c r="Z264" s="712"/>
      <c r="AA264" s="715"/>
      <c r="AB264" s="647"/>
      <c r="AC264" s="647">
        <v>1116286997</v>
      </c>
      <c r="AD264" s="648"/>
      <c r="AE264" s="648"/>
      <c r="AF264" s="648"/>
      <c r="AG264" s="648"/>
      <c r="AH264" s="648"/>
      <c r="AI264" s="648"/>
      <c r="AJ264" s="648"/>
      <c r="AK264" s="648"/>
      <c r="AL264" s="648"/>
      <c r="AM264" s="648"/>
      <c r="AN264" s="648"/>
      <c r="AO264" s="648"/>
      <c r="AP264" s="648"/>
      <c r="AQ264" s="648"/>
      <c r="AR264" s="648"/>
      <c r="AS264" s="648"/>
      <c r="AT264" s="648"/>
      <c r="AU264" s="648"/>
      <c r="AV264" s="648"/>
      <c r="AW264" s="648"/>
      <c r="AX264" s="648"/>
      <c r="AY264" s="651">
        <f t="shared" si="125"/>
        <v>1116286997</v>
      </c>
      <c r="AZ264" s="649"/>
      <c r="BA264" s="649"/>
      <c r="BB264" s="649"/>
      <c r="BC264" s="687"/>
      <c r="BD264" s="687"/>
      <c r="BE264" s="687"/>
      <c r="BF264" s="687"/>
      <c r="BG264" s="687"/>
      <c r="BH264" s="687"/>
      <c r="BI264" s="687"/>
      <c r="BJ264" s="687"/>
      <c r="BK264" s="687"/>
      <c r="BL264" s="687"/>
      <c r="BM264" s="687"/>
      <c r="BN264" s="687"/>
      <c r="BO264" s="687"/>
      <c r="BP264" s="687"/>
      <c r="BQ264" s="687"/>
      <c r="BR264" s="687"/>
      <c r="BS264" s="687"/>
      <c r="BT264" s="687"/>
      <c r="BU264" s="687"/>
      <c r="BV264" s="687"/>
      <c r="BW264" s="629">
        <f t="shared" si="127"/>
        <v>0</v>
      </c>
      <c r="BX264" s="687"/>
      <c r="BY264" s="687"/>
      <c r="BZ264" s="687"/>
      <c r="CA264" s="687"/>
      <c r="CB264" s="687"/>
      <c r="CC264" s="687"/>
      <c r="CD264" s="687"/>
      <c r="CE264" s="687"/>
      <c r="CF264" s="687"/>
      <c r="CG264" s="687"/>
      <c r="CH264" s="687"/>
      <c r="CI264" s="687"/>
      <c r="CJ264" s="687"/>
      <c r="CK264" s="687"/>
      <c r="CL264" s="687"/>
      <c r="CM264" s="687"/>
      <c r="CN264" s="687"/>
      <c r="CO264" s="687"/>
      <c r="CP264" s="687"/>
      <c r="CQ264" s="687"/>
      <c r="CR264" s="687"/>
      <c r="CS264" s="687"/>
      <c r="CT264" s="687"/>
      <c r="CU264" s="651">
        <f t="shared" si="128"/>
        <v>0</v>
      </c>
      <c r="CV264" s="687"/>
      <c r="CW264" s="687"/>
      <c r="CX264" s="687"/>
      <c r="CY264" s="687"/>
      <c r="CZ264" s="687"/>
      <c r="DA264" s="687"/>
      <c r="DB264" s="745"/>
      <c r="DC264" s="745"/>
      <c r="DD264" s="745"/>
      <c r="DE264" s="745"/>
      <c r="DF264" s="745"/>
      <c r="DG264" s="745"/>
      <c r="DH264" s="652"/>
      <c r="DI264" s="652"/>
      <c r="DJ264" s="652"/>
      <c r="DK264" s="652"/>
      <c r="DL264" s="652"/>
      <c r="DM264" s="652"/>
      <c r="DN264" s="652"/>
      <c r="DO264" s="652"/>
      <c r="DP264" s="652"/>
      <c r="DQ264" s="652"/>
      <c r="DR264" s="652"/>
      <c r="DS264" s="1030">
        <f t="shared" si="129"/>
        <v>0</v>
      </c>
      <c r="DT264" s="650">
        <f t="shared" si="126"/>
        <v>1116286997</v>
      </c>
      <c r="DU264" s="598" t="s">
        <v>1221</v>
      </c>
    </row>
    <row r="265" spans="1:127" ht="39" customHeight="1" x14ac:dyDescent="0.25">
      <c r="A265" s="597">
        <v>4</v>
      </c>
      <c r="B265" s="1027" t="s">
        <v>803</v>
      </c>
      <c r="C265" s="712" t="s">
        <v>871</v>
      </c>
      <c r="D265" s="1028" t="s">
        <v>843</v>
      </c>
      <c r="E265" s="712" t="s">
        <v>844</v>
      </c>
      <c r="F265" s="711" t="s">
        <v>845</v>
      </c>
      <c r="G265" s="711" t="s">
        <v>846</v>
      </c>
      <c r="H265" s="710">
        <v>0.35</v>
      </c>
      <c r="I265" s="711" t="s">
        <v>1305</v>
      </c>
      <c r="J265" s="712" t="s">
        <v>875</v>
      </c>
      <c r="K265" s="712" t="s">
        <v>33</v>
      </c>
      <c r="L265" s="710">
        <v>0.44</v>
      </c>
      <c r="M265" s="710">
        <v>0.44</v>
      </c>
      <c r="N265" s="712" t="s">
        <v>885</v>
      </c>
      <c r="O265" s="712" t="s">
        <v>886</v>
      </c>
      <c r="P265" s="712">
        <v>0</v>
      </c>
      <c r="Q265" s="712">
        <v>2023</v>
      </c>
      <c r="R265" s="712" t="s">
        <v>850</v>
      </c>
      <c r="S265" s="712" t="s">
        <v>105</v>
      </c>
      <c r="T265" s="597" t="s">
        <v>33</v>
      </c>
      <c r="U265" s="712">
        <v>10</v>
      </c>
      <c r="V265" s="712">
        <v>10</v>
      </c>
      <c r="W265" s="712">
        <v>5</v>
      </c>
      <c r="X265" s="712">
        <v>4</v>
      </c>
      <c r="Y265" s="712">
        <v>1</v>
      </c>
      <c r="Z265" s="712">
        <v>0</v>
      </c>
      <c r="AA265" s="715"/>
      <c r="AB265" s="647"/>
      <c r="AC265" s="647">
        <v>2539000000</v>
      </c>
      <c r="AD265" s="648"/>
      <c r="AE265" s="648"/>
      <c r="AF265" s="648"/>
      <c r="AG265" s="648"/>
      <c r="AH265" s="648"/>
      <c r="AI265" s="648"/>
      <c r="AJ265" s="648"/>
      <c r="AK265" s="648"/>
      <c r="AL265" s="648"/>
      <c r="AM265" s="648"/>
      <c r="AN265" s="648"/>
      <c r="AO265" s="648"/>
      <c r="AP265" s="648"/>
      <c r="AQ265" s="648"/>
      <c r="AR265" s="648"/>
      <c r="AS265" s="648"/>
      <c r="AT265" s="648"/>
      <c r="AU265" s="648"/>
      <c r="AV265" s="648"/>
      <c r="AW265" s="648"/>
      <c r="AX265" s="648"/>
      <c r="AY265" s="651">
        <f t="shared" si="125"/>
        <v>2539000000</v>
      </c>
      <c r="AZ265" s="647"/>
      <c r="BA265" s="647"/>
      <c r="BB265" s="647">
        <v>2150000000</v>
      </c>
      <c r="BC265" s="687"/>
      <c r="BD265" s="687"/>
      <c r="BE265" s="687"/>
      <c r="BF265" s="687"/>
      <c r="BG265" s="687"/>
      <c r="BH265" s="687"/>
      <c r="BI265" s="687"/>
      <c r="BJ265" s="687"/>
      <c r="BK265" s="687"/>
      <c r="BL265" s="687"/>
      <c r="BM265" s="687"/>
      <c r="BN265" s="687"/>
      <c r="BO265" s="687"/>
      <c r="BP265" s="687"/>
      <c r="BQ265" s="687"/>
      <c r="BR265" s="687"/>
      <c r="BS265" s="687"/>
      <c r="BT265" s="687"/>
      <c r="BU265" s="687"/>
      <c r="BV265" s="687"/>
      <c r="BW265" s="629">
        <f t="shared" si="127"/>
        <v>2150000000</v>
      </c>
      <c r="BX265" s="687"/>
      <c r="BY265" s="687"/>
      <c r="BZ265" s="687">
        <v>400000000</v>
      </c>
      <c r="CA265" s="687"/>
      <c r="CB265" s="687"/>
      <c r="CC265" s="687"/>
      <c r="CD265" s="687"/>
      <c r="CE265" s="687"/>
      <c r="CF265" s="687"/>
      <c r="CG265" s="687"/>
      <c r="CH265" s="687"/>
      <c r="CI265" s="687"/>
      <c r="CJ265" s="687"/>
      <c r="CK265" s="687"/>
      <c r="CL265" s="687"/>
      <c r="CM265" s="687"/>
      <c r="CN265" s="687"/>
      <c r="CO265" s="687"/>
      <c r="CP265" s="687"/>
      <c r="CQ265" s="687"/>
      <c r="CR265" s="687"/>
      <c r="CS265" s="687"/>
      <c r="CT265" s="687"/>
      <c r="CU265" s="651">
        <f t="shared" si="128"/>
        <v>400000000</v>
      </c>
      <c r="CV265" s="687"/>
      <c r="CW265" s="687"/>
      <c r="CX265" s="687"/>
      <c r="CY265" s="687"/>
      <c r="CZ265" s="687"/>
      <c r="DA265" s="687"/>
      <c r="DB265" s="745"/>
      <c r="DC265" s="745"/>
      <c r="DD265" s="745"/>
      <c r="DE265" s="745"/>
      <c r="DF265" s="745"/>
      <c r="DG265" s="745"/>
      <c r="DH265" s="652"/>
      <c r="DI265" s="652"/>
      <c r="DJ265" s="652"/>
      <c r="DK265" s="652"/>
      <c r="DL265" s="652"/>
      <c r="DM265" s="652"/>
      <c r="DN265" s="652"/>
      <c r="DO265" s="652"/>
      <c r="DP265" s="652"/>
      <c r="DQ265" s="652"/>
      <c r="DR265" s="652"/>
      <c r="DS265" s="1030">
        <f t="shared" si="129"/>
        <v>0</v>
      </c>
      <c r="DT265" s="650">
        <f t="shared" si="126"/>
        <v>5089000000</v>
      </c>
      <c r="DU265" s="598" t="s">
        <v>1221</v>
      </c>
    </row>
    <row r="266" spans="1:127" ht="39" customHeight="1" x14ac:dyDescent="0.25">
      <c r="A266" s="597">
        <v>4</v>
      </c>
      <c r="B266" s="1027" t="s">
        <v>803</v>
      </c>
      <c r="C266" s="712" t="s">
        <v>871</v>
      </c>
      <c r="D266" s="1028" t="s">
        <v>843</v>
      </c>
      <c r="E266" s="712" t="s">
        <v>844</v>
      </c>
      <c r="F266" s="711" t="s">
        <v>889</v>
      </c>
      <c r="G266" s="712" t="s">
        <v>873</v>
      </c>
      <c r="H266" s="710">
        <v>0</v>
      </c>
      <c r="I266" s="1031" t="s">
        <v>891</v>
      </c>
      <c r="J266" s="713" t="s">
        <v>892</v>
      </c>
      <c r="K266" s="712" t="s">
        <v>33</v>
      </c>
      <c r="L266" s="712">
        <v>3228</v>
      </c>
      <c r="M266" s="712">
        <v>3228</v>
      </c>
      <c r="N266" s="712" t="s">
        <v>887</v>
      </c>
      <c r="O266" s="712" t="s">
        <v>888</v>
      </c>
      <c r="P266" s="712">
        <v>0</v>
      </c>
      <c r="Q266" s="712">
        <v>2023</v>
      </c>
      <c r="R266" s="712" t="s">
        <v>850</v>
      </c>
      <c r="S266" s="712" t="s">
        <v>105</v>
      </c>
      <c r="T266" s="597" t="s">
        <v>33</v>
      </c>
      <c r="U266" s="712">
        <v>5</v>
      </c>
      <c r="V266" s="712">
        <v>5</v>
      </c>
      <c r="W266" s="712">
        <v>1</v>
      </c>
      <c r="X266" s="712">
        <v>1</v>
      </c>
      <c r="Y266" s="712">
        <v>1</v>
      </c>
      <c r="Z266" s="712">
        <v>2</v>
      </c>
      <c r="AA266" s="715"/>
      <c r="AB266" s="647"/>
      <c r="AC266" s="647">
        <v>58165653</v>
      </c>
      <c r="AD266" s="648"/>
      <c r="AE266" s="648"/>
      <c r="AF266" s="648"/>
      <c r="AG266" s="648"/>
      <c r="AH266" s="648"/>
      <c r="AI266" s="648"/>
      <c r="AJ266" s="648"/>
      <c r="AK266" s="648"/>
      <c r="AL266" s="648"/>
      <c r="AM266" s="648"/>
      <c r="AN266" s="648"/>
      <c r="AO266" s="648"/>
      <c r="AP266" s="648"/>
      <c r="AQ266" s="648"/>
      <c r="AR266" s="648"/>
      <c r="AS266" s="648"/>
      <c r="AT266" s="648"/>
      <c r="AU266" s="648"/>
      <c r="AV266" s="648"/>
      <c r="AW266" s="648"/>
      <c r="AX266" s="648"/>
      <c r="AY266" s="651">
        <f t="shared" si="125"/>
        <v>58165653</v>
      </c>
      <c r="AZ266" s="647"/>
      <c r="BA266" s="647"/>
      <c r="BB266" s="647">
        <v>900000000</v>
      </c>
      <c r="BC266" s="687"/>
      <c r="BD266" s="687"/>
      <c r="BE266" s="687"/>
      <c r="BF266" s="687"/>
      <c r="BG266" s="687"/>
      <c r="BH266" s="687"/>
      <c r="BI266" s="687"/>
      <c r="BJ266" s="687"/>
      <c r="BK266" s="687"/>
      <c r="BL266" s="687"/>
      <c r="BM266" s="687"/>
      <c r="BN266" s="687"/>
      <c r="BO266" s="687"/>
      <c r="BP266" s="687"/>
      <c r="BQ266" s="687"/>
      <c r="BR266" s="687"/>
      <c r="BS266" s="687"/>
      <c r="BT266" s="687"/>
      <c r="BU266" s="687"/>
      <c r="BV266" s="687"/>
      <c r="BW266" s="629">
        <f t="shared" si="127"/>
        <v>900000000</v>
      </c>
      <c r="BX266" s="687"/>
      <c r="BY266" s="687"/>
      <c r="BZ266" s="687">
        <v>900000000</v>
      </c>
      <c r="CA266" s="687"/>
      <c r="CB266" s="687"/>
      <c r="CC266" s="687"/>
      <c r="CD266" s="687"/>
      <c r="CE266" s="687"/>
      <c r="CF266" s="687"/>
      <c r="CG266" s="687"/>
      <c r="CH266" s="687"/>
      <c r="CI266" s="687"/>
      <c r="CJ266" s="687"/>
      <c r="CK266" s="687"/>
      <c r="CL266" s="687"/>
      <c r="CM266" s="687"/>
      <c r="CN266" s="687"/>
      <c r="CO266" s="687"/>
      <c r="CP266" s="687"/>
      <c r="CQ266" s="687"/>
      <c r="CR266" s="687"/>
      <c r="CS266" s="687"/>
      <c r="CT266" s="687"/>
      <c r="CU266" s="651">
        <f t="shared" si="128"/>
        <v>900000000</v>
      </c>
      <c r="CV266" s="687"/>
      <c r="CW266" s="687"/>
      <c r="CX266" s="687">
        <v>1800000000</v>
      </c>
      <c r="CY266" s="687"/>
      <c r="CZ266" s="687"/>
      <c r="DA266" s="687"/>
      <c r="DB266" s="745"/>
      <c r="DC266" s="745"/>
      <c r="DD266" s="745"/>
      <c r="DE266" s="745"/>
      <c r="DF266" s="745"/>
      <c r="DG266" s="745"/>
      <c r="DH266" s="652"/>
      <c r="DI266" s="652"/>
      <c r="DJ266" s="652"/>
      <c r="DK266" s="652"/>
      <c r="DL266" s="652"/>
      <c r="DM266" s="652"/>
      <c r="DN266" s="652"/>
      <c r="DO266" s="652"/>
      <c r="DP266" s="652"/>
      <c r="DQ266" s="652"/>
      <c r="DR266" s="652"/>
      <c r="DS266" s="1030">
        <f t="shared" si="129"/>
        <v>1800000000</v>
      </c>
      <c r="DT266" s="650">
        <f t="shared" si="126"/>
        <v>3658165653</v>
      </c>
      <c r="DU266" s="598" t="s">
        <v>1221</v>
      </c>
    </row>
    <row r="267" spans="1:127" ht="39" customHeight="1" x14ac:dyDescent="0.25">
      <c r="A267" s="597">
        <v>4</v>
      </c>
      <c r="B267" s="1027" t="s">
        <v>803</v>
      </c>
      <c r="C267" s="712" t="s">
        <v>871</v>
      </c>
      <c r="D267" s="1028" t="s">
        <v>843</v>
      </c>
      <c r="E267" s="712" t="s">
        <v>844</v>
      </c>
      <c r="F267" s="712" t="s">
        <v>889</v>
      </c>
      <c r="G267" s="712" t="s">
        <v>890</v>
      </c>
      <c r="H267" s="712">
        <v>0</v>
      </c>
      <c r="I267" s="1031" t="s">
        <v>891</v>
      </c>
      <c r="J267" s="713" t="s">
        <v>892</v>
      </c>
      <c r="K267" s="712" t="s">
        <v>33</v>
      </c>
      <c r="L267" s="712">
        <v>3228.1928499999999</v>
      </c>
      <c r="M267" s="712">
        <v>3228.1928499999999</v>
      </c>
      <c r="N267" s="712" t="s">
        <v>893</v>
      </c>
      <c r="O267" s="712" t="s">
        <v>894</v>
      </c>
      <c r="P267" s="712">
        <v>0</v>
      </c>
      <c r="Q267" s="712">
        <v>2023</v>
      </c>
      <c r="R267" s="712" t="s">
        <v>895</v>
      </c>
      <c r="S267" s="712" t="s">
        <v>879</v>
      </c>
      <c r="T267" s="597" t="s">
        <v>33</v>
      </c>
      <c r="U267" s="712">
        <v>2676</v>
      </c>
      <c r="V267" s="712">
        <v>2676</v>
      </c>
      <c r="W267" s="712">
        <v>257</v>
      </c>
      <c r="X267" s="712">
        <v>1278</v>
      </c>
      <c r="Y267" s="712"/>
      <c r="Z267" s="712">
        <v>1141</v>
      </c>
      <c r="AA267" s="715"/>
      <c r="AB267" s="647"/>
      <c r="AC267" s="647">
        <v>420000000</v>
      </c>
      <c r="AD267" s="648"/>
      <c r="AE267" s="648"/>
      <c r="AF267" s="648"/>
      <c r="AG267" s="648"/>
      <c r="AH267" s="648"/>
      <c r="AI267" s="648"/>
      <c r="AJ267" s="648"/>
      <c r="AK267" s="648"/>
      <c r="AL267" s="648"/>
      <c r="AM267" s="648"/>
      <c r="AN267" s="648"/>
      <c r="AO267" s="648"/>
      <c r="AP267" s="648"/>
      <c r="AQ267" s="648"/>
      <c r="AR267" s="648"/>
      <c r="AS267" s="648"/>
      <c r="AT267" s="648"/>
      <c r="AU267" s="648"/>
      <c r="AV267" s="648"/>
      <c r="AW267" s="648"/>
      <c r="AX267" s="648"/>
      <c r="AY267" s="651">
        <f t="shared" si="125"/>
        <v>420000000</v>
      </c>
      <c r="AZ267" s="647"/>
      <c r="BA267" s="647"/>
      <c r="BB267" s="647"/>
      <c r="BC267" s="687"/>
      <c r="BD267" s="687"/>
      <c r="BE267" s="687"/>
      <c r="BF267" s="687"/>
      <c r="BG267" s="687"/>
      <c r="BH267" s="687"/>
      <c r="BI267" s="687"/>
      <c r="BJ267" s="687"/>
      <c r="BK267" s="687"/>
      <c r="BL267" s="687"/>
      <c r="BM267" s="687"/>
      <c r="BN267" s="687"/>
      <c r="BO267" s="687"/>
      <c r="BP267" s="687"/>
      <c r="BQ267" s="687"/>
      <c r="BR267" s="687"/>
      <c r="BS267" s="687"/>
      <c r="BT267" s="687"/>
      <c r="BU267" s="687"/>
      <c r="BV267" s="687">
        <v>1000000000</v>
      </c>
      <c r="BW267" s="629">
        <f t="shared" si="127"/>
        <v>1000000000</v>
      </c>
      <c r="BX267" s="687"/>
      <c r="BY267" s="687"/>
      <c r="BZ267" s="687"/>
      <c r="CA267" s="687"/>
      <c r="CB267" s="687"/>
      <c r="CC267" s="687"/>
      <c r="CD267" s="687"/>
      <c r="CE267" s="687"/>
      <c r="CF267" s="687"/>
      <c r="CG267" s="687"/>
      <c r="CH267" s="687"/>
      <c r="CI267" s="687"/>
      <c r="CJ267" s="687"/>
      <c r="CK267" s="687"/>
      <c r="CL267" s="687"/>
      <c r="CM267" s="687"/>
      <c r="CN267" s="687"/>
      <c r="CO267" s="687"/>
      <c r="CP267" s="687"/>
      <c r="CQ267" s="687"/>
      <c r="CR267" s="687"/>
      <c r="CS267" s="687"/>
      <c r="CT267" s="687"/>
      <c r="CU267" s="651">
        <f t="shared" si="128"/>
        <v>0</v>
      </c>
      <c r="CV267" s="687"/>
      <c r="CW267" s="687"/>
      <c r="CX267" s="687"/>
      <c r="CY267" s="687"/>
      <c r="CZ267" s="687"/>
      <c r="DA267" s="687"/>
      <c r="DB267" s="745"/>
      <c r="DC267" s="745"/>
      <c r="DD267" s="745"/>
      <c r="DE267" s="745"/>
      <c r="DF267" s="745"/>
      <c r="DG267" s="745"/>
      <c r="DH267" s="652"/>
      <c r="DI267" s="652"/>
      <c r="DJ267" s="652"/>
      <c r="DK267" s="652"/>
      <c r="DL267" s="652"/>
      <c r="DM267" s="652"/>
      <c r="DN267" s="652"/>
      <c r="DO267" s="652"/>
      <c r="DP267" s="652"/>
      <c r="DQ267" s="652"/>
      <c r="DR267" s="652"/>
      <c r="DS267" s="1030">
        <f t="shared" si="129"/>
        <v>0</v>
      </c>
      <c r="DT267" s="650">
        <f t="shared" si="126"/>
        <v>1420000000</v>
      </c>
      <c r="DU267" s="598" t="s">
        <v>1221</v>
      </c>
    </row>
    <row r="268" spans="1:127" ht="39" customHeight="1" x14ac:dyDescent="0.25">
      <c r="A268" s="600">
        <v>4</v>
      </c>
      <c r="B268" s="1032" t="s">
        <v>803</v>
      </c>
      <c r="C268" s="713" t="s">
        <v>871</v>
      </c>
      <c r="D268" s="1028" t="s">
        <v>843</v>
      </c>
      <c r="E268" s="713" t="s">
        <v>844</v>
      </c>
      <c r="F268" s="713" t="s">
        <v>889</v>
      </c>
      <c r="G268" s="713" t="s">
        <v>890</v>
      </c>
      <c r="H268" s="712">
        <v>0</v>
      </c>
      <c r="I268" s="711" t="s">
        <v>891</v>
      </c>
      <c r="J268" s="713" t="s">
        <v>892</v>
      </c>
      <c r="K268" s="713" t="s">
        <v>33</v>
      </c>
      <c r="L268" s="713">
        <v>3228.1928499999999</v>
      </c>
      <c r="M268" s="713">
        <v>3228.1928499999999</v>
      </c>
      <c r="N268" s="713" t="s">
        <v>896</v>
      </c>
      <c r="O268" s="713" t="s">
        <v>897</v>
      </c>
      <c r="P268" s="713">
        <v>0</v>
      </c>
      <c r="Q268" s="713">
        <v>2023</v>
      </c>
      <c r="R268" s="713" t="s">
        <v>898</v>
      </c>
      <c r="S268" s="713" t="s">
        <v>879</v>
      </c>
      <c r="T268" s="600" t="s">
        <v>33</v>
      </c>
      <c r="U268" s="716">
        <v>3228.1928499999999</v>
      </c>
      <c r="V268" s="713">
        <v>3228.1928499999999</v>
      </c>
      <c r="W268" s="713">
        <f>497+499</f>
        <v>996</v>
      </c>
      <c r="X268" s="713">
        <v>442</v>
      </c>
      <c r="Y268" s="713">
        <v>700</v>
      </c>
      <c r="Z268" s="713">
        <v>1090</v>
      </c>
      <c r="AA268" s="717"/>
      <c r="AB268" s="689"/>
      <c r="AC268" s="689">
        <v>5020359225</v>
      </c>
      <c r="AD268" s="689"/>
      <c r="AE268" s="647"/>
      <c r="AF268" s="648"/>
      <c r="AG268" s="648"/>
      <c r="AH268" s="648"/>
      <c r="AI268" s="648"/>
      <c r="AJ268" s="647"/>
      <c r="AK268" s="648"/>
      <c r="AL268" s="648"/>
      <c r="AM268" s="648"/>
      <c r="AN268" s="648"/>
      <c r="AO268" s="648"/>
      <c r="AP268" s="648"/>
      <c r="AQ268" s="648"/>
      <c r="AR268" s="648"/>
      <c r="AS268" s="648"/>
      <c r="AT268" s="648"/>
      <c r="AU268" s="648"/>
      <c r="AV268" s="648"/>
      <c r="AW268" s="648"/>
      <c r="AX268" s="648">
        <v>1000000000</v>
      </c>
      <c r="AY268" s="651">
        <f>SUM(AA268:AX268)</f>
        <v>6020359225</v>
      </c>
      <c r="AZ268" s="647"/>
      <c r="BA268" s="647"/>
      <c r="BB268" s="647">
        <v>4479278102</v>
      </c>
      <c r="BC268" s="687"/>
      <c r="BD268" s="687"/>
      <c r="BE268" s="687"/>
      <c r="BF268" s="687"/>
      <c r="BG268" s="687"/>
      <c r="BH268" s="687"/>
      <c r="BI268" s="687"/>
      <c r="BJ268" s="687"/>
      <c r="BK268" s="687"/>
      <c r="BL268" s="687"/>
      <c r="BM268" s="687"/>
      <c r="BN268" s="687"/>
      <c r="BO268" s="687"/>
      <c r="BP268" s="687"/>
      <c r="BQ268" s="687"/>
      <c r="BR268" s="687"/>
      <c r="BS268" s="687"/>
      <c r="BT268" s="687"/>
      <c r="BU268" s="687"/>
      <c r="BV268" s="687"/>
      <c r="BW268" s="629">
        <f t="shared" si="127"/>
        <v>4479278102</v>
      </c>
      <c r="BX268" s="687"/>
      <c r="BY268" s="687"/>
      <c r="BZ268" s="687">
        <v>2592500000</v>
      </c>
      <c r="CA268" s="687"/>
      <c r="CB268" s="687"/>
      <c r="CC268" s="687"/>
      <c r="CD268" s="687"/>
      <c r="CE268" s="687"/>
      <c r="CF268" s="687"/>
      <c r="CG268" s="687"/>
      <c r="CH268" s="687"/>
      <c r="CI268" s="687"/>
      <c r="CJ268" s="687"/>
      <c r="CK268" s="687"/>
      <c r="CL268" s="687"/>
      <c r="CM268" s="687"/>
      <c r="CN268" s="687"/>
      <c r="CO268" s="687"/>
      <c r="CP268" s="687"/>
      <c r="CQ268" s="687"/>
      <c r="CR268" s="687"/>
      <c r="CS268" s="687"/>
      <c r="CT268" s="687">
        <v>1000000000</v>
      </c>
      <c r="CU268" s="651">
        <f t="shared" si="128"/>
        <v>3592500000</v>
      </c>
      <c r="CV268" s="687"/>
      <c r="CW268" s="687"/>
      <c r="CX268" s="687">
        <v>5475000000</v>
      </c>
      <c r="CY268" s="687"/>
      <c r="CZ268" s="687"/>
      <c r="DA268" s="687"/>
      <c r="DB268" s="745"/>
      <c r="DC268" s="745"/>
      <c r="DD268" s="745"/>
      <c r="DE268" s="745"/>
      <c r="DF268" s="745"/>
      <c r="DG268" s="745"/>
      <c r="DH268" s="652"/>
      <c r="DI268" s="652"/>
      <c r="DJ268" s="652"/>
      <c r="DK268" s="652"/>
      <c r="DL268" s="652"/>
      <c r="DM268" s="652"/>
      <c r="DN268" s="652"/>
      <c r="DO268" s="652"/>
      <c r="DP268" s="652"/>
      <c r="DQ268" s="652"/>
      <c r="DR268" s="652">
        <v>1000000000</v>
      </c>
      <c r="DS268" s="1030">
        <f t="shared" si="129"/>
        <v>6475000000</v>
      </c>
      <c r="DT268" s="650">
        <f t="shared" si="126"/>
        <v>20567137327</v>
      </c>
      <c r="DU268" s="598" t="s">
        <v>1221</v>
      </c>
    </row>
    <row r="269" spans="1:127" ht="39" customHeight="1" x14ac:dyDescent="0.25">
      <c r="A269" s="597">
        <v>4</v>
      </c>
      <c r="B269" s="712" t="s">
        <v>803</v>
      </c>
      <c r="C269" s="712" t="s">
        <v>871</v>
      </c>
      <c r="D269" s="712" t="s">
        <v>843</v>
      </c>
      <c r="E269" s="712" t="s">
        <v>844</v>
      </c>
      <c r="F269" s="711" t="s">
        <v>845</v>
      </c>
      <c r="G269" s="711" t="s">
        <v>846</v>
      </c>
      <c r="H269" s="710">
        <v>0.35</v>
      </c>
      <c r="I269" s="711" t="s">
        <v>1305</v>
      </c>
      <c r="J269" s="712" t="s">
        <v>875</v>
      </c>
      <c r="K269" s="712" t="s">
        <v>33</v>
      </c>
      <c r="L269" s="710">
        <v>0.44</v>
      </c>
      <c r="M269" s="710">
        <v>0.44</v>
      </c>
      <c r="N269" s="712" t="s">
        <v>899</v>
      </c>
      <c r="O269" s="712" t="s">
        <v>900</v>
      </c>
      <c r="P269" s="712">
        <v>238700</v>
      </c>
      <c r="Q269" s="712">
        <v>2023</v>
      </c>
      <c r="R269" s="712" t="s">
        <v>1372</v>
      </c>
      <c r="S269" s="712" t="s">
        <v>105</v>
      </c>
      <c r="T269" s="597" t="s">
        <v>33</v>
      </c>
      <c r="U269" s="712">
        <v>2000</v>
      </c>
      <c r="V269" s="712">
        <v>240700</v>
      </c>
      <c r="W269" s="712">
        <v>500</v>
      </c>
      <c r="X269" s="712">
        <v>500</v>
      </c>
      <c r="Y269" s="712">
        <v>500</v>
      </c>
      <c r="Z269" s="712">
        <v>500</v>
      </c>
      <c r="AA269" s="715"/>
      <c r="AB269" s="647"/>
      <c r="AC269" s="647">
        <v>1000000000</v>
      </c>
      <c r="AD269" s="648"/>
      <c r="AE269" s="648"/>
      <c r="AF269" s="648"/>
      <c r="AG269" s="648"/>
      <c r="AH269" s="648"/>
      <c r="AI269" s="648"/>
      <c r="AJ269" s="648"/>
      <c r="AK269" s="648"/>
      <c r="AL269" s="648"/>
      <c r="AM269" s="648"/>
      <c r="AN269" s="648"/>
      <c r="AO269" s="648"/>
      <c r="AP269" s="648"/>
      <c r="AQ269" s="648"/>
      <c r="AR269" s="648"/>
      <c r="AS269" s="648"/>
      <c r="AT269" s="648"/>
      <c r="AU269" s="648"/>
      <c r="AV269" s="648"/>
      <c r="AW269" s="648"/>
      <c r="AX269" s="648"/>
      <c r="AY269" s="651">
        <f>SUM(AA269:AW269)</f>
        <v>1000000000</v>
      </c>
      <c r="AZ269" s="649"/>
      <c r="BA269" s="649"/>
      <c r="BB269" s="649">
        <v>1000000000</v>
      </c>
      <c r="BC269" s="650"/>
      <c r="BD269" s="650"/>
      <c r="BE269" s="650"/>
      <c r="BF269" s="650"/>
      <c r="BG269" s="650"/>
      <c r="BH269" s="650"/>
      <c r="BI269" s="650"/>
      <c r="BJ269" s="650"/>
      <c r="BK269" s="650"/>
      <c r="BL269" s="687"/>
      <c r="BM269" s="687"/>
      <c r="BN269" s="687"/>
      <c r="BO269" s="687"/>
      <c r="BP269" s="687"/>
      <c r="BQ269" s="687"/>
      <c r="BR269" s="687"/>
      <c r="BS269" s="687"/>
      <c r="BT269" s="687"/>
      <c r="BU269" s="687"/>
      <c r="BV269" s="687"/>
      <c r="BW269" s="629">
        <f t="shared" si="127"/>
        <v>1000000000</v>
      </c>
      <c r="BX269" s="687"/>
      <c r="BY269" s="687"/>
      <c r="BZ269" s="687">
        <v>1000000000</v>
      </c>
      <c r="CA269" s="687"/>
      <c r="CB269" s="687"/>
      <c r="CC269" s="687"/>
      <c r="CD269" s="687"/>
      <c r="CE269" s="687"/>
      <c r="CF269" s="687"/>
      <c r="CG269" s="687"/>
      <c r="CH269" s="687"/>
      <c r="CI269" s="687"/>
      <c r="CJ269" s="687"/>
      <c r="CK269" s="687"/>
      <c r="CL269" s="687"/>
      <c r="CM269" s="687"/>
      <c r="CN269" s="687"/>
      <c r="CO269" s="687"/>
      <c r="CP269" s="687"/>
      <c r="CQ269" s="687"/>
      <c r="CR269" s="687"/>
      <c r="CS269" s="687"/>
      <c r="CT269" s="687"/>
      <c r="CU269" s="651">
        <f t="shared" si="128"/>
        <v>1000000000</v>
      </c>
      <c r="CV269" s="687"/>
      <c r="CW269" s="687"/>
      <c r="CX269" s="687">
        <v>1000000000</v>
      </c>
      <c r="CY269" s="687"/>
      <c r="CZ269" s="687"/>
      <c r="DA269" s="687"/>
      <c r="DB269" s="745"/>
      <c r="DC269" s="745"/>
      <c r="DD269" s="745"/>
      <c r="DE269" s="745"/>
      <c r="DF269" s="745"/>
      <c r="DG269" s="745"/>
      <c r="DH269" s="652"/>
      <c r="DI269" s="652"/>
      <c r="DJ269" s="652"/>
      <c r="DK269" s="652"/>
      <c r="DL269" s="652"/>
      <c r="DM269" s="652"/>
      <c r="DN269" s="652"/>
      <c r="DO269" s="652"/>
      <c r="DP269" s="652"/>
      <c r="DQ269" s="652"/>
      <c r="DR269" s="652"/>
      <c r="DS269" s="1030">
        <f t="shared" si="129"/>
        <v>1000000000</v>
      </c>
      <c r="DT269" s="650">
        <f t="shared" si="126"/>
        <v>4000000000</v>
      </c>
      <c r="DU269" s="598" t="s">
        <v>1221</v>
      </c>
    </row>
    <row r="270" spans="1:127" ht="39" customHeight="1" x14ac:dyDescent="0.25">
      <c r="A270" s="597">
        <v>4</v>
      </c>
      <c r="B270" s="712" t="s">
        <v>803</v>
      </c>
      <c r="C270" s="712" t="s">
        <v>871</v>
      </c>
      <c r="D270" s="712" t="s">
        <v>843</v>
      </c>
      <c r="E270" s="712" t="s">
        <v>844</v>
      </c>
      <c r="F270" s="711" t="s">
        <v>845</v>
      </c>
      <c r="G270" s="711" t="s">
        <v>846</v>
      </c>
      <c r="H270" s="710">
        <v>0.35</v>
      </c>
      <c r="I270" s="711" t="s">
        <v>847</v>
      </c>
      <c r="J270" s="712" t="s">
        <v>875</v>
      </c>
      <c r="K270" s="712" t="s">
        <v>33</v>
      </c>
      <c r="L270" s="710">
        <v>0.44</v>
      </c>
      <c r="M270" s="710">
        <v>0.44</v>
      </c>
      <c r="N270" s="712" t="s">
        <v>1367</v>
      </c>
      <c r="O270" s="712" t="s">
        <v>1371</v>
      </c>
      <c r="P270" s="712">
        <v>0</v>
      </c>
      <c r="Q270" s="712">
        <v>2023</v>
      </c>
      <c r="R270" s="712" t="s">
        <v>1374</v>
      </c>
      <c r="S270" s="712" t="s">
        <v>1373</v>
      </c>
      <c r="T270" s="712" t="s">
        <v>33</v>
      </c>
      <c r="U270" s="712">
        <v>1</v>
      </c>
      <c r="V270" s="712">
        <v>1</v>
      </c>
      <c r="W270" s="712">
        <v>0.5</v>
      </c>
      <c r="X270" s="712">
        <v>0.75</v>
      </c>
      <c r="Y270" s="712">
        <v>1</v>
      </c>
      <c r="Z270" s="712"/>
      <c r="AA270" s="715"/>
      <c r="AB270" s="647"/>
      <c r="AC270" s="647">
        <v>1500000000</v>
      </c>
      <c r="AD270" s="648"/>
      <c r="AE270" s="648"/>
      <c r="AF270" s="648"/>
      <c r="AG270" s="648"/>
      <c r="AH270" s="648"/>
      <c r="AI270" s="648"/>
      <c r="AJ270" s="648"/>
      <c r="AK270" s="648"/>
      <c r="AL270" s="648"/>
      <c r="AM270" s="648"/>
      <c r="AN270" s="648"/>
      <c r="AO270" s="648"/>
      <c r="AP270" s="648"/>
      <c r="AQ270" s="648"/>
      <c r="AR270" s="648"/>
      <c r="AS270" s="648"/>
      <c r="AT270" s="648"/>
      <c r="AU270" s="648"/>
      <c r="AV270" s="648"/>
      <c r="AW270" s="648"/>
      <c r="AX270" s="648"/>
      <c r="AY270" s="651">
        <f>SUM(AA270:AW270)</f>
        <v>1500000000</v>
      </c>
      <c r="AZ270" s="649"/>
      <c r="BA270" s="649"/>
      <c r="BB270" s="649">
        <v>2592667299</v>
      </c>
      <c r="BC270" s="650"/>
      <c r="BD270" s="650"/>
      <c r="BE270" s="650"/>
      <c r="BF270" s="650"/>
      <c r="BG270" s="650"/>
      <c r="BH270" s="650"/>
      <c r="BI270" s="650"/>
      <c r="BJ270" s="650"/>
      <c r="BK270" s="650"/>
      <c r="BL270" s="687"/>
      <c r="BM270" s="687"/>
      <c r="BN270" s="687"/>
      <c r="BO270" s="687"/>
      <c r="BP270" s="687"/>
      <c r="BQ270" s="687"/>
      <c r="BR270" s="687"/>
      <c r="BS270" s="687"/>
      <c r="BT270" s="687"/>
      <c r="BU270" s="687"/>
      <c r="BV270" s="687"/>
      <c r="BW270" s="629">
        <f t="shared" si="127"/>
        <v>2592667299</v>
      </c>
      <c r="BX270" s="687"/>
      <c r="BY270" s="687"/>
      <c r="BZ270" s="687">
        <v>4441332041</v>
      </c>
      <c r="CA270" s="687"/>
      <c r="CB270" s="687"/>
      <c r="CC270" s="687"/>
      <c r="CD270" s="687"/>
      <c r="CE270" s="687"/>
      <c r="CF270" s="687"/>
      <c r="CG270" s="687"/>
      <c r="CH270" s="687"/>
      <c r="CI270" s="687"/>
      <c r="CJ270" s="687"/>
      <c r="CK270" s="687"/>
      <c r="CL270" s="687"/>
      <c r="CM270" s="687"/>
      <c r="CN270" s="687"/>
      <c r="CO270" s="687"/>
      <c r="CP270" s="687"/>
      <c r="CQ270" s="687"/>
      <c r="CR270" s="687"/>
      <c r="CS270" s="687"/>
      <c r="CT270" s="687"/>
      <c r="CU270" s="651">
        <f t="shared" si="128"/>
        <v>4441332041</v>
      </c>
      <c r="CV270" s="650"/>
      <c r="CW270" s="650"/>
      <c r="CX270" s="650"/>
      <c r="CY270" s="650"/>
      <c r="CZ270" s="650"/>
      <c r="DA270" s="650"/>
      <c r="DB270" s="652"/>
      <c r="DC270" s="652"/>
      <c r="DD270" s="652"/>
      <c r="DE270" s="652"/>
      <c r="DF270" s="652"/>
      <c r="DG270" s="652"/>
      <c r="DH270" s="652"/>
      <c r="DI270" s="652"/>
      <c r="DJ270" s="652"/>
      <c r="DK270" s="652"/>
      <c r="DL270" s="652"/>
      <c r="DM270" s="652"/>
      <c r="DN270" s="652"/>
      <c r="DO270" s="652"/>
      <c r="DP270" s="652"/>
      <c r="DQ270" s="652"/>
      <c r="DR270" s="652"/>
      <c r="DS270" s="1030">
        <f t="shared" si="129"/>
        <v>0</v>
      </c>
      <c r="DT270" s="650">
        <f t="shared" si="126"/>
        <v>8533999340</v>
      </c>
      <c r="DU270" s="598" t="s">
        <v>1221</v>
      </c>
    </row>
    <row r="271" spans="1:127" ht="16.5" x14ac:dyDescent="0.25">
      <c r="A271" s="1415" t="s">
        <v>1223</v>
      </c>
      <c r="B271" s="1416"/>
      <c r="C271" s="1416"/>
      <c r="D271" s="1416"/>
      <c r="E271" s="1416"/>
      <c r="F271" s="1416"/>
      <c r="G271" s="1416"/>
      <c r="H271" s="1416"/>
      <c r="I271" s="1416"/>
      <c r="J271" s="1416"/>
      <c r="K271" s="1416"/>
      <c r="L271" s="1416"/>
      <c r="M271" s="1416"/>
      <c r="N271" s="1416"/>
      <c r="O271" s="1416"/>
      <c r="P271" s="1416"/>
      <c r="Q271" s="1416"/>
      <c r="R271" s="1416"/>
      <c r="S271" s="1416"/>
      <c r="T271" s="1416"/>
      <c r="U271" s="1416"/>
      <c r="V271" s="1416"/>
      <c r="W271" s="1416"/>
      <c r="X271" s="1416"/>
      <c r="Y271" s="1416"/>
      <c r="Z271" s="1417"/>
      <c r="AA271" s="620">
        <f>SUM(AA262:AA270)</f>
        <v>0</v>
      </c>
      <c r="AB271" s="653">
        <f t="shared" ref="AB271:CR271" si="130">SUM(AB262:AB270)</f>
        <v>0</v>
      </c>
      <c r="AC271" s="653">
        <f>SUM(AC262:AC270)</f>
        <v>15060967832</v>
      </c>
      <c r="AD271" s="653">
        <f t="shared" si="130"/>
        <v>0</v>
      </c>
      <c r="AE271" s="653">
        <f t="shared" si="130"/>
        <v>0</v>
      </c>
      <c r="AF271" s="653">
        <f t="shared" si="130"/>
        <v>0</v>
      </c>
      <c r="AG271" s="653">
        <f t="shared" si="130"/>
        <v>0</v>
      </c>
      <c r="AH271" s="653">
        <f t="shared" si="130"/>
        <v>0</v>
      </c>
      <c r="AI271" s="653">
        <f t="shared" si="130"/>
        <v>0</v>
      </c>
      <c r="AJ271" s="653">
        <f t="shared" si="130"/>
        <v>0</v>
      </c>
      <c r="AK271" s="653">
        <f t="shared" si="130"/>
        <v>0</v>
      </c>
      <c r="AL271" s="653">
        <f t="shared" si="130"/>
        <v>0</v>
      </c>
      <c r="AM271" s="653">
        <f t="shared" si="130"/>
        <v>0</v>
      </c>
      <c r="AN271" s="653">
        <f t="shared" si="130"/>
        <v>0</v>
      </c>
      <c r="AO271" s="653">
        <f t="shared" si="130"/>
        <v>0</v>
      </c>
      <c r="AP271" s="653">
        <f t="shared" si="130"/>
        <v>0</v>
      </c>
      <c r="AQ271" s="653">
        <f t="shared" si="130"/>
        <v>0</v>
      </c>
      <c r="AR271" s="653">
        <f t="shared" si="130"/>
        <v>0</v>
      </c>
      <c r="AS271" s="653">
        <f t="shared" si="130"/>
        <v>0</v>
      </c>
      <c r="AT271" s="653">
        <f t="shared" si="130"/>
        <v>0</v>
      </c>
      <c r="AU271" s="653">
        <f t="shared" si="130"/>
        <v>0</v>
      </c>
      <c r="AV271" s="653">
        <f t="shared" si="130"/>
        <v>0</v>
      </c>
      <c r="AW271" s="653">
        <f t="shared" si="130"/>
        <v>0</v>
      </c>
      <c r="AX271" s="653">
        <f t="shared" si="130"/>
        <v>1000000000</v>
      </c>
      <c r="AY271" s="750">
        <f t="shared" si="130"/>
        <v>16060967832</v>
      </c>
      <c r="AZ271" s="653">
        <f t="shared" si="130"/>
        <v>0</v>
      </c>
      <c r="BA271" s="653">
        <f t="shared" si="130"/>
        <v>0</v>
      </c>
      <c r="BB271" s="653">
        <f>SUM(BB262:BB270)</f>
        <v>12121945401</v>
      </c>
      <c r="BC271" s="653">
        <f t="shared" si="130"/>
        <v>0</v>
      </c>
      <c r="BD271" s="653">
        <f t="shared" si="130"/>
        <v>0</v>
      </c>
      <c r="BE271" s="653">
        <f t="shared" si="130"/>
        <v>0</v>
      </c>
      <c r="BF271" s="653">
        <f t="shared" si="130"/>
        <v>0</v>
      </c>
      <c r="BG271" s="653">
        <f t="shared" si="130"/>
        <v>0</v>
      </c>
      <c r="BH271" s="653">
        <f t="shared" si="130"/>
        <v>0</v>
      </c>
      <c r="BI271" s="653">
        <f t="shared" si="130"/>
        <v>0</v>
      </c>
      <c r="BJ271" s="653">
        <f t="shared" si="130"/>
        <v>0</v>
      </c>
      <c r="BK271" s="653">
        <f t="shared" si="130"/>
        <v>0</v>
      </c>
      <c r="BL271" s="653">
        <f t="shared" si="130"/>
        <v>0</v>
      </c>
      <c r="BM271" s="653">
        <f t="shared" si="130"/>
        <v>0</v>
      </c>
      <c r="BN271" s="653">
        <f t="shared" si="130"/>
        <v>0</v>
      </c>
      <c r="BO271" s="653">
        <f t="shared" si="130"/>
        <v>0</v>
      </c>
      <c r="BP271" s="653">
        <f t="shared" si="130"/>
        <v>0</v>
      </c>
      <c r="BQ271" s="653">
        <f t="shared" si="130"/>
        <v>0</v>
      </c>
      <c r="BR271" s="653">
        <f t="shared" si="130"/>
        <v>0</v>
      </c>
      <c r="BS271" s="653">
        <f t="shared" si="130"/>
        <v>0</v>
      </c>
      <c r="BT271" s="653">
        <f t="shared" si="130"/>
        <v>0</v>
      </c>
      <c r="BU271" s="653">
        <f t="shared" si="130"/>
        <v>0</v>
      </c>
      <c r="BV271" s="653"/>
      <c r="BW271" s="654">
        <f>SUM(BW262:BW270)</f>
        <v>13121945401</v>
      </c>
      <c r="BX271" s="653">
        <f t="shared" si="130"/>
        <v>0</v>
      </c>
      <c r="BY271" s="653">
        <f t="shared" si="130"/>
        <v>0</v>
      </c>
      <c r="BZ271" s="653">
        <f t="shared" si="130"/>
        <v>12083832041</v>
      </c>
      <c r="CA271" s="653">
        <f t="shared" si="130"/>
        <v>0</v>
      </c>
      <c r="CB271" s="653">
        <f t="shared" si="130"/>
        <v>0</v>
      </c>
      <c r="CC271" s="653">
        <f t="shared" si="130"/>
        <v>0</v>
      </c>
      <c r="CD271" s="653">
        <f t="shared" si="130"/>
        <v>0</v>
      </c>
      <c r="CE271" s="653">
        <f t="shared" si="130"/>
        <v>0</v>
      </c>
      <c r="CF271" s="653">
        <f t="shared" si="130"/>
        <v>0</v>
      </c>
      <c r="CG271" s="653">
        <f t="shared" si="130"/>
        <v>0</v>
      </c>
      <c r="CH271" s="653">
        <f t="shared" si="130"/>
        <v>0</v>
      </c>
      <c r="CI271" s="653">
        <f t="shared" si="130"/>
        <v>0</v>
      </c>
      <c r="CJ271" s="653">
        <f t="shared" si="130"/>
        <v>0</v>
      </c>
      <c r="CK271" s="653">
        <f t="shared" si="130"/>
        <v>0</v>
      </c>
      <c r="CL271" s="653">
        <f t="shared" si="130"/>
        <v>0</v>
      </c>
      <c r="CM271" s="653">
        <f t="shared" si="130"/>
        <v>0</v>
      </c>
      <c r="CN271" s="653">
        <f t="shared" si="130"/>
        <v>0</v>
      </c>
      <c r="CO271" s="653">
        <f t="shared" si="130"/>
        <v>0</v>
      </c>
      <c r="CP271" s="653">
        <f t="shared" si="130"/>
        <v>0</v>
      </c>
      <c r="CQ271" s="653">
        <f t="shared" si="130"/>
        <v>0</v>
      </c>
      <c r="CR271" s="653">
        <f t="shared" si="130"/>
        <v>0</v>
      </c>
      <c r="CS271" s="653">
        <f t="shared" ref="CS271:DT271" si="131">SUM(CS262:CS270)</f>
        <v>0</v>
      </c>
      <c r="CT271" s="653">
        <f t="shared" si="131"/>
        <v>1000000000</v>
      </c>
      <c r="CU271" s="654">
        <f t="shared" si="131"/>
        <v>13083832041</v>
      </c>
      <c r="CV271" s="653">
        <f t="shared" si="131"/>
        <v>0</v>
      </c>
      <c r="CW271" s="653">
        <f t="shared" si="131"/>
        <v>0</v>
      </c>
      <c r="CX271" s="653">
        <f t="shared" si="131"/>
        <v>10525000000</v>
      </c>
      <c r="CY271" s="653">
        <f t="shared" si="131"/>
        <v>0</v>
      </c>
      <c r="CZ271" s="653">
        <f t="shared" si="131"/>
        <v>0</v>
      </c>
      <c r="DA271" s="653">
        <f t="shared" si="131"/>
        <v>0</v>
      </c>
      <c r="DB271" s="653">
        <f t="shared" si="131"/>
        <v>0</v>
      </c>
      <c r="DC271" s="653">
        <f t="shared" si="131"/>
        <v>0</v>
      </c>
      <c r="DD271" s="653">
        <f t="shared" si="131"/>
        <v>0</v>
      </c>
      <c r="DE271" s="653">
        <f t="shared" si="131"/>
        <v>0</v>
      </c>
      <c r="DF271" s="653">
        <f t="shared" si="131"/>
        <v>0</v>
      </c>
      <c r="DG271" s="653">
        <f t="shared" si="131"/>
        <v>0</v>
      </c>
      <c r="DH271" s="653">
        <f t="shared" si="131"/>
        <v>0</v>
      </c>
      <c r="DI271" s="653">
        <f t="shared" si="131"/>
        <v>0</v>
      </c>
      <c r="DJ271" s="653">
        <f t="shared" si="131"/>
        <v>0</v>
      </c>
      <c r="DK271" s="653">
        <f t="shared" si="131"/>
        <v>0</v>
      </c>
      <c r="DL271" s="653">
        <f t="shared" si="131"/>
        <v>0</v>
      </c>
      <c r="DM271" s="653">
        <f t="shared" si="131"/>
        <v>0</v>
      </c>
      <c r="DN271" s="653">
        <f t="shared" si="131"/>
        <v>0</v>
      </c>
      <c r="DO271" s="653">
        <f t="shared" si="131"/>
        <v>0</v>
      </c>
      <c r="DP271" s="653">
        <f t="shared" si="131"/>
        <v>0</v>
      </c>
      <c r="DQ271" s="653">
        <f t="shared" si="131"/>
        <v>0</v>
      </c>
      <c r="DR271" s="653">
        <f t="shared" si="131"/>
        <v>1000000000</v>
      </c>
      <c r="DS271" s="654">
        <f t="shared" si="131"/>
        <v>11525000000</v>
      </c>
      <c r="DT271" s="653">
        <f t="shared" si="131"/>
        <v>53791745274</v>
      </c>
      <c r="DU271" s="599" t="s">
        <v>1221</v>
      </c>
    </row>
    <row r="272" spans="1:127" ht="41.25" customHeight="1" x14ac:dyDescent="0.25">
      <c r="A272" s="599">
        <v>4</v>
      </c>
      <c r="B272" s="999" t="s">
        <v>803</v>
      </c>
      <c r="C272" s="599" t="s">
        <v>398</v>
      </c>
      <c r="D272" s="1033" t="s">
        <v>901</v>
      </c>
      <c r="E272" s="712" t="s">
        <v>902</v>
      </c>
      <c r="F272" s="712" t="s">
        <v>903</v>
      </c>
      <c r="G272" s="1034" t="s">
        <v>904</v>
      </c>
      <c r="H272" s="1035">
        <v>3</v>
      </c>
      <c r="I272" s="712" t="s">
        <v>905</v>
      </c>
      <c r="J272" s="712" t="s">
        <v>105</v>
      </c>
      <c r="K272" s="712" t="s">
        <v>38</v>
      </c>
      <c r="L272" s="710">
        <v>3</v>
      </c>
      <c r="M272" s="710">
        <v>3</v>
      </c>
      <c r="N272" s="712" t="s">
        <v>906</v>
      </c>
      <c r="O272" s="712" t="s">
        <v>907</v>
      </c>
      <c r="P272" s="712">
        <v>0</v>
      </c>
      <c r="Q272" s="712">
        <v>2023</v>
      </c>
      <c r="R272" s="712" t="s">
        <v>908</v>
      </c>
      <c r="S272" s="712" t="s">
        <v>909</v>
      </c>
      <c r="T272" s="712" t="s">
        <v>33</v>
      </c>
      <c r="U272" s="1036">
        <v>3000</v>
      </c>
      <c r="V272" s="1036">
        <v>3000</v>
      </c>
      <c r="W272" s="712">
        <v>300</v>
      </c>
      <c r="X272" s="1036">
        <v>900</v>
      </c>
      <c r="Y272" s="1036">
        <v>900</v>
      </c>
      <c r="Z272" s="1036">
        <v>900</v>
      </c>
      <c r="AA272" s="1037">
        <v>49520000</v>
      </c>
      <c r="AB272" s="1038"/>
      <c r="AC272" s="1038"/>
      <c r="AD272" s="687"/>
      <c r="AE272" s="687"/>
      <c r="AF272" s="1038"/>
      <c r="AG272" s="1038"/>
      <c r="AH272" s="1038"/>
      <c r="AI272" s="1038"/>
      <c r="AJ272" s="1038"/>
      <c r="AK272" s="1038"/>
      <c r="AL272" s="1038"/>
      <c r="AM272" s="1038"/>
      <c r="AN272" s="1038"/>
      <c r="AO272" s="1038"/>
      <c r="AP272" s="1038"/>
      <c r="AQ272" s="1038"/>
      <c r="AR272" s="1038"/>
      <c r="AS272" s="1038"/>
      <c r="AT272" s="1038"/>
      <c r="AU272" s="1038"/>
      <c r="AV272" s="1038"/>
      <c r="AW272" s="1038"/>
      <c r="AX272" s="1038"/>
      <c r="AY272" s="641">
        <f t="shared" ref="AY272:AY283" si="132">SUM(AA272:AW272)</f>
        <v>49520000</v>
      </c>
      <c r="AZ272" s="1039">
        <v>50802000</v>
      </c>
      <c r="BA272" s="1039"/>
      <c r="BB272" s="1039"/>
      <c r="BC272" s="1039">
        <f t="shared" ref="BC272:BC283" si="133">+AD272*1.029</f>
        <v>0</v>
      </c>
      <c r="BD272" s="1039"/>
      <c r="BE272" s="1039"/>
      <c r="BF272" s="1039"/>
      <c r="BG272" s="1039"/>
      <c r="BH272" s="1039"/>
      <c r="BI272" s="1039"/>
      <c r="BJ272" s="1039"/>
      <c r="BK272" s="1039"/>
      <c r="BL272" s="1039"/>
      <c r="BM272" s="1039"/>
      <c r="BN272" s="1039"/>
      <c r="BO272" s="1039"/>
      <c r="BP272" s="1039"/>
      <c r="BQ272" s="1039"/>
      <c r="BR272" s="1039"/>
      <c r="BS272" s="1039"/>
      <c r="BT272" s="1039"/>
      <c r="BU272" s="1039"/>
      <c r="BV272" s="1039"/>
      <c r="BW272" s="641">
        <f>SUM(AZ272:BU272)</f>
        <v>50802000</v>
      </c>
      <c r="BX272" s="1038">
        <v>50802000</v>
      </c>
      <c r="BY272" s="1038"/>
      <c r="BZ272" s="1038"/>
      <c r="CA272" s="1038">
        <f t="shared" ref="CA272:CA283" si="134">+BC272*1.044</f>
        <v>0</v>
      </c>
      <c r="CB272" s="1038"/>
      <c r="CC272" s="1038"/>
      <c r="CD272" s="1038"/>
      <c r="CE272" s="1038"/>
      <c r="CF272" s="1038"/>
      <c r="CG272" s="1038"/>
      <c r="CH272" s="1038"/>
      <c r="CI272" s="1038"/>
      <c r="CJ272" s="1038"/>
      <c r="CK272" s="1038"/>
      <c r="CL272" s="1038"/>
      <c r="CM272" s="1038"/>
      <c r="CN272" s="1038"/>
      <c r="CO272" s="1038"/>
      <c r="CP272" s="1038"/>
      <c r="CQ272" s="1038"/>
      <c r="CR272" s="1038"/>
      <c r="CS272" s="1038"/>
      <c r="CT272" s="1038"/>
      <c r="CU272" s="641">
        <f>SUM(BX272:CS272)</f>
        <v>50802000</v>
      </c>
      <c r="CV272" s="1040">
        <v>50802000</v>
      </c>
      <c r="CW272" s="1040"/>
      <c r="CX272" s="1040"/>
      <c r="CY272" s="1040"/>
      <c r="CZ272" s="1040"/>
      <c r="DA272" s="1040"/>
      <c r="DB272" s="1041"/>
      <c r="DC272" s="1041"/>
      <c r="DD272" s="1041"/>
      <c r="DE272" s="1041"/>
      <c r="DF272" s="1041"/>
      <c r="DG272" s="1041"/>
      <c r="DH272" s="1041"/>
      <c r="DI272" s="1041"/>
      <c r="DJ272" s="1041"/>
      <c r="DK272" s="1041"/>
      <c r="DL272" s="1041"/>
      <c r="DM272" s="1041"/>
      <c r="DN272" s="1041"/>
      <c r="DO272" s="1041"/>
      <c r="DP272" s="1041"/>
      <c r="DQ272" s="1041"/>
      <c r="DR272" s="1041"/>
      <c r="DS272" s="780">
        <f>SUM(CV272:DQ272)</f>
        <v>50802000</v>
      </c>
      <c r="DT272" s="1042">
        <f t="shared" ref="DT272:DT283" si="135">+AY272+BW272+CU272+DS272</f>
        <v>201926000</v>
      </c>
      <c r="DU272" s="1043" t="s">
        <v>1224</v>
      </c>
    </row>
    <row r="273" spans="1:214" ht="41.25" customHeight="1" x14ac:dyDescent="0.25">
      <c r="A273" s="599">
        <v>4</v>
      </c>
      <c r="B273" s="999" t="s">
        <v>803</v>
      </c>
      <c r="C273" s="599" t="s">
        <v>398</v>
      </c>
      <c r="D273" s="1033" t="s">
        <v>901</v>
      </c>
      <c r="E273" s="712" t="s">
        <v>902</v>
      </c>
      <c r="F273" s="712" t="s">
        <v>903</v>
      </c>
      <c r="G273" s="1034" t="s">
        <v>904</v>
      </c>
      <c r="H273" s="1035">
        <v>3</v>
      </c>
      <c r="I273" s="712" t="s">
        <v>905</v>
      </c>
      <c r="J273" s="712" t="s">
        <v>105</v>
      </c>
      <c r="K273" s="712" t="s">
        <v>38</v>
      </c>
      <c r="L273" s="710">
        <v>3</v>
      </c>
      <c r="M273" s="710">
        <v>3</v>
      </c>
      <c r="N273" s="712" t="s">
        <v>910</v>
      </c>
      <c r="O273" s="712" t="s">
        <v>911</v>
      </c>
      <c r="P273" s="712">
        <v>1</v>
      </c>
      <c r="Q273" s="712">
        <v>2023</v>
      </c>
      <c r="R273" s="712" t="s">
        <v>912</v>
      </c>
      <c r="S273" s="712" t="s">
        <v>105</v>
      </c>
      <c r="T273" s="712" t="s">
        <v>38</v>
      </c>
      <c r="U273" s="1036">
        <v>1</v>
      </c>
      <c r="V273" s="1036">
        <v>1</v>
      </c>
      <c r="W273" s="712">
        <v>1</v>
      </c>
      <c r="X273" s="1036">
        <v>1</v>
      </c>
      <c r="Y273" s="1036">
        <v>1</v>
      </c>
      <c r="Z273" s="1036">
        <v>1</v>
      </c>
      <c r="AA273" s="1044">
        <v>49520000</v>
      </c>
      <c r="AB273" s="687"/>
      <c r="AC273" s="687"/>
      <c r="AD273" s="687"/>
      <c r="AE273" s="687"/>
      <c r="AF273" s="1038"/>
      <c r="AG273" s="1038"/>
      <c r="AH273" s="1038"/>
      <c r="AI273" s="1038"/>
      <c r="AJ273" s="1038"/>
      <c r="AK273" s="1038"/>
      <c r="AL273" s="1038"/>
      <c r="AM273" s="1038"/>
      <c r="AN273" s="1038"/>
      <c r="AO273" s="1038"/>
      <c r="AP273" s="1038"/>
      <c r="AQ273" s="1038"/>
      <c r="AR273" s="1038"/>
      <c r="AS273" s="1038"/>
      <c r="AT273" s="1038"/>
      <c r="AU273" s="1038"/>
      <c r="AV273" s="1038"/>
      <c r="AW273" s="1038"/>
      <c r="AX273" s="1038"/>
      <c r="AY273" s="641">
        <f t="shared" si="132"/>
        <v>49520000</v>
      </c>
      <c r="AZ273" s="1039">
        <v>65184000</v>
      </c>
      <c r="BA273" s="1039"/>
      <c r="BB273" s="1039"/>
      <c r="BC273" s="1039">
        <f t="shared" si="133"/>
        <v>0</v>
      </c>
      <c r="BD273" s="1039"/>
      <c r="BE273" s="1039"/>
      <c r="BF273" s="1039"/>
      <c r="BG273" s="1039"/>
      <c r="BH273" s="1039"/>
      <c r="BI273" s="1039"/>
      <c r="BJ273" s="1039"/>
      <c r="BK273" s="1039"/>
      <c r="BL273" s="1039"/>
      <c r="BM273" s="1039"/>
      <c r="BN273" s="1039"/>
      <c r="BO273" s="1039"/>
      <c r="BP273" s="1039"/>
      <c r="BQ273" s="1039"/>
      <c r="BR273" s="1039"/>
      <c r="BS273" s="1039"/>
      <c r="BT273" s="1039"/>
      <c r="BU273" s="1039"/>
      <c r="BV273" s="1039"/>
      <c r="BW273" s="641">
        <f t="shared" ref="BW273:BW290" si="136">SUM(AZ273:BU273)</f>
        <v>65184000</v>
      </c>
      <c r="BX273" s="1038">
        <v>65184000</v>
      </c>
      <c r="BY273" s="1038"/>
      <c r="BZ273" s="1038"/>
      <c r="CA273" s="1038">
        <f t="shared" si="134"/>
        <v>0</v>
      </c>
      <c r="CB273" s="1038"/>
      <c r="CC273" s="1038"/>
      <c r="CD273" s="1038"/>
      <c r="CE273" s="1038"/>
      <c r="CF273" s="1038"/>
      <c r="CG273" s="1038"/>
      <c r="CH273" s="1038"/>
      <c r="CI273" s="1038"/>
      <c r="CJ273" s="1038"/>
      <c r="CK273" s="1038"/>
      <c r="CL273" s="1038"/>
      <c r="CM273" s="1038"/>
      <c r="CN273" s="1038"/>
      <c r="CO273" s="1038"/>
      <c r="CP273" s="1038"/>
      <c r="CQ273" s="1038"/>
      <c r="CR273" s="1038"/>
      <c r="CS273" s="1038"/>
      <c r="CT273" s="1038"/>
      <c r="CU273" s="641">
        <f t="shared" ref="CU273:CU283" si="137">SUM(BX273:CS273)</f>
        <v>65184000</v>
      </c>
      <c r="CV273" s="1040">
        <v>65184000</v>
      </c>
      <c r="CW273" s="1040"/>
      <c r="CX273" s="1040"/>
      <c r="CY273" s="1040"/>
      <c r="CZ273" s="1040"/>
      <c r="DA273" s="1040"/>
      <c r="DB273" s="1041"/>
      <c r="DC273" s="1041"/>
      <c r="DD273" s="1041"/>
      <c r="DE273" s="1041"/>
      <c r="DF273" s="1041"/>
      <c r="DG273" s="1041"/>
      <c r="DH273" s="1041"/>
      <c r="DI273" s="1041"/>
      <c r="DJ273" s="1041"/>
      <c r="DK273" s="1041"/>
      <c r="DL273" s="1041"/>
      <c r="DM273" s="1041"/>
      <c r="DN273" s="1041"/>
      <c r="DO273" s="1041"/>
      <c r="DP273" s="1041"/>
      <c r="DQ273" s="1041"/>
      <c r="DR273" s="1041"/>
      <c r="DS273" s="780">
        <f t="shared" ref="DS273:DS283" si="138">SUM(CV273:DQ273)</f>
        <v>65184000</v>
      </c>
      <c r="DT273" s="1042">
        <f t="shared" si="135"/>
        <v>245072000</v>
      </c>
      <c r="DU273" s="1043" t="s">
        <v>1224</v>
      </c>
    </row>
    <row r="274" spans="1:214" ht="41.25" customHeight="1" x14ac:dyDescent="0.25">
      <c r="A274" s="599">
        <v>4</v>
      </c>
      <c r="B274" s="999" t="s">
        <v>803</v>
      </c>
      <c r="C274" s="599" t="s">
        <v>398</v>
      </c>
      <c r="D274" s="1033" t="s">
        <v>901</v>
      </c>
      <c r="E274" s="712" t="s">
        <v>902</v>
      </c>
      <c r="F274" s="712" t="s">
        <v>903</v>
      </c>
      <c r="G274" s="1034" t="s">
        <v>904</v>
      </c>
      <c r="H274" s="1035">
        <v>3</v>
      </c>
      <c r="I274" s="712" t="s">
        <v>905</v>
      </c>
      <c r="J274" s="712" t="s">
        <v>105</v>
      </c>
      <c r="K274" s="712" t="s">
        <v>38</v>
      </c>
      <c r="L274" s="710">
        <v>3</v>
      </c>
      <c r="M274" s="710">
        <v>3</v>
      </c>
      <c r="N274" s="712" t="s">
        <v>913</v>
      </c>
      <c r="O274" s="712" t="s">
        <v>914</v>
      </c>
      <c r="P274" s="712">
        <v>2000</v>
      </c>
      <c r="Q274" s="712">
        <v>2023</v>
      </c>
      <c r="R274" s="712" t="s">
        <v>915</v>
      </c>
      <c r="S274" s="712" t="s">
        <v>105</v>
      </c>
      <c r="T274" s="712" t="s">
        <v>33</v>
      </c>
      <c r="U274" s="1045">
        <v>2500</v>
      </c>
      <c r="V274" s="1045">
        <v>2500</v>
      </c>
      <c r="W274" s="1046">
        <v>625</v>
      </c>
      <c r="X274" s="1045">
        <v>625</v>
      </c>
      <c r="Y274" s="1045">
        <v>625</v>
      </c>
      <c r="Z274" s="1045">
        <v>625</v>
      </c>
      <c r="AA274" s="1044">
        <v>16405000</v>
      </c>
      <c r="AB274" s="687"/>
      <c r="AC274" s="687"/>
      <c r="AD274" s="687"/>
      <c r="AE274" s="687"/>
      <c r="AF274" s="1038"/>
      <c r="AG274" s="1038"/>
      <c r="AH274" s="1038"/>
      <c r="AI274" s="1038"/>
      <c r="AJ274" s="1038"/>
      <c r="AK274" s="1038"/>
      <c r="AL274" s="1038"/>
      <c r="AM274" s="1038"/>
      <c r="AN274" s="1038"/>
      <c r="AO274" s="1038"/>
      <c r="AP274" s="1038"/>
      <c r="AQ274" s="1038"/>
      <c r="AR274" s="1038"/>
      <c r="AS274" s="1038"/>
      <c r="AT274" s="1038"/>
      <c r="AU274" s="1038"/>
      <c r="AV274" s="1038"/>
      <c r="AW274" s="1038"/>
      <c r="AX274" s="1038"/>
      <c r="AY274" s="641">
        <f t="shared" si="132"/>
        <v>16405000</v>
      </c>
      <c r="AZ274" s="1039">
        <v>21384000</v>
      </c>
      <c r="BA274" s="1039"/>
      <c r="BB274" s="1039"/>
      <c r="BC274" s="1039">
        <f t="shared" si="133"/>
        <v>0</v>
      </c>
      <c r="BD274" s="1039"/>
      <c r="BE274" s="1039"/>
      <c r="BF274" s="1039"/>
      <c r="BG274" s="1039"/>
      <c r="BH274" s="1039"/>
      <c r="BI274" s="1039"/>
      <c r="BJ274" s="1039"/>
      <c r="BK274" s="1039"/>
      <c r="BL274" s="1039"/>
      <c r="BM274" s="1039"/>
      <c r="BN274" s="1039"/>
      <c r="BO274" s="1039"/>
      <c r="BP274" s="1039"/>
      <c r="BQ274" s="1039"/>
      <c r="BR274" s="1039"/>
      <c r="BS274" s="1039"/>
      <c r="BT274" s="1039"/>
      <c r="BU274" s="1039"/>
      <c r="BV274" s="1039"/>
      <c r="BW274" s="641">
        <f t="shared" si="136"/>
        <v>21384000</v>
      </c>
      <c r="BX274" s="1038">
        <v>21384000</v>
      </c>
      <c r="BY274" s="1038"/>
      <c r="BZ274" s="1038"/>
      <c r="CA274" s="1038">
        <f t="shared" si="134"/>
        <v>0</v>
      </c>
      <c r="CB274" s="1038"/>
      <c r="CC274" s="1038"/>
      <c r="CD274" s="1038"/>
      <c r="CE274" s="1038"/>
      <c r="CF274" s="1038"/>
      <c r="CG274" s="1038"/>
      <c r="CH274" s="1038"/>
      <c r="CI274" s="1038"/>
      <c r="CJ274" s="1038"/>
      <c r="CK274" s="1038"/>
      <c r="CL274" s="1038"/>
      <c r="CM274" s="1038"/>
      <c r="CN274" s="1038"/>
      <c r="CO274" s="1038"/>
      <c r="CP274" s="1038"/>
      <c r="CQ274" s="1038"/>
      <c r="CR274" s="1038"/>
      <c r="CS274" s="1038"/>
      <c r="CT274" s="1038"/>
      <c r="CU274" s="641">
        <f t="shared" si="137"/>
        <v>21384000</v>
      </c>
      <c r="CV274" s="1040">
        <v>21384000</v>
      </c>
      <c r="CW274" s="1040"/>
      <c r="CX274" s="1040"/>
      <c r="CY274" s="1040"/>
      <c r="CZ274" s="1040"/>
      <c r="DA274" s="1040"/>
      <c r="DB274" s="1041"/>
      <c r="DC274" s="1041"/>
      <c r="DD274" s="1041"/>
      <c r="DE274" s="1041"/>
      <c r="DF274" s="1041"/>
      <c r="DG274" s="1041"/>
      <c r="DH274" s="1041"/>
      <c r="DI274" s="1041"/>
      <c r="DJ274" s="1041"/>
      <c r="DK274" s="1041"/>
      <c r="DL274" s="1041"/>
      <c r="DM274" s="1041"/>
      <c r="DN274" s="1041"/>
      <c r="DO274" s="1041"/>
      <c r="DP274" s="1041"/>
      <c r="DQ274" s="1041"/>
      <c r="DR274" s="1041"/>
      <c r="DS274" s="780">
        <f t="shared" si="138"/>
        <v>21384000</v>
      </c>
      <c r="DT274" s="1042">
        <f t="shared" si="135"/>
        <v>80557000</v>
      </c>
      <c r="DU274" s="1043" t="s">
        <v>1224</v>
      </c>
    </row>
    <row r="275" spans="1:214" ht="41.25" customHeight="1" x14ac:dyDescent="0.25">
      <c r="A275" s="599">
        <v>4</v>
      </c>
      <c r="B275" s="999" t="s">
        <v>803</v>
      </c>
      <c r="C275" s="599" t="s">
        <v>398</v>
      </c>
      <c r="D275" s="1033" t="s">
        <v>901</v>
      </c>
      <c r="E275" s="712" t="s">
        <v>902</v>
      </c>
      <c r="F275" s="713" t="s">
        <v>916</v>
      </c>
      <c r="G275" s="713" t="s">
        <v>917</v>
      </c>
      <c r="H275" s="1047">
        <v>1</v>
      </c>
      <c r="I275" s="713" t="s">
        <v>918</v>
      </c>
      <c r="J275" s="713" t="s">
        <v>176</v>
      </c>
      <c r="K275" s="713" t="s">
        <v>38</v>
      </c>
      <c r="L275" s="718">
        <v>1</v>
      </c>
      <c r="M275" s="718">
        <v>1</v>
      </c>
      <c r="N275" s="712" t="s">
        <v>919</v>
      </c>
      <c r="O275" s="712" t="s">
        <v>920</v>
      </c>
      <c r="P275" s="712">
        <v>1</v>
      </c>
      <c r="Q275" s="712">
        <v>2023</v>
      </c>
      <c r="R275" s="712" t="s">
        <v>921</v>
      </c>
      <c r="S275" s="712" t="s">
        <v>105</v>
      </c>
      <c r="T275" s="712" t="s">
        <v>38</v>
      </c>
      <c r="U275" s="1036">
        <v>1</v>
      </c>
      <c r="V275" s="1036">
        <v>1</v>
      </c>
      <c r="W275" s="712">
        <v>1</v>
      </c>
      <c r="X275" s="1036">
        <v>1</v>
      </c>
      <c r="Y275" s="1036">
        <v>1</v>
      </c>
      <c r="Z275" s="1036">
        <v>1</v>
      </c>
      <c r="AA275" s="1044">
        <v>16405000</v>
      </c>
      <c r="AB275" s="687"/>
      <c r="AC275" s="687"/>
      <c r="AD275" s="687"/>
      <c r="AE275" s="687"/>
      <c r="AF275" s="1038"/>
      <c r="AG275" s="1038"/>
      <c r="AH275" s="1038"/>
      <c r="AI275" s="1038"/>
      <c r="AJ275" s="1038"/>
      <c r="AK275" s="1038"/>
      <c r="AL275" s="1038"/>
      <c r="AM275" s="1038"/>
      <c r="AN275" s="1038"/>
      <c r="AO275" s="1038"/>
      <c r="AP275" s="1038"/>
      <c r="AQ275" s="1038"/>
      <c r="AR275" s="1038"/>
      <c r="AS275" s="1038"/>
      <c r="AT275" s="1038"/>
      <c r="AU275" s="1038"/>
      <c r="AV275" s="1038"/>
      <c r="AW275" s="1038"/>
      <c r="AX275" s="1038"/>
      <c r="AY275" s="641">
        <f t="shared" si="132"/>
        <v>16405000</v>
      </c>
      <c r="AZ275" s="1039">
        <v>500000</v>
      </c>
      <c r="BA275" s="1039"/>
      <c r="BB275" s="1039"/>
      <c r="BC275" s="1039">
        <f t="shared" si="133"/>
        <v>0</v>
      </c>
      <c r="BD275" s="1039"/>
      <c r="BE275" s="1039"/>
      <c r="BF275" s="1039"/>
      <c r="BG275" s="1039"/>
      <c r="BH275" s="1039"/>
      <c r="BI275" s="1039"/>
      <c r="BJ275" s="1039"/>
      <c r="BK275" s="1039"/>
      <c r="BL275" s="1039"/>
      <c r="BM275" s="1039"/>
      <c r="BN275" s="1039"/>
      <c r="BO275" s="1039"/>
      <c r="BP275" s="1039"/>
      <c r="BQ275" s="1039"/>
      <c r="BR275" s="1039"/>
      <c r="BS275" s="1039"/>
      <c r="BT275" s="1039"/>
      <c r="BU275" s="1039"/>
      <c r="BV275" s="1039"/>
      <c r="BW275" s="641">
        <f t="shared" si="136"/>
        <v>500000</v>
      </c>
      <c r="BX275" s="1038">
        <v>500000</v>
      </c>
      <c r="BY275" s="1038"/>
      <c r="BZ275" s="1038"/>
      <c r="CA275" s="1038">
        <f t="shared" si="134"/>
        <v>0</v>
      </c>
      <c r="CB275" s="1038"/>
      <c r="CC275" s="1038"/>
      <c r="CD275" s="1038"/>
      <c r="CE275" s="1038"/>
      <c r="CF275" s="1038"/>
      <c r="CG275" s="1038"/>
      <c r="CH275" s="1038"/>
      <c r="CI275" s="1038"/>
      <c r="CJ275" s="1038"/>
      <c r="CK275" s="1038"/>
      <c r="CL275" s="1038"/>
      <c r="CM275" s="1038"/>
      <c r="CN275" s="1038"/>
      <c r="CO275" s="1038"/>
      <c r="CP275" s="1038"/>
      <c r="CQ275" s="1038"/>
      <c r="CR275" s="1038"/>
      <c r="CS275" s="1038"/>
      <c r="CT275" s="1038"/>
      <c r="CU275" s="641">
        <f t="shared" si="137"/>
        <v>500000</v>
      </c>
      <c r="CV275" s="1040">
        <v>500000</v>
      </c>
      <c r="CW275" s="1040"/>
      <c r="CX275" s="1040"/>
      <c r="CY275" s="1040"/>
      <c r="CZ275" s="1040"/>
      <c r="DA275" s="1040"/>
      <c r="DB275" s="1041"/>
      <c r="DC275" s="1041"/>
      <c r="DD275" s="1041"/>
      <c r="DE275" s="1041"/>
      <c r="DF275" s="1041"/>
      <c r="DG275" s="1041"/>
      <c r="DH275" s="1041"/>
      <c r="DI275" s="1041"/>
      <c r="DJ275" s="1041"/>
      <c r="DK275" s="1041"/>
      <c r="DL275" s="1041"/>
      <c r="DM275" s="1041"/>
      <c r="DN275" s="1041"/>
      <c r="DO275" s="1041"/>
      <c r="DP275" s="1041"/>
      <c r="DQ275" s="1041"/>
      <c r="DR275" s="1041"/>
      <c r="DS275" s="780">
        <f t="shared" si="138"/>
        <v>500000</v>
      </c>
      <c r="DT275" s="1042">
        <f t="shared" si="135"/>
        <v>17905000</v>
      </c>
      <c r="DU275" s="1043" t="s">
        <v>1224</v>
      </c>
    </row>
    <row r="276" spans="1:214" ht="41.25" customHeight="1" x14ac:dyDescent="0.25">
      <c r="A276" s="599">
        <v>4</v>
      </c>
      <c r="B276" s="999" t="s">
        <v>803</v>
      </c>
      <c r="C276" s="599" t="s">
        <v>398</v>
      </c>
      <c r="D276" s="1033" t="s">
        <v>901</v>
      </c>
      <c r="E276" s="712" t="s">
        <v>902</v>
      </c>
      <c r="F276" s="712" t="s">
        <v>916</v>
      </c>
      <c r="G276" s="712" t="s">
        <v>917</v>
      </c>
      <c r="H276" s="710">
        <v>1</v>
      </c>
      <c r="I276" s="712" t="s">
        <v>918</v>
      </c>
      <c r="J276" s="712" t="s">
        <v>176</v>
      </c>
      <c r="K276" s="712" t="s">
        <v>38</v>
      </c>
      <c r="L276" s="710">
        <v>1</v>
      </c>
      <c r="M276" s="710">
        <v>1</v>
      </c>
      <c r="N276" s="712" t="s">
        <v>922</v>
      </c>
      <c r="O276" s="712" t="s">
        <v>923</v>
      </c>
      <c r="P276" s="712">
        <v>1</v>
      </c>
      <c r="Q276" s="712">
        <v>2023</v>
      </c>
      <c r="R276" s="712" t="s">
        <v>924</v>
      </c>
      <c r="S276" s="712" t="s">
        <v>105</v>
      </c>
      <c r="T276" s="712" t="s">
        <v>33</v>
      </c>
      <c r="U276" s="1036">
        <v>12</v>
      </c>
      <c r="V276" s="1036">
        <v>12</v>
      </c>
      <c r="W276" s="712">
        <v>3</v>
      </c>
      <c r="X276" s="1036">
        <v>3</v>
      </c>
      <c r="Y276" s="1036">
        <v>3</v>
      </c>
      <c r="Z276" s="1036">
        <v>3</v>
      </c>
      <c r="AA276" s="1044">
        <f>29000000+3427700</f>
        <v>32427700</v>
      </c>
      <c r="AB276" s="687"/>
      <c r="AC276" s="687"/>
      <c r="AD276" s="687"/>
      <c r="AE276" s="687"/>
      <c r="AF276" s="1038"/>
      <c r="AG276" s="1038"/>
      <c r="AH276" s="1038"/>
      <c r="AI276" s="1038"/>
      <c r="AJ276" s="1038"/>
      <c r="AK276" s="1038"/>
      <c r="AL276" s="1038"/>
      <c r="AM276" s="1038"/>
      <c r="AN276" s="1038"/>
      <c r="AO276" s="1038"/>
      <c r="AP276" s="1038"/>
      <c r="AQ276" s="1038"/>
      <c r="AR276" s="1038"/>
      <c r="AS276" s="1038"/>
      <c r="AT276" s="1038"/>
      <c r="AU276" s="1038">
        <f>132000000+67999000</f>
        <v>199999000</v>
      </c>
      <c r="AV276" s="1038"/>
      <c r="AW276" s="1038"/>
      <c r="AX276" s="1038"/>
      <c r="AY276" s="641">
        <f t="shared" si="132"/>
        <v>232426700</v>
      </c>
      <c r="AZ276" s="1039"/>
      <c r="BA276" s="1039"/>
      <c r="BB276" s="1039"/>
      <c r="BC276" s="1039">
        <f t="shared" si="133"/>
        <v>0</v>
      </c>
      <c r="BD276" s="1039"/>
      <c r="BE276" s="1039"/>
      <c r="BF276" s="1039"/>
      <c r="BG276" s="1039"/>
      <c r="BH276" s="1039"/>
      <c r="BI276" s="1039"/>
      <c r="BJ276" s="1039"/>
      <c r="BK276" s="1039"/>
      <c r="BL276" s="1039"/>
      <c r="BM276" s="1039"/>
      <c r="BN276" s="1039"/>
      <c r="BO276" s="1039"/>
      <c r="BP276" s="1039"/>
      <c r="BQ276" s="1039"/>
      <c r="BR276" s="1039"/>
      <c r="BS276" s="1039">
        <f>50802000</f>
        <v>50802000</v>
      </c>
      <c r="BT276" s="1039"/>
      <c r="BU276" s="1039"/>
      <c r="BV276" s="1039"/>
      <c r="BW276" s="641">
        <f t="shared" si="136"/>
        <v>50802000</v>
      </c>
      <c r="BX276" s="1038">
        <f t="shared" ref="BX276" si="139">+AZ276*1.044</f>
        <v>0</v>
      </c>
      <c r="BY276" s="1038"/>
      <c r="BZ276" s="1038"/>
      <c r="CA276" s="1038">
        <f t="shared" si="134"/>
        <v>0</v>
      </c>
      <c r="CB276" s="1038"/>
      <c r="CC276" s="1038"/>
      <c r="CD276" s="1038"/>
      <c r="CE276" s="1038"/>
      <c r="CF276" s="1038"/>
      <c r="CG276" s="1038"/>
      <c r="CH276" s="1038"/>
      <c r="CI276" s="1038"/>
      <c r="CJ276" s="1038"/>
      <c r="CK276" s="1038"/>
      <c r="CL276" s="1038"/>
      <c r="CM276" s="1038"/>
      <c r="CN276" s="1038"/>
      <c r="CO276" s="1038"/>
      <c r="CP276" s="1038"/>
      <c r="CQ276" s="1038"/>
      <c r="CR276" s="1038">
        <f>50802000</f>
        <v>50802000</v>
      </c>
      <c r="CS276" s="1038"/>
      <c r="CT276" s="1038"/>
      <c r="CU276" s="641">
        <f t="shared" si="137"/>
        <v>50802000</v>
      </c>
      <c r="CV276" s="1048"/>
      <c r="CW276" s="1048"/>
      <c r="CX276" s="1048"/>
      <c r="CY276" s="1040"/>
      <c r="CZ276" s="1040"/>
      <c r="DA276" s="1040"/>
      <c r="DB276" s="1041"/>
      <c r="DC276" s="1041"/>
      <c r="DD276" s="1041"/>
      <c r="DE276" s="1041"/>
      <c r="DF276" s="1041"/>
      <c r="DG276" s="1041"/>
      <c r="DH276" s="1041"/>
      <c r="DI276" s="1041"/>
      <c r="DJ276" s="1041"/>
      <c r="DK276" s="1041"/>
      <c r="DL276" s="1041"/>
      <c r="DM276" s="1041"/>
      <c r="DN276" s="1041"/>
      <c r="DO276" s="1040">
        <f>50802000</f>
        <v>50802000</v>
      </c>
      <c r="DP276" s="1041"/>
      <c r="DQ276" s="1041"/>
      <c r="DR276" s="1041"/>
      <c r="DS276" s="780">
        <f t="shared" si="138"/>
        <v>50802000</v>
      </c>
      <c r="DT276" s="1042">
        <f t="shared" si="135"/>
        <v>384832700</v>
      </c>
      <c r="DU276" s="1043" t="s">
        <v>1224</v>
      </c>
    </row>
    <row r="277" spans="1:214" ht="41.25" customHeight="1" x14ac:dyDescent="0.25">
      <c r="A277" s="599">
        <v>4</v>
      </c>
      <c r="B277" s="999" t="s">
        <v>803</v>
      </c>
      <c r="C277" s="599" t="s">
        <v>398</v>
      </c>
      <c r="D277" s="1033" t="s">
        <v>901</v>
      </c>
      <c r="E277" s="712" t="s">
        <v>902</v>
      </c>
      <c r="F277" s="712" t="s">
        <v>916</v>
      </c>
      <c r="G277" s="712" t="s">
        <v>917</v>
      </c>
      <c r="H277" s="710">
        <v>1</v>
      </c>
      <c r="I277" s="712" t="s">
        <v>918</v>
      </c>
      <c r="J277" s="712" t="s">
        <v>176</v>
      </c>
      <c r="K277" s="712" t="s">
        <v>38</v>
      </c>
      <c r="L277" s="710">
        <v>1</v>
      </c>
      <c r="M277" s="710">
        <v>1</v>
      </c>
      <c r="N277" s="712" t="s">
        <v>925</v>
      </c>
      <c r="O277" s="712" t="s">
        <v>926</v>
      </c>
      <c r="P277" s="712">
        <v>1</v>
      </c>
      <c r="Q277" s="712">
        <v>2023</v>
      </c>
      <c r="R277" s="712" t="s">
        <v>927</v>
      </c>
      <c r="S277" s="712" t="s">
        <v>105</v>
      </c>
      <c r="T277" s="712" t="s">
        <v>38</v>
      </c>
      <c r="U277" s="1036">
        <v>1</v>
      </c>
      <c r="V277" s="1036">
        <v>1</v>
      </c>
      <c r="W277" s="712">
        <v>1</v>
      </c>
      <c r="X277" s="1036">
        <v>1</v>
      </c>
      <c r="Y277" s="1036">
        <v>1</v>
      </c>
      <c r="Z277" s="1036">
        <v>1</v>
      </c>
      <c r="AA277" s="1044">
        <v>16405000</v>
      </c>
      <c r="AB277" s="687"/>
      <c r="AC277" s="687"/>
      <c r="AD277" s="687"/>
      <c r="AE277" s="687"/>
      <c r="AF277" s="1038"/>
      <c r="AG277" s="1038"/>
      <c r="AH277" s="1038"/>
      <c r="AI277" s="1038"/>
      <c r="AJ277" s="1038"/>
      <c r="AK277" s="1038"/>
      <c r="AL277" s="1038"/>
      <c r="AM277" s="1038"/>
      <c r="AN277" s="1038"/>
      <c r="AO277" s="1038"/>
      <c r="AP277" s="1038"/>
      <c r="AQ277" s="1038"/>
      <c r="AR277" s="1038"/>
      <c r="AS277" s="1038"/>
      <c r="AT277" s="1038"/>
      <c r="AU277" s="1038"/>
      <c r="AV277" s="1038"/>
      <c r="AW277" s="1038"/>
      <c r="AX277" s="1038"/>
      <c r="AY277" s="641">
        <f t="shared" si="132"/>
        <v>16405000</v>
      </c>
      <c r="AZ277" s="1039">
        <v>42768000</v>
      </c>
      <c r="BA277" s="1039"/>
      <c r="BB277" s="1039"/>
      <c r="BC277" s="1039">
        <f t="shared" si="133"/>
        <v>0</v>
      </c>
      <c r="BD277" s="1039"/>
      <c r="BE277" s="1039"/>
      <c r="BF277" s="1039"/>
      <c r="BG277" s="1039"/>
      <c r="BH277" s="1039"/>
      <c r="BI277" s="1039"/>
      <c r="BJ277" s="1039"/>
      <c r="BK277" s="1039"/>
      <c r="BL277" s="1039"/>
      <c r="BM277" s="1039"/>
      <c r="BN277" s="1039"/>
      <c r="BO277" s="1039"/>
      <c r="BP277" s="1039"/>
      <c r="BQ277" s="1039"/>
      <c r="BR277" s="1039"/>
      <c r="BS277" s="1039"/>
      <c r="BT277" s="1039"/>
      <c r="BU277" s="1039"/>
      <c r="BV277" s="1039"/>
      <c r="BW277" s="641">
        <f t="shared" si="136"/>
        <v>42768000</v>
      </c>
      <c r="BX277" s="1038">
        <v>42768000</v>
      </c>
      <c r="BY277" s="1038"/>
      <c r="BZ277" s="1038"/>
      <c r="CA277" s="1038">
        <f t="shared" si="134"/>
        <v>0</v>
      </c>
      <c r="CB277" s="1038"/>
      <c r="CC277" s="1038"/>
      <c r="CD277" s="1038"/>
      <c r="CE277" s="1038"/>
      <c r="CF277" s="1038"/>
      <c r="CG277" s="1038"/>
      <c r="CH277" s="1038"/>
      <c r="CI277" s="1038"/>
      <c r="CJ277" s="1038"/>
      <c r="CK277" s="1038"/>
      <c r="CL277" s="1038"/>
      <c r="CM277" s="1038"/>
      <c r="CN277" s="1038"/>
      <c r="CO277" s="1038"/>
      <c r="CP277" s="1038"/>
      <c r="CQ277" s="1038"/>
      <c r="CR277" s="1038"/>
      <c r="CS277" s="1038"/>
      <c r="CT277" s="1038"/>
      <c r="CU277" s="641">
        <f t="shared" si="137"/>
        <v>42768000</v>
      </c>
      <c r="CV277" s="1040">
        <v>42768000</v>
      </c>
      <c r="CW277" s="1040"/>
      <c r="CX277" s="1040"/>
      <c r="CY277" s="1040"/>
      <c r="CZ277" s="1040"/>
      <c r="DA277" s="1040"/>
      <c r="DB277" s="1041"/>
      <c r="DC277" s="1041"/>
      <c r="DD277" s="1041"/>
      <c r="DE277" s="1041"/>
      <c r="DF277" s="1041"/>
      <c r="DG277" s="1041"/>
      <c r="DH277" s="1041"/>
      <c r="DI277" s="1041"/>
      <c r="DJ277" s="1041"/>
      <c r="DK277" s="1041"/>
      <c r="DL277" s="1041"/>
      <c r="DM277" s="1041"/>
      <c r="DN277" s="1041"/>
      <c r="DO277" s="1041"/>
      <c r="DP277" s="1041"/>
      <c r="DQ277" s="1041"/>
      <c r="DR277" s="1041"/>
      <c r="DS277" s="780">
        <f t="shared" si="138"/>
        <v>42768000</v>
      </c>
      <c r="DT277" s="1042">
        <f t="shared" si="135"/>
        <v>144709000</v>
      </c>
      <c r="DU277" s="1043" t="s">
        <v>1224</v>
      </c>
    </row>
    <row r="278" spans="1:214" ht="41.25" customHeight="1" x14ac:dyDescent="0.25">
      <c r="A278" s="599">
        <v>4</v>
      </c>
      <c r="B278" s="999" t="s">
        <v>803</v>
      </c>
      <c r="C278" s="599" t="s">
        <v>398</v>
      </c>
      <c r="D278" s="1033" t="s">
        <v>901</v>
      </c>
      <c r="E278" s="712" t="s">
        <v>902</v>
      </c>
      <c r="F278" s="712" t="s">
        <v>916</v>
      </c>
      <c r="G278" s="712" t="s">
        <v>917</v>
      </c>
      <c r="H278" s="710">
        <v>1</v>
      </c>
      <c r="I278" s="712" t="s">
        <v>918</v>
      </c>
      <c r="J278" s="712" t="s">
        <v>176</v>
      </c>
      <c r="K278" s="712" t="s">
        <v>38</v>
      </c>
      <c r="L278" s="710">
        <v>1</v>
      </c>
      <c r="M278" s="710">
        <v>1</v>
      </c>
      <c r="N278" s="712" t="s">
        <v>928</v>
      </c>
      <c r="O278" s="712" t="s">
        <v>929</v>
      </c>
      <c r="P278" s="714">
        <v>1</v>
      </c>
      <c r="Q278" s="712">
        <v>2023</v>
      </c>
      <c r="R278" s="712" t="s">
        <v>930</v>
      </c>
      <c r="S278" s="712" t="s">
        <v>105</v>
      </c>
      <c r="T278" s="712" t="s">
        <v>38</v>
      </c>
      <c r="U278" s="1049">
        <v>1</v>
      </c>
      <c r="V278" s="1050">
        <v>1</v>
      </c>
      <c r="W278" s="714">
        <v>1</v>
      </c>
      <c r="X278" s="1049">
        <v>1</v>
      </c>
      <c r="Y278" s="1049">
        <v>1</v>
      </c>
      <c r="Z278" s="1049">
        <v>1</v>
      </c>
      <c r="AA278" s="1044">
        <v>16405000</v>
      </c>
      <c r="AB278" s="687"/>
      <c r="AC278" s="687"/>
      <c r="AD278" s="687"/>
      <c r="AE278" s="687"/>
      <c r="AF278" s="1038"/>
      <c r="AG278" s="1038"/>
      <c r="AH278" s="1038"/>
      <c r="AI278" s="1038"/>
      <c r="AJ278" s="1038"/>
      <c r="AK278" s="1038"/>
      <c r="AL278" s="1038"/>
      <c r="AM278" s="1038"/>
      <c r="AN278" s="1038"/>
      <c r="AO278" s="1038"/>
      <c r="AP278" s="1038"/>
      <c r="AQ278" s="1038"/>
      <c r="AR278" s="1038"/>
      <c r="AS278" s="1038"/>
      <c r="AT278" s="1038"/>
      <c r="AU278" s="1038"/>
      <c r="AV278" s="1038"/>
      <c r="AW278" s="1038"/>
      <c r="AX278" s="1038"/>
      <c r="AY278" s="641">
        <f t="shared" si="132"/>
        <v>16405000</v>
      </c>
      <c r="AZ278" s="1039">
        <f>21383000</f>
        <v>21383000</v>
      </c>
      <c r="BA278" s="1039"/>
      <c r="BB278" s="1039"/>
      <c r="BC278" s="1039">
        <f t="shared" si="133"/>
        <v>0</v>
      </c>
      <c r="BD278" s="1039"/>
      <c r="BE278" s="1039"/>
      <c r="BF278" s="1039"/>
      <c r="BG278" s="1039"/>
      <c r="BH278" s="1039"/>
      <c r="BI278" s="1039"/>
      <c r="BJ278" s="1039"/>
      <c r="BK278" s="1039"/>
      <c r="BL278" s="1039"/>
      <c r="BM278" s="1039"/>
      <c r="BN278" s="1039"/>
      <c r="BO278" s="1039"/>
      <c r="BP278" s="1039"/>
      <c r="BQ278" s="1039"/>
      <c r="BR278" s="1039"/>
      <c r="BS278" s="1039"/>
      <c r="BT278" s="1039"/>
      <c r="BU278" s="1039"/>
      <c r="BV278" s="1039"/>
      <c r="BW278" s="641">
        <f t="shared" si="136"/>
        <v>21383000</v>
      </c>
      <c r="BX278" s="1038">
        <f>21384000</f>
        <v>21384000</v>
      </c>
      <c r="BY278" s="1038"/>
      <c r="BZ278" s="1038"/>
      <c r="CA278" s="1038">
        <f t="shared" si="134"/>
        <v>0</v>
      </c>
      <c r="CB278" s="1038"/>
      <c r="CC278" s="1038"/>
      <c r="CD278" s="1038"/>
      <c r="CE278" s="1038"/>
      <c r="CF278" s="1038"/>
      <c r="CG278" s="1038"/>
      <c r="CH278" s="1038"/>
      <c r="CI278" s="1038"/>
      <c r="CJ278" s="1038"/>
      <c r="CK278" s="1038"/>
      <c r="CL278" s="1038"/>
      <c r="CM278" s="1038"/>
      <c r="CN278" s="1038"/>
      <c r="CO278" s="1038"/>
      <c r="CP278" s="1038"/>
      <c r="CQ278" s="1038"/>
      <c r="CR278" s="1038"/>
      <c r="CS278" s="1038"/>
      <c r="CT278" s="1038"/>
      <c r="CU278" s="641">
        <f t="shared" si="137"/>
        <v>21384000</v>
      </c>
      <c r="CV278" s="1040">
        <f>21384000</f>
        <v>21384000</v>
      </c>
      <c r="CW278" s="1040"/>
      <c r="CX278" s="1040"/>
      <c r="CY278" s="1040"/>
      <c r="CZ278" s="1040"/>
      <c r="DA278" s="1040"/>
      <c r="DB278" s="1041"/>
      <c r="DC278" s="1041"/>
      <c r="DD278" s="1041"/>
      <c r="DE278" s="1041"/>
      <c r="DF278" s="1041"/>
      <c r="DG278" s="1041"/>
      <c r="DH278" s="1041"/>
      <c r="DI278" s="1041"/>
      <c r="DJ278" s="1041"/>
      <c r="DK278" s="1041"/>
      <c r="DL278" s="1041"/>
      <c r="DM278" s="1041"/>
      <c r="DN278" s="1041"/>
      <c r="DO278" s="1041"/>
      <c r="DP278" s="1041"/>
      <c r="DQ278" s="1041"/>
      <c r="DR278" s="1041"/>
      <c r="DS278" s="780">
        <f t="shared" si="138"/>
        <v>21384000</v>
      </c>
      <c r="DT278" s="1042">
        <f t="shared" si="135"/>
        <v>80556000</v>
      </c>
      <c r="DU278" s="1043" t="s">
        <v>1224</v>
      </c>
    </row>
    <row r="279" spans="1:214" ht="41.25" customHeight="1" x14ac:dyDescent="0.25">
      <c r="A279" s="598">
        <v>4</v>
      </c>
      <c r="B279" s="741" t="s">
        <v>803</v>
      </c>
      <c r="C279" s="598" t="s">
        <v>398</v>
      </c>
      <c r="D279" s="1051" t="s">
        <v>901</v>
      </c>
      <c r="E279" s="712" t="s">
        <v>902</v>
      </c>
      <c r="F279" s="712" t="s">
        <v>916</v>
      </c>
      <c r="G279" s="712" t="s">
        <v>917</v>
      </c>
      <c r="H279" s="710">
        <v>1</v>
      </c>
      <c r="I279" s="712" t="s">
        <v>918</v>
      </c>
      <c r="J279" s="712" t="s">
        <v>176</v>
      </c>
      <c r="K279" s="712" t="s">
        <v>38</v>
      </c>
      <c r="L279" s="710">
        <v>1</v>
      </c>
      <c r="M279" s="710">
        <v>1</v>
      </c>
      <c r="N279" s="712" t="s">
        <v>931</v>
      </c>
      <c r="O279" s="712" t="s">
        <v>932</v>
      </c>
      <c r="P279" s="714">
        <v>0.4</v>
      </c>
      <c r="Q279" s="712">
        <v>2023</v>
      </c>
      <c r="R279" s="712" t="s">
        <v>933</v>
      </c>
      <c r="S279" s="712" t="s">
        <v>105</v>
      </c>
      <c r="T279" s="712" t="s">
        <v>33</v>
      </c>
      <c r="U279" s="1049">
        <v>2</v>
      </c>
      <c r="V279" s="1050">
        <v>2</v>
      </c>
      <c r="W279" s="1052">
        <v>0.5</v>
      </c>
      <c r="X279" s="1053">
        <v>0.5</v>
      </c>
      <c r="Y279" s="1053">
        <v>0.5</v>
      </c>
      <c r="Z279" s="1053">
        <v>0.5</v>
      </c>
      <c r="AA279" s="1044">
        <v>2000</v>
      </c>
      <c r="AB279" s="687"/>
      <c r="AC279" s="687"/>
      <c r="AD279" s="687"/>
      <c r="AE279" s="687"/>
      <c r="AF279" s="1038"/>
      <c r="AG279" s="1038"/>
      <c r="AH279" s="1038"/>
      <c r="AI279" s="1038"/>
      <c r="AJ279" s="1038"/>
      <c r="AK279" s="1038"/>
      <c r="AL279" s="1038"/>
      <c r="AM279" s="1038"/>
      <c r="AN279" s="1038"/>
      <c r="AO279" s="1038"/>
      <c r="AP279" s="1038"/>
      <c r="AQ279" s="1038"/>
      <c r="AR279" s="1038"/>
      <c r="AS279" s="1038"/>
      <c r="AT279" s="1038"/>
      <c r="AU279" s="1038">
        <v>1000</v>
      </c>
      <c r="AV279" s="1038"/>
      <c r="AW279" s="1038"/>
      <c r="AX279" s="1038"/>
      <c r="AY279" s="641">
        <f t="shared" si="132"/>
        <v>3000</v>
      </c>
      <c r="AZ279" s="1039">
        <v>1000</v>
      </c>
      <c r="BA279" s="1039"/>
      <c r="BB279" s="1039"/>
      <c r="BC279" s="1039">
        <f t="shared" si="133"/>
        <v>0</v>
      </c>
      <c r="BD279" s="1039"/>
      <c r="BE279" s="1039"/>
      <c r="BF279" s="1039"/>
      <c r="BG279" s="1039"/>
      <c r="BH279" s="1039"/>
      <c r="BI279" s="1039"/>
      <c r="BJ279" s="1039"/>
      <c r="BK279" s="1039"/>
      <c r="BL279" s="1039"/>
      <c r="BM279" s="1039"/>
      <c r="BN279" s="1039"/>
      <c r="BO279" s="1039"/>
      <c r="BP279" s="1039"/>
      <c r="BQ279" s="1039"/>
      <c r="BR279" s="1039"/>
      <c r="BS279" s="1039"/>
      <c r="BT279" s="1039"/>
      <c r="BU279" s="1039"/>
      <c r="BV279" s="1039"/>
      <c r="BW279" s="641">
        <f t="shared" si="136"/>
        <v>1000</v>
      </c>
      <c r="BX279" s="1038"/>
      <c r="BY279" s="1038"/>
      <c r="BZ279" s="1038"/>
      <c r="CA279" s="1038">
        <f t="shared" si="134"/>
        <v>0</v>
      </c>
      <c r="CB279" s="1038"/>
      <c r="CC279" s="1038"/>
      <c r="CD279" s="1038"/>
      <c r="CE279" s="1038"/>
      <c r="CF279" s="1038"/>
      <c r="CG279" s="1038"/>
      <c r="CH279" s="1038"/>
      <c r="CI279" s="1038"/>
      <c r="CJ279" s="1038"/>
      <c r="CK279" s="1038"/>
      <c r="CL279" s="1038"/>
      <c r="CM279" s="1038"/>
      <c r="CN279" s="1038"/>
      <c r="CO279" s="1038"/>
      <c r="CP279" s="1038"/>
      <c r="CQ279" s="1038"/>
      <c r="CR279" s="1038"/>
      <c r="CS279" s="1038"/>
      <c r="CT279" s="1038"/>
      <c r="CU279" s="641">
        <f t="shared" si="137"/>
        <v>0</v>
      </c>
      <c r="CV279" s="1040"/>
      <c r="CW279" s="1040"/>
      <c r="CX279" s="1040"/>
      <c r="CY279" s="1040"/>
      <c r="CZ279" s="1040"/>
      <c r="DA279" s="1040"/>
      <c r="DB279" s="1041"/>
      <c r="DC279" s="1041"/>
      <c r="DD279" s="1041"/>
      <c r="DE279" s="1041"/>
      <c r="DF279" s="1041"/>
      <c r="DG279" s="1041"/>
      <c r="DH279" s="1041"/>
      <c r="DI279" s="1041"/>
      <c r="DJ279" s="1041"/>
      <c r="DK279" s="1041"/>
      <c r="DL279" s="1041"/>
      <c r="DM279" s="1041"/>
      <c r="DN279" s="1041"/>
      <c r="DO279" s="1041"/>
      <c r="DP279" s="1041"/>
      <c r="DQ279" s="1041"/>
      <c r="DR279" s="1041"/>
      <c r="DS279" s="780">
        <f t="shared" si="138"/>
        <v>0</v>
      </c>
      <c r="DT279" s="1042">
        <f t="shared" si="135"/>
        <v>4000</v>
      </c>
      <c r="DU279" s="1043" t="s">
        <v>1224</v>
      </c>
    </row>
    <row r="280" spans="1:214" s="1055" customFormat="1" ht="41.25" customHeight="1" x14ac:dyDescent="0.25">
      <c r="A280" s="599">
        <v>4</v>
      </c>
      <c r="B280" s="999" t="s">
        <v>803</v>
      </c>
      <c r="C280" s="599" t="s">
        <v>398</v>
      </c>
      <c r="D280" s="1033" t="s">
        <v>901</v>
      </c>
      <c r="E280" s="712" t="s">
        <v>902</v>
      </c>
      <c r="F280" s="712" t="s">
        <v>916</v>
      </c>
      <c r="G280" s="712" t="s">
        <v>917</v>
      </c>
      <c r="H280" s="710">
        <v>1</v>
      </c>
      <c r="I280" s="712" t="s">
        <v>918</v>
      </c>
      <c r="J280" s="712" t="s">
        <v>176</v>
      </c>
      <c r="K280" s="712" t="s">
        <v>38</v>
      </c>
      <c r="L280" s="710">
        <v>1</v>
      </c>
      <c r="M280" s="710">
        <v>1</v>
      </c>
      <c r="N280" s="712" t="s">
        <v>934</v>
      </c>
      <c r="O280" s="712" t="s">
        <v>935</v>
      </c>
      <c r="P280" s="714">
        <v>1</v>
      </c>
      <c r="Q280" s="712">
        <v>2023</v>
      </c>
      <c r="R280" s="712" t="s">
        <v>936</v>
      </c>
      <c r="S280" s="712" t="s">
        <v>105</v>
      </c>
      <c r="T280" s="712" t="s">
        <v>38</v>
      </c>
      <c r="U280" s="1049">
        <v>1</v>
      </c>
      <c r="V280" s="1050">
        <v>1</v>
      </c>
      <c r="W280" s="714">
        <v>1</v>
      </c>
      <c r="X280" s="1049">
        <v>1</v>
      </c>
      <c r="Y280" s="1049">
        <v>1</v>
      </c>
      <c r="Z280" s="1049">
        <v>1</v>
      </c>
      <c r="AA280" s="1037">
        <v>812500000</v>
      </c>
      <c r="AB280" s="1038"/>
      <c r="AC280" s="1038"/>
      <c r="AD280" s="687"/>
      <c r="AE280" s="687"/>
      <c r="AF280" s="1038"/>
      <c r="AG280" s="1038"/>
      <c r="AH280" s="1038"/>
      <c r="AI280" s="1038"/>
      <c r="AJ280" s="1038"/>
      <c r="AK280" s="1038"/>
      <c r="AL280" s="1038"/>
      <c r="AM280" s="1038"/>
      <c r="AN280" s="1038"/>
      <c r="AO280" s="1038"/>
      <c r="AP280" s="1038"/>
      <c r="AQ280" s="1038"/>
      <c r="AR280" s="1038"/>
      <c r="AS280" s="1038"/>
      <c r="AT280" s="1038"/>
      <c r="AU280" s="1038"/>
      <c r="AV280" s="1038"/>
      <c r="AW280" s="1038"/>
      <c r="AX280" s="1038"/>
      <c r="AY280" s="641">
        <f t="shared" si="132"/>
        <v>812500000</v>
      </c>
      <c r="AZ280" s="1039"/>
      <c r="BA280" s="1039"/>
      <c r="BB280" s="1039"/>
      <c r="BC280" s="1039">
        <f t="shared" si="133"/>
        <v>0</v>
      </c>
      <c r="BD280" s="1039"/>
      <c r="BE280" s="1039"/>
      <c r="BF280" s="1039"/>
      <c r="BG280" s="1039"/>
      <c r="BH280" s="1039"/>
      <c r="BI280" s="1039"/>
      <c r="BJ280" s="1039"/>
      <c r="BK280" s="1039"/>
      <c r="BL280" s="1039"/>
      <c r="BM280" s="1039"/>
      <c r="BN280" s="1039"/>
      <c r="BO280" s="1039"/>
      <c r="BP280" s="1039"/>
      <c r="BQ280" s="1039"/>
      <c r="BR280" s="1039"/>
      <c r="BS280" s="1039">
        <v>154998000</v>
      </c>
      <c r="BT280" s="1039"/>
      <c r="BU280" s="1039"/>
      <c r="BV280" s="1039"/>
      <c r="BW280" s="641">
        <f t="shared" si="136"/>
        <v>154998000</v>
      </c>
      <c r="BX280" s="1038"/>
      <c r="BY280" s="1038"/>
      <c r="BZ280" s="1038"/>
      <c r="CA280" s="1038">
        <f t="shared" si="134"/>
        <v>0</v>
      </c>
      <c r="CB280" s="1038"/>
      <c r="CC280" s="1038"/>
      <c r="CD280" s="1038"/>
      <c r="CE280" s="1038"/>
      <c r="CF280" s="1038"/>
      <c r="CG280" s="1038"/>
      <c r="CH280" s="1038"/>
      <c r="CI280" s="1038"/>
      <c r="CJ280" s="1038"/>
      <c r="CK280" s="1038"/>
      <c r="CL280" s="1038"/>
      <c r="CM280" s="1038"/>
      <c r="CN280" s="1038"/>
      <c r="CO280" s="1038"/>
      <c r="CP280" s="1038"/>
      <c r="CQ280" s="1038">
        <v>164053200</v>
      </c>
      <c r="CR280" s="1038"/>
      <c r="CS280" s="1038"/>
      <c r="CT280" s="1038"/>
      <c r="CU280" s="641">
        <f t="shared" si="137"/>
        <v>164053200</v>
      </c>
      <c r="CV280" s="1040"/>
      <c r="CW280" s="1040"/>
      <c r="CX280" s="1040"/>
      <c r="CY280" s="1040"/>
      <c r="CZ280" s="1040"/>
      <c r="DA280" s="1040"/>
      <c r="DB280" s="1041"/>
      <c r="DC280" s="1041"/>
      <c r="DD280" s="1041"/>
      <c r="DE280" s="1041"/>
      <c r="DF280" s="1041"/>
      <c r="DG280" s="1041"/>
      <c r="DH280" s="1041"/>
      <c r="DI280" s="1041"/>
      <c r="DJ280" s="1041"/>
      <c r="DK280" s="1041"/>
      <c r="DL280" s="1041"/>
      <c r="DM280" s="1041"/>
      <c r="DN280" s="1041"/>
      <c r="DO280" s="1054">
        <v>173506829</v>
      </c>
      <c r="DP280" s="1041"/>
      <c r="DQ280" s="1041"/>
      <c r="DR280" s="1041"/>
      <c r="DS280" s="780">
        <f t="shared" si="138"/>
        <v>173506829</v>
      </c>
      <c r="DT280" s="1042">
        <f t="shared" si="135"/>
        <v>1305058029</v>
      </c>
      <c r="DU280" s="1043" t="s">
        <v>1224</v>
      </c>
      <c r="DV280" s="754"/>
      <c r="DW280" s="754"/>
      <c r="DX280" s="754"/>
      <c r="DY280" s="754"/>
      <c r="DZ280" s="754"/>
      <c r="EA280" s="754"/>
      <c r="EB280" s="754"/>
      <c r="EC280" s="754"/>
      <c r="ED280" s="754"/>
      <c r="EE280" s="754"/>
      <c r="EF280" s="754"/>
      <c r="EG280" s="754"/>
      <c r="EH280" s="754"/>
      <c r="EI280" s="754"/>
      <c r="EJ280" s="754"/>
      <c r="EK280" s="754"/>
      <c r="EL280" s="754"/>
      <c r="EM280" s="754"/>
      <c r="EN280" s="754"/>
      <c r="EO280" s="754"/>
      <c r="EP280" s="754"/>
      <c r="EQ280" s="754"/>
      <c r="ER280" s="754"/>
      <c r="ES280" s="754"/>
      <c r="ET280" s="754"/>
      <c r="EU280" s="754"/>
      <c r="EV280" s="754"/>
      <c r="EW280" s="754"/>
      <c r="EX280" s="754"/>
      <c r="EY280" s="754"/>
      <c r="EZ280" s="754"/>
      <c r="FA280" s="754"/>
      <c r="FB280" s="754"/>
      <c r="FC280" s="754"/>
      <c r="FD280" s="754"/>
      <c r="FE280" s="754"/>
      <c r="FF280" s="754"/>
      <c r="FG280" s="754"/>
      <c r="FH280" s="754"/>
      <c r="FI280" s="754"/>
      <c r="FJ280" s="754"/>
      <c r="FK280" s="754"/>
      <c r="FL280" s="754"/>
      <c r="FM280" s="754"/>
      <c r="FN280" s="754"/>
      <c r="FO280" s="754"/>
      <c r="FP280" s="754"/>
      <c r="FQ280" s="754"/>
      <c r="FR280" s="754"/>
      <c r="FS280" s="754"/>
      <c r="FT280" s="754"/>
      <c r="FU280" s="754"/>
      <c r="FV280" s="754"/>
      <c r="FW280" s="754"/>
      <c r="FX280" s="754"/>
      <c r="FY280" s="754"/>
      <c r="FZ280" s="754"/>
      <c r="GA280" s="754"/>
      <c r="GB280" s="754"/>
      <c r="GC280" s="754"/>
      <c r="GD280" s="754"/>
      <c r="GE280" s="754"/>
      <c r="GF280" s="754"/>
      <c r="GG280" s="754"/>
      <c r="GH280" s="754"/>
      <c r="GI280" s="754"/>
      <c r="GJ280" s="754"/>
      <c r="GK280" s="754"/>
      <c r="GL280" s="754"/>
      <c r="GM280" s="754"/>
      <c r="GN280" s="754"/>
      <c r="GO280" s="754"/>
      <c r="GP280" s="754"/>
      <c r="GQ280" s="754"/>
      <c r="GR280" s="754"/>
      <c r="GS280" s="754"/>
      <c r="GT280" s="754"/>
      <c r="GU280" s="754"/>
      <c r="GV280" s="754"/>
      <c r="GW280" s="754"/>
      <c r="GX280" s="754"/>
      <c r="GY280" s="754"/>
      <c r="GZ280" s="754"/>
      <c r="HA280" s="754"/>
      <c r="HB280" s="754"/>
      <c r="HC280" s="754"/>
      <c r="HD280" s="754"/>
      <c r="HE280" s="754"/>
      <c r="HF280" s="754"/>
    </row>
    <row r="281" spans="1:214" s="1055" customFormat="1" ht="41.25" customHeight="1" x14ac:dyDescent="0.25">
      <c r="A281" s="599">
        <v>4</v>
      </c>
      <c r="B281" s="999" t="s">
        <v>803</v>
      </c>
      <c r="C281" s="599" t="s">
        <v>398</v>
      </c>
      <c r="D281" s="1033" t="s">
        <v>901</v>
      </c>
      <c r="E281" s="712" t="s">
        <v>902</v>
      </c>
      <c r="F281" s="712" t="s">
        <v>916</v>
      </c>
      <c r="G281" s="712" t="s">
        <v>917</v>
      </c>
      <c r="H281" s="710">
        <v>1</v>
      </c>
      <c r="I281" s="712" t="s">
        <v>918</v>
      </c>
      <c r="J281" s="712" t="s">
        <v>176</v>
      </c>
      <c r="K281" s="712" t="s">
        <v>38</v>
      </c>
      <c r="L281" s="710">
        <v>1</v>
      </c>
      <c r="M281" s="710">
        <v>1</v>
      </c>
      <c r="N281" s="712" t="s">
        <v>937</v>
      </c>
      <c r="O281" s="712" t="s">
        <v>938</v>
      </c>
      <c r="P281" s="714">
        <v>1</v>
      </c>
      <c r="Q281" s="712">
        <v>2023</v>
      </c>
      <c r="R281" s="712" t="s">
        <v>939</v>
      </c>
      <c r="S281" s="712" t="s">
        <v>105</v>
      </c>
      <c r="T281" s="712" t="s">
        <v>38</v>
      </c>
      <c r="U281" s="1049">
        <v>20</v>
      </c>
      <c r="V281" s="1049">
        <v>20</v>
      </c>
      <c r="W281" s="714">
        <v>20</v>
      </c>
      <c r="X281" s="1049">
        <v>20</v>
      </c>
      <c r="Y281" s="1049">
        <v>20</v>
      </c>
      <c r="Z281" s="1049">
        <v>20</v>
      </c>
      <c r="AA281" s="1044">
        <v>20102300</v>
      </c>
      <c r="AB281" s="687"/>
      <c r="AC281" s="687"/>
      <c r="AD281" s="687"/>
      <c r="AE281" s="687"/>
      <c r="AF281" s="1038"/>
      <c r="AG281" s="1038"/>
      <c r="AH281" s="1038"/>
      <c r="AI281" s="1038"/>
      <c r="AJ281" s="1038"/>
      <c r="AK281" s="1038"/>
      <c r="AL281" s="1038"/>
      <c r="AM281" s="1038"/>
      <c r="AN281" s="1038"/>
      <c r="AO281" s="1038"/>
      <c r="AP281" s="1038"/>
      <c r="AQ281" s="1038"/>
      <c r="AR281" s="1038"/>
      <c r="AS281" s="1038"/>
      <c r="AT281" s="1038"/>
      <c r="AU281" s="1038"/>
      <c r="AV281" s="1038"/>
      <c r="AW281" s="1038"/>
      <c r="AX281" s="1038"/>
      <c r="AY281" s="641">
        <f t="shared" si="132"/>
        <v>20102300</v>
      </c>
      <c r="AZ281" s="1039">
        <v>29418000</v>
      </c>
      <c r="BA281" s="1039"/>
      <c r="BB281" s="1039"/>
      <c r="BC281" s="1039">
        <f t="shared" si="133"/>
        <v>0</v>
      </c>
      <c r="BD281" s="1039"/>
      <c r="BE281" s="1039"/>
      <c r="BF281" s="1039"/>
      <c r="BG281" s="1039"/>
      <c r="BH281" s="1039"/>
      <c r="BI281" s="1039"/>
      <c r="BJ281" s="1039"/>
      <c r="BK281" s="1039"/>
      <c r="BL281" s="1039"/>
      <c r="BM281" s="1039"/>
      <c r="BN281" s="1039"/>
      <c r="BO281" s="1039"/>
      <c r="BP281" s="1039"/>
      <c r="BQ281" s="1039"/>
      <c r="BR281" s="1039"/>
      <c r="BS281" s="1039"/>
      <c r="BT281" s="1039"/>
      <c r="BU281" s="1039"/>
      <c r="BV281" s="1039"/>
      <c r="BW281" s="641">
        <f t="shared" si="136"/>
        <v>29418000</v>
      </c>
      <c r="BX281" s="1038">
        <v>29418000</v>
      </c>
      <c r="BY281" s="1038"/>
      <c r="BZ281" s="1038"/>
      <c r="CA281" s="1038">
        <f t="shared" si="134"/>
        <v>0</v>
      </c>
      <c r="CB281" s="1038"/>
      <c r="CC281" s="1038"/>
      <c r="CD281" s="1038"/>
      <c r="CE281" s="1038"/>
      <c r="CF281" s="1038"/>
      <c r="CG281" s="1038"/>
      <c r="CH281" s="1038"/>
      <c r="CI281" s="1038"/>
      <c r="CJ281" s="1038"/>
      <c r="CK281" s="1038"/>
      <c r="CL281" s="1038"/>
      <c r="CM281" s="1038"/>
      <c r="CN281" s="1038"/>
      <c r="CO281" s="1038"/>
      <c r="CP281" s="1038"/>
      <c r="CQ281" s="1038"/>
      <c r="CR281" s="1038"/>
      <c r="CS281" s="1038"/>
      <c r="CT281" s="1038"/>
      <c r="CU281" s="641">
        <f t="shared" si="137"/>
        <v>29418000</v>
      </c>
      <c r="CV281" s="1040">
        <v>29418000</v>
      </c>
      <c r="CW281" s="1040"/>
      <c r="CX281" s="1040"/>
      <c r="CY281" s="1040"/>
      <c r="CZ281" s="1040"/>
      <c r="DA281" s="1040"/>
      <c r="DB281" s="1041"/>
      <c r="DC281" s="1041"/>
      <c r="DD281" s="1041"/>
      <c r="DE281" s="1041"/>
      <c r="DF281" s="1041"/>
      <c r="DG281" s="1041"/>
      <c r="DH281" s="1041"/>
      <c r="DI281" s="1041"/>
      <c r="DJ281" s="1041"/>
      <c r="DK281" s="1041"/>
      <c r="DL281" s="1041"/>
      <c r="DM281" s="1041"/>
      <c r="DN281" s="1041"/>
      <c r="DO281" s="1054"/>
      <c r="DP281" s="1041"/>
      <c r="DQ281" s="1041"/>
      <c r="DR281" s="1041"/>
      <c r="DS281" s="780">
        <f t="shared" si="138"/>
        <v>29418000</v>
      </c>
      <c r="DT281" s="1042">
        <f t="shared" si="135"/>
        <v>108356300</v>
      </c>
      <c r="DU281" s="1043" t="s">
        <v>1224</v>
      </c>
      <c r="DV281" s="754"/>
      <c r="DW281" s="754"/>
      <c r="DX281" s="754"/>
      <c r="DY281" s="754"/>
      <c r="DZ281" s="754"/>
      <c r="EA281" s="754"/>
      <c r="EB281" s="754"/>
      <c r="EC281" s="754"/>
      <c r="ED281" s="754"/>
      <c r="EE281" s="754"/>
      <c r="EF281" s="754"/>
      <c r="EG281" s="754"/>
      <c r="EH281" s="754"/>
      <c r="EI281" s="754"/>
      <c r="EJ281" s="754"/>
      <c r="EK281" s="754"/>
      <c r="EL281" s="754"/>
      <c r="EM281" s="754"/>
      <c r="EN281" s="754"/>
      <c r="EO281" s="754"/>
      <c r="EP281" s="754"/>
      <c r="EQ281" s="754"/>
      <c r="ER281" s="754"/>
      <c r="ES281" s="754"/>
      <c r="ET281" s="754"/>
      <c r="EU281" s="754"/>
      <c r="EV281" s="754"/>
      <c r="EW281" s="754"/>
      <c r="EX281" s="754"/>
      <c r="EY281" s="754"/>
      <c r="EZ281" s="754"/>
      <c r="FA281" s="754"/>
      <c r="FB281" s="754"/>
      <c r="FC281" s="754"/>
      <c r="FD281" s="754"/>
      <c r="FE281" s="754"/>
      <c r="FF281" s="754"/>
      <c r="FG281" s="754"/>
      <c r="FH281" s="754"/>
      <c r="FI281" s="754"/>
      <c r="FJ281" s="754"/>
      <c r="FK281" s="754"/>
      <c r="FL281" s="754"/>
      <c r="FM281" s="754"/>
      <c r="FN281" s="754"/>
      <c r="FO281" s="754"/>
      <c r="FP281" s="754"/>
      <c r="FQ281" s="754"/>
      <c r="FR281" s="754"/>
      <c r="FS281" s="754"/>
      <c r="FT281" s="754"/>
      <c r="FU281" s="754"/>
      <c r="FV281" s="754"/>
      <c r="FW281" s="754"/>
      <c r="FX281" s="754"/>
      <c r="FY281" s="754"/>
      <c r="FZ281" s="754"/>
      <c r="GA281" s="754"/>
      <c r="GB281" s="754"/>
      <c r="GC281" s="754"/>
      <c r="GD281" s="754"/>
      <c r="GE281" s="754"/>
      <c r="GF281" s="754"/>
      <c r="GG281" s="754"/>
      <c r="GH281" s="754"/>
      <c r="GI281" s="754"/>
      <c r="GJ281" s="754"/>
      <c r="GK281" s="754"/>
      <c r="GL281" s="754"/>
      <c r="GM281" s="754"/>
      <c r="GN281" s="754"/>
      <c r="GO281" s="754"/>
      <c r="GP281" s="754"/>
      <c r="GQ281" s="754"/>
      <c r="GR281" s="754"/>
      <c r="GS281" s="754"/>
      <c r="GT281" s="754"/>
      <c r="GU281" s="754"/>
      <c r="GV281" s="754"/>
      <c r="GW281" s="754"/>
      <c r="GX281" s="754"/>
      <c r="GY281" s="754"/>
      <c r="GZ281" s="754"/>
      <c r="HA281" s="754"/>
      <c r="HB281" s="754"/>
      <c r="HC281" s="754"/>
      <c r="HD281" s="754"/>
      <c r="HE281" s="754"/>
      <c r="HF281" s="754"/>
    </row>
    <row r="282" spans="1:214" s="1055" customFormat="1" ht="41.25" customHeight="1" x14ac:dyDescent="0.25">
      <c r="A282" s="599">
        <v>4</v>
      </c>
      <c r="B282" s="999" t="s">
        <v>803</v>
      </c>
      <c r="C282" s="599" t="s">
        <v>398</v>
      </c>
      <c r="D282" s="1033" t="s">
        <v>901</v>
      </c>
      <c r="E282" s="712" t="s">
        <v>902</v>
      </c>
      <c r="F282" s="712" t="s">
        <v>916</v>
      </c>
      <c r="G282" s="712" t="s">
        <v>917</v>
      </c>
      <c r="H282" s="710">
        <v>1</v>
      </c>
      <c r="I282" s="712" t="s">
        <v>918</v>
      </c>
      <c r="J282" s="712" t="s">
        <v>176</v>
      </c>
      <c r="K282" s="712" t="s">
        <v>38</v>
      </c>
      <c r="L282" s="710">
        <v>1</v>
      </c>
      <c r="M282" s="710">
        <v>1</v>
      </c>
      <c r="N282" s="712" t="s">
        <v>1238</v>
      </c>
      <c r="O282" s="712" t="s">
        <v>940</v>
      </c>
      <c r="P282" s="714">
        <v>0.4</v>
      </c>
      <c r="Q282" s="712">
        <v>2023</v>
      </c>
      <c r="R282" s="712" t="s">
        <v>941</v>
      </c>
      <c r="S282" s="712" t="s">
        <v>105</v>
      </c>
      <c r="T282" s="712" t="s">
        <v>33</v>
      </c>
      <c r="U282" s="1056">
        <v>1</v>
      </c>
      <c r="V282" s="1056">
        <v>1</v>
      </c>
      <c r="W282" s="1057">
        <v>0.25</v>
      </c>
      <c r="X282" s="1056">
        <v>0.25</v>
      </c>
      <c r="Y282" s="1056">
        <v>0.25</v>
      </c>
      <c r="Z282" s="1056">
        <v>0.25</v>
      </c>
      <c r="AA282" s="1044">
        <v>16405000</v>
      </c>
      <c r="AB282" s="687"/>
      <c r="AC282" s="687"/>
      <c r="AD282" s="687"/>
      <c r="AE282" s="687"/>
      <c r="AF282" s="1038"/>
      <c r="AG282" s="1038"/>
      <c r="AH282" s="1038"/>
      <c r="AI282" s="1038"/>
      <c r="AJ282" s="1038"/>
      <c r="AK282" s="1038"/>
      <c r="AL282" s="1038"/>
      <c r="AM282" s="1038"/>
      <c r="AN282" s="1038"/>
      <c r="AO282" s="1038"/>
      <c r="AP282" s="1038"/>
      <c r="AQ282" s="1038"/>
      <c r="AR282" s="1038"/>
      <c r="AS282" s="1038"/>
      <c r="AT282" s="1038"/>
      <c r="AU282" s="1038"/>
      <c r="AV282" s="1038"/>
      <c r="AW282" s="1038"/>
      <c r="AX282" s="1038"/>
      <c r="AY282" s="641">
        <f t="shared" si="132"/>
        <v>16405000</v>
      </c>
      <c r="AZ282" s="1039">
        <v>16200000</v>
      </c>
      <c r="BA282" s="1039"/>
      <c r="BB282" s="1039"/>
      <c r="BC282" s="1039">
        <f t="shared" si="133"/>
        <v>0</v>
      </c>
      <c r="BD282" s="1039"/>
      <c r="BE282" s="1039"/>
      <c r="BF282" s="1039"/>
      <c r="BG282" s="1039"/>
      <c r="BH282" s="1039"/>
      <c r="BI282" s="1039"/>
      <c r="BJ282" s="1039"/>
      <c r="BK282" s="1039"/>
      <c r="BL282" s="1039"/>
      <c r="BM282" s="1039"/>
      <c r="BN282" s="1039"/>
      <c r="BO282" s="1039"/>
      <c r="BP282" s="1039"/>
      <c r="BQ282" s="1039"/>
      <c r="BR282" s="1039"/>
      <c r="BS282" s="1039"/>
      <c r="BT282" s="1039"/>
      <c r="BU282" s="1039"/>
      <c r="BV282" s="1039"/>
      <c r="BW282" s="641">
        <f t="shared" si="136"/>
        <v>16200000</v>
      </c>
      <c r="BX282" s="1038">
        <v>16200000</v>
      </c>
      <c r="BY282" s="1038"/>
      <c r="BZ282" s="1038"/>
      <c r="CA282" s="1038">
        <f t="shared" si="134"/>
        <v>0</v>
      </c>
      <c r="CB282" s="1038"/>
      <c r="CC282" s="1038"/>
      <c r="CD282" s="1038"/>
      <c r="CE282" s="1038"/>
      <c r="CF282" s="1038"/>
      <c r="CG282" s="1038"/>
      <c r="CH282" s="1038"/>
      <c r="CI282" s="1038"/>
      <c r="CJ282" s="1038"/>
      <c r="CK282" s="1038"/>
      <c r="CL282" s="1038"/>
      <c r="CM282" s="1038"/>
      <c r="CN282" s="1038"/>
      <c r="CO282" s="1038"/>
      <c r="CP282" s="1038"/>
      <c r="CQ282" s="1038"/>
      <c r="CR282" s="1038"/>
      <c r="CS282" s="1038"/>
      <c r="CT282" s="1038"/>
      <c r="CU282" s="641">
        <f t="shared" si="137"/>
        <v>16200000</v>
      </c>
      <c r="CV282" s="1040">
        <v>16200000</v>
      </c>
      <c r="CW282" s="1040"/>
      <c r="CX282" s="1040"/>
      <c r="CY282" s="1040"/>
      <c r="CZ282" s="1040"/>
      <c r="DA282" s="1040"/>
      <c r="DB282" s="1041"/>
      <c r="DC282" s="1041"/>
      <c r="DD282" s="1041"/>
      <c r="DE282" s="1041"/>
      <c r="DF282" s="1041"/>
      <c r="DG282" s="1041"/>
      <c r="DH282" s="1041"/>
      <c r="DI282" s="1041"/>
      <c r="DJ282" s="1041"/>
      <c r="DK282" s="1041"/>
      <c r="DL282" s="1041"/>
      <c r="DM282" s="1041"/>
      <c r="DN282" s="1041"/>
      <c r="DO282" s="1054"/>
      <c r="DP282" s="1041"/>
      <c r="DQ282" s="1041"/>
      <c r="DR282" s="1041"/>
      <c r="DS282" s="780">
        <f t="shared" si="138"/>
        <v>16200000</v>
      </c>
      <c r="DT282" s="1042">
        <f t="shared" si="135"/>
        <v>65005000</v>
      </c>
      <c r="DU282" s="1043" t="s">
        <v>1224</v>
      </c>
      <c r="DV282" s="754"/>
      <c r="DW282" s="754"/>
      <c r="DX282" s="754"/>
      <c r="DY282" s="754"/>
      <c r="DZ282" s="754"/>
      <c r="EA282" s="754"/>
      <c r="EB282" s="754"/>
      <c r="EC282" s="754"/>
      <c r="ED282" s="754"/>
      <c r="EE282" s="754"/>
      <c r="EF282" s="754"/>
      <c r="EG282" s="754"/>
      <c r="EH282" s="754"/>
      <c r="EI282" s="754"/>
      <c r="EJ282" s="754"/>
      <c r="EK282" s="754"/>
      <c r="EL282" s="754"/>
      <c r="EM282" s="754"/>
      <c r="EN282" s="754"/>
      <c r="EO282" s="754"/>
      <c r="EP282" s="754"/>
      <c r="EQ282" s="754"/>
      <c r="ER282" s="754"/>
      <c r="ES282" s="754"/>
      <c r="ET282" s="754"/>
      <c r="EU282" s="754"/>
      <c r="EV282" s="754"/>
      <c r="EW282" s="754"/>
      <c r="EX282" s="754"/>
      <c r="EY282" s="754"/>
      <c r="EZ282" s="754"/>
      <c r="FA282" s="754"/>
      <c r="FB282" s="754"/>
      <c r="FC282" s="754"/>
      <c r="FD282" s="754"/>
      <c r="FE282" s="754"/>
      <c r="FF282" s="754"/>
      <c r="FG282" s="754"/>
      <c r="FH282" s="754"/>
      <c r="FI282" s="754"/>
      <c r="FJ282" s="754"/>
      <c r="FK282" s="754"/>
      <c r="FL282" s="754"/>
      <c r="FM282" s="754"/>
      <c r="FN282" s="754"/>
      <c r="FO282" s="754"/>
      <c r="FP282" s="754"/>
      <c r="FQ282" s="754"/>
      <c r="FR282" s="754"/>
      <c r="FS282" s="754"/>
      <c r="FT282" s="754"/>
      <c r="FU282" s="754"/>
      <c r="FV282" s="754"/>
      <c r="FW282" s="754"/>
      <c r="FX282" s="754"/>
      <c r="FY282" s="754"/>
      <c r="FZ282" s="754"/>
      <c r="GA282" s="754"/>
      <c r="GB282" s="754"/>
      <c r="GC282" s="754"/>
      <c r="GD282" s="754"/>
      <c r="GE282" s="754"/>
      <c r="GF282" s="754"/>
      <c r="GG282" s="754"/>
      <c r="GH282" s="754"/>
      <c r="GI282" s="754"/>
      <c r="GJ282" s="754"/>
      <c r="GK282" s="754"/>
      <c r="GL282" s="754"/>
      <c r="GM282" s="754"/>
      <c r="GN282" s="754"/>
      <c r="GO282" s="754"/>
      <c r="GP282" s="754"/>
      <c r="GQ282" s="754"/>
      <c r="GR282" s="754"/>
      <c r="GS282" s="754"/>
      <c r="GT282" s="754"/>
      <c r="GU282" s="754"/>
      <c r="GV282" s="754"/>
      <c r="GW282" s="754"/>
      <c r="GX282" s="754"/>
      <c r="GY282" s="754"/>
      <c r="GZ282" s="754"/>
      <c r="HA282" s="754"/>
      <c r="HB282" s="754"/>
      <c r="HC282" s="754"/>
      <c r="HD282" s="754"/>
      <c r="HE282" s="754"/>
      <c r="HF282" s="754"/>
    </row>
    <row r="283" spans="1:214" s="1055" customFormat="1" ht="41.25" customHeight="1" x14ac:dyDescent="0.25">
      <c r="A283" s="599">
        <v>4</v>
      </c>
      <c r="B283" s="999" t="s">
        <v>803</v>
      </c>
      <c r="C283" s="599" t="s">
        <v>398</v>
      </c>
      <c r="D283" s="1033" t="s">
        <v>901</v>
      </c>
      <c r="E283" s="712" t="s">
        <v>902</v>
      </c>
      <c r="F283" s="712" t="s">
        <v>916</v>
      </c>
      <c r="G283" s="712" t="s">
        <v>917</v>
      </c>
      <c r="H283" s="710">
        <v>1</v>
      </c>
      <c r="I283" s="712" t="s">
        <v>918</v>
      </c>
      <c r="J283" s="712" t="s">
        <v>176</v>
      </c>
      <c r="K283" s="712" t="s">
        <v>38</v>
      </c>
      <c r="L283" s="710">
        <v>1</v>
      </c>
      <c r="M283" s="710">
        <v>1</v>
      </c>
      <c r="N283" s="712" t="s">
        <v>942</v>
      </c>
      <c r="O283" s="712" t="s">
        <v>943</v>
      </c>
      <c r="P283" s="714">
        <v>0.4</v>
      </c>
      <c r="Q283" s="712">
        <v>2023</v>
      </c>
      <c r="R283" s="712" t="s">
        <v>944</v>
      </c>
      <c r="S283" s="712" t="s">
        <v>105</v>
      </c>
      <c r="T283" s="712" t="s">
        <v>38</v>
      </c>
      <c r="U283" s="1049">
        <v>1</v>
      </c>
      <c r="V283" s="1049">
        <v>1</v>
      </c>
      <c r="W283" s="714">
        <v>1</v>
      </c>
      <c r="X283" s="1049">
        <v>1</v>
      </c>
      <c r="Y283" s="1049">
        <v>1</v>
      </c>
      <c r="Z283" s="1049">
        <v>1</v>
      </c>
      <c r="AA283" s="1044">
        <v>16405000</v>
      </c>
      <c r="AB283" s="687"/>
      <c r="AC283" s="687"/>
      <c r="AD283" s="687"/>
      <c r="AE283" s="687"/>
      <c r="AF283" s="1038"/>
      <c r="AG283" s="1038"/>
      <c r="AH283" s="1038"/>
      <c r="AI283" s="1038"/>
      <c r="AJ283" s="1038"/>
      <c r="AK283" s="1038"/>
      <c r="AL283" s="1038"/>
      <c r="AM283" s="1038"/>
      <c r="AN283" s="1038"/>
      <c r="AO283" s="1038"/>
      <c r="AP283" s="1038"/>
      <c r="AQ283" s="1038"/>
      <c r="AR283" s="1038"/>
      <c r="AS283" s="1038"/>
      <c r="AT283" s="1038"/>
      <c r="AU283" s="1038"/>
      <c r="AV283" s="1038"/>
      <c r="AW283" s="1038"/>
      <c r="AX283" s="1038"/>
      <c r="AY283" s="641">
        <f t="shared" si="132"/>
        <v>16405000</v>
      </c>
      <c r="AZ283" s="1039">
        <v>9610000</v>
      </c>
      <c r="BA283" s="1039"/>
      <c r="BB283" s="1039"/>
      <c r="BC283" s="1039">
        <f t="shared" si="133"/>
        <v>0</v>
      </c>
      <c r="BD283" s="1039"/>
      <c r="BE283" s="1039"/>
      <c r="BF283" s="1039"/>
      <c r="BG283" s="1039"/>
      <c r="BH283" s="1039"/>
      <c r="BI283" s="1039"/>
      <c r="BJ283" s="1039"/>
      <c r="BK283" s="1039"/>
      <c r="BL283" s="1039"/>
      <c r="BM283" s="1039"/>
      <c r="BN283" s="1039"/>
      <c r="BO283" s="1039"/>
      <c r="BP283" s="1039"/>
      <c r="BQ283" s="1039"/>
      <c r="BR283" s="1039"/>
      <c r="BS283" s="1039"/>
      <c r="BT283" s="1039"/>
      <c r="BU283" s="1039"/>
      <c r="BV283" s="1039"/>
      <c r="BW283" s="641">
        <f t="shared" si="136"/>
        <v>9610000</v>
      </c>
      <c r="BX283" s="1038">
        <v>20929000</v>
      </c>
      <c r="BY283" s="1038"/>
      <c r="BZ283" s="1038"/>
      <c r="CA283" s="1038">
        <f t="shared" si="134"/>
        <v>0</v>
      </c>
      <c r="CB283" s="1038"/>
      <c r="CC283" s="1038"/>
      <c r="CD283" s="1038"/>
      <c r="CE283" s="1038"/>
      <c r="CF283" s="1038"/>
      <c r="CG283" s="1038"/>
      <c r="CH283" s="1038"/>
      <c r="CI283" s="1038"/>
      <c r="CJ283" s="1038"/>
      <c r="CK283" s="1038"/>
      <c r="CL283" s="1038"/>
      <c r="CM283" s="1038"/>
      <c r="CN283" s="1038"/>
      <c r="CO283" s="1038"/>
      <c r="CP283" s="1038"/>
      <c r="CQ283" s="1038"/>
      <c r="CR283" s="1038"/>
      <c r="CS283" s="1038"/>
      <c r="CT283" s="1038"/>
      <c r="CU283" s="641">
        <f t="shared" si="137"/>
        <v>20929000</v>
      </c>
      <c r="CV283" s="1040">
        <v>32746036</v>
      </c>
      <c r="CW283" s="1040"/>
      <c r="CX283" s="1040"/>
      <c r="CY283" s="1040"/>
      <c r="CZ283" s="1040"/>
      <c r="DA283" s="1040"/>
      <c r="DB283" s="1041"/>
      <c r="DC283" s="1041"/>
      <c r="DD283" s="1041"/>
      <c r="DE283" s="1041"/>
      <c r="DF283" s="1041"/>
      <c r="DG283" s="1041"/>
      <c r="DH283" s="1041"/>
      <c r="DI283" s="1041"/>
      <c r="DJ283" s="1041"/>
      <c r="DK283" s="1041"/>
      <c r="DL283" s="1041"/>
      <c r="DM283" s="1041"/>
      <c r="DN283" s="1041"/>
      <c r="DO283" s="1054"/>
      <c r="DP283" s="1041"/>
      <c r="DQ283" s="1041"/>
      <c r="DR283" s="1041"/>
      <c r="DS283" s="780">
        <f t="shared" si="138"/>
        <v>32746036</v>
      </c>
      <c r="DT283" s="1042">
        <f t="shared" si="135"/>
        <v>79690036</v>
      </c>
      <c r="DU283" s="1043" t="s">
        <v>1224</v>
      </c>
      <c r="DV283" s="754"/>
      <c r="DW283" s="754"/>
      <c r="DX283" s="754"/>
      <c r="DY283" s="754"/>
      <c r="DZ283" s="754"/>
      <c r="EA283" s="754"/>
      <c r="EB283" s="754"/>
      <c r="EC283" s="754"/>
      <c r="ED283" s="754"/>
      <c r="EE283" s="754"/>
      <c r="EF283" s="754"/>
      <c r="EG283" s="754"/>
      <c r="EH283" s="754"/>
      <c r="EI283" s="754"/>
      <c r="EJ283" s="754"/>
      <c r="EK283" s="754"/>
      <c r="EL283" s="754"/>
      <c r="EM283" s="754"/>
      <c r="EN283" s="754"/>
      <c r="EO283" s="754"/>
      <c r="EP283" s="754"/>
      <c r="EQ283" s="754"/>
      <c r="ER283" s="754"/>
      <c r="ES283" s="754"/>
      <c r="ET283" s="754"/>
      <c r="EU283" s="754"/>
      <c r="EV283" s="754"/>
      <c r="EW283" s="754"/>
      <c r="EX283" s="754"/>
      <c r="EY283" s="754"/>
      <c r="EZ283" s="754"/>
      <c r="FA283" s="754"/>
      <c r="FB283" s="754"/>
      <c r="FC283" s="754"/>
      <c r="FD283" s="754"/>
      <c r="FE283" s="754"/>
      <c r="FF283" s="754"/>
      <c r="FG283" s="754"/>
      <c r="FH283" s="754"/>
      <c r="FI283" s="754"/>
      <c r="FJ283" s="754"/>
      <c r="FK283" s="754"/>
      <c r="FL283" s="754"/>
      <c r="FM283" s="754"/>
      <c r="FN283" s="754"/>
      <c r="FO283" s="754"/>
      <c r="FP283" s="754"/>
      <c r="FQ283" s="754"/>
      <c r="FR283" s="754"/>
      <c r="FS283" s="754"/>
      <c r="FT283" s="754"/>
      <c r="FU283" s="754"/>
      <c r="FV283" s="754"/>
      <c r="FW283" s="754"/>
      <c r="FX283" s="754"/>
      <c r="FY283" s="754"/>
      <c r="FZ283" s="754"/>
      <c r="GA283" s="754"/>
      <c r="GB283" s="754"/>
      <c r="GC283" s="754"/>
      <c r="GD283" s="754"/>
      <c r="GE283" s="754"/>
      <c r="GF283" s="754"/>
      <c r="GG283" s="754"/>
      <c r="GH283" s="754"/>
      <c r="GI283" s="754"/>
      <c r="GJ283" s="754"/>
      <c r="GK283" s="754"/>
      <c r="GL283" s="754"/>
      <c r="GM283" s="754"/>
      <c r="GN283" s="754"/>
      <c r="GO283" s="754"/>
      <c r="GP283" s="754"/>
      <c r="GQ283" s="754"/>
      <c r="GR283" s="754"/>
      <c r="GS283" s="754"/>
      <c r="GT283" s="754"/>
      <c r="GU283" s="754"/>
      <c r="GV283" s="754"/>
      <c r="GW283" s="754"/>
      <c r="GX283" s="754"/>
      <c r="GY283" s="754"/>
      <c r="GZ283" s="754"/>
      <c r="HA283" s="754"/>
      <c r="HB283" s="754"/>
      <c r="HC283" s="754"/>
      <c r="HD283" s="754"/>
      <c r="HE283" s="754"/>
      <c r="HF283" s="754"/>
    </row>
    <row r="284" spans="1:214" ht="16.5" x14ac:dyDescent="0.25">
      <c r="A284" s="1404" t="s">
        <v>1307</v>
      </c>
      <c r="B284" s="1418"/>
      <c r="C284" s="1418"/>
      <c r="D284" s="1418"/>
      <c r="E284" s="1418"/>
      <c r="F284" s="1418"/>
      <c r="G284" s="1418"/>
      <c r="H284" s="1418"/>
      <c r="I284" s="1418"/>
      <c r="J284" s="1418"/>
      <c r="K284" s="1418"/>
      <c r="L284" s="1418"/>
      <c r="M284" s="1418"/>
      <c r="N284" s="1418"/>
      <c r="O284" s="1418"/>
      <c r="P284" s="1418"/>
      <c r="Q284" s="1418"/>
      <c r="R284" s="1418"/>
      <c r="S284" s="1418"/>
      <c r="T284" s="1418"/>
      <c r="U284" s="1418"/>
      <c r="V284" s="1418"/>
      <c r="W284" s="1418"/>
      <c r="X284" s="1418"/>
      <c r="Y284" s="1418"/>
      <c r="Z284" s="1419"/>
      <c r="AA284" s="620">
        <f>SUM(AA272:AA283)</f>
        <v>1062502000</v>
      </c>
      <c r="AB284" s="1058">
        <f t="shared" ref="AB284:CR284" si="140">SUM(AB272:AB283)</f>
        <v>0</v>
      </c>
      <c r="AC284" s="1058"/>
      <c r="AD284" s="1058">
        <f t="shared" si="140"/>
        <v>0</v>
      </c>
      <c r="AE284" s="1058">
        <f t="shared" si="140"/>
        <v>0</v>
      </c>
      <c r="AF284" s="1058">
        <f t="shared" si="140"/>
        <v>0</v>
      </c>
      <c r="AG284" s="1058">
        <f t="shared" si="140"/>
        <v>0</v>
      </c>
      <c r="AH284" s="1058">
        <f t="shared" si="140"/>
        <v>0</v>
      </c>
      <c r="AI284" s="1058">
        <f t="shared" si="140"/>
        <v>0</v>
      </c>
      <c r="AJ284" s="1058">
        <f t="shared" si="140"/>
        <v>0</v>
      </c>
      <c r="AK284" s="1058">
        <f t="shared" si="140"/>
        <v>0</v>
      </c>
      <c r="AL284" s="1058">
        <f t="shared" si="140"/>
        <v>0</v>
      </c>
      <c r="AM284" s="1058">
        <f t="shared" si="140"/>
        <v>0</v>
      </c>
      <c r="AN284" s="1058">
        <f t="shared" si="140"/>
        <v>0</v>
      </c>
      <c r="AO284" s="1058">
        <f t="shared" si="140"/>
        <v>0</v>
      </c>
      <c r="AP284" s="1058">
        <f t="shared" si="140"/>
        <v>0</v>
      </c>
      <c r="AQ284" s="1058">
        <f t="shared" si="140"/>
        <v>0</v>
      </c>
      <c r="AR284" s="1058">
        <f t="shared" si="140"/>
        <v>0</v>
      </c>
      <c r="AS284" s="1058">
        <f t="shared" si="140"/>
        <v>0</v>
      </c>
      <c r="AT284" s="1058">
        <f t="shared" si="140"/>
        <v>0</v>
      </c>
      <c r="AU284" s="1058">
        <f t="shared" si="140"/>
        <v>200000000</v>
      </c>
      <c r="AV284" s="1058">
        <f t="shared" si="140"/>
        <v>0</v>
      </c>
      <c r="AW284" s="1058">
        <f t="shared" si="140"/>
        <v>0</v>
      </c>
      <c r="AX284" s="1058"/>
      <c r="AY284" s="750">
        <f t="shared" si="140"/>
        <v>1262502000</v>
      </c>
      <c r="AZ284" s="1058">
        <f t="shared" si="140"/>
        <v>257250000</v>
      </c>
      <c r="BA284" s="1058">
        <f t="shared" ref="BA284" si="141">SUM(BA272:BA283)</f>
        <v>0</v>
      </c>
      <c r="BB284" s="1058"/>
      <c r="BC284" s="1058">
        <f t="shared" ref="BC284" si="142">SUM(BC272:BC283)</f>
        <v>0</v>
      </c>
      <c r="BD284" s="1058">
        <f t="shared" ref="BD284" si="143">SUM(BD272:BD283)</f>
        <v>0</v>
      </c>
      <c r="BE284" s="1058">
        <f t="shared" ref="BE284" si="144">SUM(BE272:BE283)</f>
        <v>0</v>
      </c>
      <c r="BF284" s="1058">
        <f t="shared" ref="BF284" si="145">SUM(BF272:BF283)</f>
        <v>0</v>
      </c>
      <c r="BG284" s="1058">
        <f t="shared" ref="BG284" si="146">SUM(BG272:BG283)</f>
        <v>0</v>
      </c>
      <c r="BH284" s="1058">
        <f t="shared" ref="BH284" si="147">SUM(BH272:BH283)</f>
        <v>0</v>
      </c>
      <c r="BI284" s="1058">
        <f t="shared" ref="BI284" si="148">SUM(BI272:BI283)</f>
        <v>0</v>
      </c>
      <c r="BJ284" s="1058">
        <f t="shared" ref="BJ284" si="149">SUM(BJ272:BJ283)</f>
        <v>0</v>
      </c>
      <c r="BK284" s="1058">
        <f t="shared" ref="BK284" si="150">SUM(BK272:BK283)</f>
        <v>0</v>
      </c>
      <c r="BL284" s="1058">
        <f t="shared" ref="BL284" si="151">SUM(BL272:BL283)</f>
        <v>0</v>
      </c>
      <c r="BM284" s="1058">
        <f t="shared" ref="BM284" si="152">SUM(BM272:BM283)</f>
        <v>0</v>
      </c>
      <c r="BN284" s="1058">
        <f t="shared" ref="BN284" si="153">SUM(BN272:BN283)</f>
        <v>0</v>
      </c>
      <c r="BO284" s="1058">
        <f t="shared" ref="BO284" si="154">SUM(BO272:BO283)</f>
        <v>0</v>
      </c>
      <c r="BP284" s="1058">
        <f t="shared" ref="BP284" si="155">SUM(BP272:BP283)</f>
        <v>0</v>
      </c>
      <c r="BQ284" s="1058">
        <f t="shared" ref="BQ284" si="156">SUM(BQ272:BQ283)</f>
        <v>0</v>
      </c>
      <c r="BR284" s="1058">
        <f t="shared" ref="BR284" si="157">SUM(BR272:BR283)</f>
        <v>0</v>
      </c>
      <c r="BS284" s="1058">
        <f t="shared" ref="BS284" si="158">SUM(BS272:BS283)</f>
        <v>205800000</v>
      </c>
      <c r="BT284" s="1058">
        <f t="shared" ref="BT284" si="159">SUM(BT272:BT283)</f>
        <v>0</v>
      </c>
      <c r="BU284" s="1058">
        <f t="shared" ref="BU284" si="160">SUM(BU272:BU283)</f>
        <v>0</v>
      </c>
      <c r="BV284" s="1058"/>
      <c r="BW284" s="654">
        <f t="shared" si="140"/>
        <v>463050000</v>
      </c>
      <c r="BX284" s="1058">
        <f t="shared" si="140"/>
        <v>268569000</v>
      </c>
      <c r="BY284" s="1058">
        <f t="shared" si="140"/>
        <v>0</v>
      </c>
      <c r="BZ284" s="1058"/>
      <c r="CA284" s="1058">
        <f t="shared" si="140"/>
        <v>0</v>
      </c>
      <c r="CB284" s="1058">
        <f t="shared" si="140"/>
        <v>0</v>
      </c>
      <c r="CC284" s="1058">
        <f t="shared" si="140"/>
        <v>0</v>
      </c>
      <c r="CD284" s="1058">
        <f t="shared" si="140"/>
        <v>0</v>
      </c>
      <c r="CE284" s="1058">
        <f t="shared" si="140"/>
        <v>0</v>
      </c>
      <c r="CF284" s="1058">
        <f t="shared" si="140"/>
        <v>0</v>
      </c>
      <c r="CG284" s="1058">
        <f t="shared" si="140"/>
        <v>0</v>
      </c>
      <c r="CH284" s="1058">
        <f t="shared" si="140"/>
        <v>0</v>
      </c>
      <c r="CI284" s="1058">
        <f t="shared" si="140"/>
        <v>0</v>
      </c>
      <c r="CJ284" s="1058">
        <f t="shared" si="140"/>
        <v>0</v>
      </c>
      <c r="CK284" s="1058">
        <f t="shared" si="140"/>
        <v>0</v>
      </c>
      <c r="CL284" s="1058">
        <f t="shared" si="140"/>
        <v>0</v>
      </c>
      <c r="CM284" s="1058">
        <f t="shared" si="140"/>
        <v>0</v>
      </c>
      <c r="CN284" s="1058">
        <f t="shared" si="140"/>
        <v>0</v>
      </c>
      <c r="CO284" s="1058">
        <f t="shared" si="140"/>
        <v>0</v>
      </c>
      <c r="CP284" s="1058">
        <f t="shared" ref="CP284" si="161">SUM(CP272:CP283)</f>
        <v>0</v>
      </c>
      <c r="CQ284" s="1058">
        <f t="shared" ref="CQ284" si="162">SUM(CQ272:CQ283)</f>
        <v>164053200</v>
      </c>
      <c r="CR284" s="1058">
        <f t="shared" si="140"/>
        <v>50802000</v>
      </c>
      <c r="CS284" s="1058">
        <f t="shared" ref="CS284:DT284" si="163">SUM(CS272:CS283)</f>
        <v>0</v>
      </c>
      <c r="CT284" s="1058"/>
      <c r="CU284" s="654">
        <f t="shared" si="163"/>
        <v>483424200</v>
      </c>
      <c r="CV284" s="653">
        <f t="shared" si="163"/>
        <v>280386036</v>
      </c>
      <c r="CW284" s="653">
        <f t="shared" ref="CW284" si="164">SUM(CW272:CW283)</f>
        <v>0</v>
      </c>
      <c r="CX284" s="653"/>
      <c r="CY284" s="653">
        <f t="shared" ref="CY284" si="165">SUM(CY272:CY283)</f>
        <v>0</v>
      </c>
      <c r="CZ284" s="653">
        <f t="shared" ref="CZ284" si="166">SUM(CZ272:CZ283)</f>
        <v>0</v>
      </c>
      <c r="DA284" s="653">
        <f t="shared" ref="DA284" si="167">SUM(DA272:DA283)</f>
        <v>0</v>
      </c>
      <c r="DB284" s="653">
        <f t="shared" ref="DB284" si="168">SUM(DB272:DB283)</f>
        <v>0</v>
      </c>
      <c r="DC284" s="653">
        <f t="shared" ref="DC284" si="169">SUM(DC272:DC283)</f>
        <v>0</v>
      </c>
      <c r="DD284" s="653">
        <f t="shared" ref="DD284" si="170">SUM(DD272:DD283)</f>
        <v>0</v>
      </c>
      <c r="DE284" s="653">
        <f t="shared" ref="DE284" si="171">SUM(DE272:DE283)</f>
        <v>0</v>
      </c>
      <c r="DF284" s="653">
        <f t="shared" ref="DF284" si="172">SUM(DF272:DF283)</f>
        <v>0</v>
      </c>
      <c r="DG284" s="653">
        <f t="shared" ref="DG284" si="173">SUM(DG272:DG283)</f>
        <v>0</v>
      </c>
      <c r="DH284" s="653">
        <f t="shared" ref="DH284" si="174">SUM(DH272:DH283)</f>
        <v>0</v>
      </c>
      <c r="DI284" s="653">
        <f t="shared" ref="DI284" si="175">SUM(DI272:DI283)</f>
        <v>0</v>
      </c>
      <c r="DJ284" s="653">
        <f t="shared" ref="DJ284" si="176">SUM(DJ272:DJ283)</f>
        <v>0</v>
      </c>
      <c r="DK284" s="653">
        <f t="shared" ref="DK284" si="177">SUM(DK272:DK283)</f>
        <v>0</v>
      </c>
      <c r="DL284" s="653">
        <f t="shared" ref="DL284" si="178">SUM(DL272:DL283)</f>
        <v>0</v>
      </c>
      <c r="DM284" s="653">
        <f t="shared" ref="DM284" si="179">SUM(DM272:DM283)</f>
        <v>0</v>
      </c>
      <c r="DN284" s="653">
        <f t="shared" ref="DN284" si="180">SUM(DN272:DN283)</f>
        <v>0</v>
      </c>
      <c r="DO284" s="653"/>
      <c r="DP284" s="653">
        <f t="shared" ref="DP284" si="181">SUM(DP272:DP283)</f>
        <v>0</v>
      </c>
      <c r="DQ284" s="653">
        <f t="shared" ref="DQ284" si="182">SUM(DQ272:DQ283)</f>
        <v>0</v>
      </c>
      <c r="DR284" s="653"/>
      <c r="DS284" s="654">
        <f t="shared" si="163"/>
        <v>504694865</v>
      </c>
      <c r="DT284" s="653">
        <f t="shared" si="163"/>
        <v>2713671065</v>
      </c>
      <c r="DU284" s="1059" t="s">
        <v>1224</v>
      </c>
      <c r="DV284" s="679"/>
    </row>
    <row r="285" spans="1:214" ht="52.5" customHeight="1" x14ac:dyDescent="0.25">
      <c r="A285" s="599">
        <v>4</v>
      </c>
      <c r="B285" s="999" t="s">
        <v>803</v>
      </c>
      <c r="C285" s="599" t="s">
        <v>398</v>
      </c>
      <c r="D285" s="1033" t="s">
        <v>901</v>
      </c>
      <c r="E285" s="597" t="s">
        <v>902</v>
      </c>
      <c r="F285" s="597" t="s">
        <v>916</v>
      </c>
      <c r="G285" s="597" t="s">
        <v>917</v>
      </c>
      <c r="H285" s="601">
        <v>1</v>
      </c>
      <c r="I285" s="599" t="s">
        <v>918</v>
      </c>
      <c r="J285" s="599" t="s">
        <v>176</v>
      </c>
      <c r="K285" s="599" t="s">
        <v>38</v>
      </c>
      <c r="L285" s="601">
        <v>1</v>
      </c>
      <c r="M285" s="719">
        <v>1</v>
      </c>
      <c r="N285" s="1060" t="s">
        <v>945</v>
      </c>
      <c r="O285" s="1060" t="s">
        <v>946</v>
      </c>
      <c r="P285" s="1049">
        <v>0</v>
      </c>
      <c r="Q285" s="1060"/>
      <c r="R285" s="1036" t="s">
        <v>947</v>
      </c>
      <c r="S285" s="1036" t="s">
        <v>105</v>
      </c>
      <c r="T285" s="598" t="s">
        <v>38</v>
      </c>
      <c r="U285" s="1061">
        <v>2</v>
      </c>
      <c r="V285" s="1061">
        <v>2</v>
      </c>
      <c r="W285" s="1062">
        <v>2</v>
      </c>
      <c r="X285" s="1061">
        <v>2</v>
      </c>
      <c r="Y285" s="1061">
        <v>2</v>
      </c>
      <c r="Z285" s="1061">
        <v>2</v>
      </c>
      <c r="AA285" s="1063">
        <v>40000000</v>
      </c>
      <c r="AB285" s="650"/>
      <c r="AC285" s="650"/>
      <c r="AD285" s="650"/>
      <c r="AE285" s="650"/>
      <c r="AF285" s="1039"/>
      <c r="AG285" s="1039"/>
      <c r="AH285" s="1039"/>
      <c r="AI285" s="1039"/>
      <c r="AJ285" s="1039"/>
      <c r="AK285" s="1039"/>
      <c r="AL285" s="1039"/>
      <c r="AM285" s="1039"/>
      <c r="AN285" s="1039"/>
      <c r="AO285" s="1039"/>
      <c r="AP285" s="1039"/>
      <c r="AQ285" s="1039"/>
      <c r="AR285" s="1039"/>
      <c r="AS285" s="1039"/>
      <c r="AT285" s="1039"/>
      <c r="AU285" s="1039"/>
      <c r="AV285" s="1039"/>
      <c r="AW285" s="1039">
        <v>10000000</v>
      </c>
      <c r="AX285" s="1039"/>
      <c r="AY285" s="641">
        <f t="shared" ref="AY285:AY290" si="183">SUM(AA285:AW285)</f>
        <v>50000000</v>
      </c>
      <c r="AZ285" s="1039">
        <v>50000000</v>
      </c>
      <c r="BA285" s="1039"/>
      <c r="BB285" s="1039"/>
      <c r="BC285" s="1039"/>
      <c r="BD285" s="1039"/>
      <c r="BE285" s="1039"/>
      <c r="BF285" s="1039"/>
      <c r="BG285" s="1039"/>
      <c r="BH285" s="1039"/>
      <c r="BI285" s="1039"/>
      <c r="BJ285" s="1039"/>
      <c r="BK285" s="1039"/>
      <c r="BL285" s="1039"/>
      <c r="BM285" s="1039"/>
      <c r="BN285" s="1039"/>
      <c r="BO285" s="1039"/>
      <c r="BP285" s="1039"/>
      <c r="BQ285" s="1039"/>
      <c r="BR285" s="1039"/>
      <c r="BS285" s="1039"/>
      <c r="BT285" s="1039"/>
      <c r="BU285" s="1039">
        <v>15000000</v>
      </c>
      <c r="BV285" s="1039"/>
      <c r="BW285" s="641">
        <f t="shared" si="136"/>
        <v>65000000</v>
      </c>
      <c r="BX285" s="1039">
        <v>60000000</v>
      </c>
      <c r="BY285" s="1039"/>
      <c r="BZ285" s="1039"/>
      <c r="CA285" s="1039"/>
      <c r="CB285" s="1039"/>
      <c r="CC285" s="1039"/>
      <c r="CD285" s="1039"/>
      <c r="CE285" s="1039"/>
      <c r="CF285" s="1039"/>
      <c r="CG285" s="1039"/>
      <c r="CH285" s="1039"/>
      <c r="CI285" s="1039"/>
      <c r="CJ285" s="1039"/>
      <c r="CK285" s="1039"/>
      <c r="CL285" s="1039"/>
      <c r="CM285" s="1039"/>
      <c r="CN285" s="1039"/>
      <c r="CO285" s="1039"/>
      <c r="CP285" s="1039"/>
      <c r="CQ285" s="1039"/>
      <c r="CR285" s="1039"/>
      <c r="CS285" s="1039">
        <v>25000000</v>
      </c>
      <c r="CT285" s="1039"/>
      <c r="CU285" s="641">
        <f>SUM(BX285:CS285)</f>
        <v>85000000</v>
      </c>
      <c r="CV285" s="1029">
        <v>70000000</v>
      </c>
      <c r="CW285" s="1029"/>
      <c r="CX285" s="1029"/>
      <c r="CY285" s="1029"/>
      <c r="CZ285" s="1029"/>
      <c r="DA285" s="1029"/>
      <c r="DB285" s="1064"/>
      <c r="DC285" s="1064"/>
      <c r="DD285" s="1064"/>
      <c r="DE285" s="1064"/>
      <c r="DF285" s="1064"/>
      <c r="DG285" s="1064"/>
      <c r="DH285" s="1064"/>
      <c r="DI285" s="1064"/>
      <c r="DJ285" s="1064"/>
      <c r="DK285" s="1064"/>
      <c r="DL285" s="1064"/>
      <c r="DM285" s="1064"/>
      <c r="DN285" s="1064"/>
      <c r="DO285" s="1065"/>
      <c r="DP285" s="1064"/>
      <c r="DQ285" s="1064">
        <v>30000000</v>
      </c>
      <c r="DR285" s="1064"/>
      <c r="DS285" s="780">
        <f>SUM(CV285:DQ285)</f>
        <v>100000000</v>
      </c>
      <c r="DT285" s="1066">
        <f t="shared" ref="DT285:DT290" si="184">+AY285+BW285+CU285+DS285</f>
        <v>300000000</v>
      </c>
      <c r="DU285" s="1067" t="s">
        <v>1225</v>
      </c>
    </row>
    <row r="286" spans="1:214" ht="52.5" customHeight="1" x14ac:dyDescent="0.25">
      <c r="A286" s="599">
        <v>5</v>
      </c>
      <c r="B286" s="999" t="s">
        <v>803</v>
      </c>
      <c r="C286" s="599" t="s">
        <v>398</v>
      </c>
      <c r="D286" s="1033" t="s">
        <v>901</v>
      </c>
      <c r="E286" s="597" t="s">
        <v>902</v>
      </c>
      <c r="F286" s="597" t="s">
        <v>916</v>
      </c>
      <c r="G286" s="597" t="s">
        <v>917</v>
      </c>
      <c r="H286" s="601">
        <v>1</v>
      </c>
      <c r="I286" s="599" t="s">
        <v>918</v>
      </c>
      <c r="J286" s="599" t="s">
        <v>176</v>
      </c>
      <c r="K286" s="599" t="s">
        <v>38</v>
      </c>
      <c r="L286" s="601">
        <v>1</v>
      </c>
      <c r="M286" s="719">
        <v>1</v>
      </c>
      <c r="N286" s="1060" t="s">
        <v>948</v>
      </c>
      <c r="O286" s="1060" t="s">
        <v>949</v>
      </c>
      <c r="P286" s="1049">
        <v>0</v>
      </c>
      <c r="Q286" s="1060"/>
      <c r="R286" s="1036" t="s">
        <v>950</v>
      </c>
      <c r="S286" s="1036" t="s">
        <v>32</v>
      </c>
      <c r="T286" s="598" t="s">
        <v>33</v>
      </c>
      <c r="U286" s="1061">
        <v>1</v>
      </c>
      <c r="V286" s="1061">
        <v>1</v>
      </c>
      <c r="W286" s="1068">
        <v>0.25</v>
      </c>
      <c r="X286" s="1069">
        <v>0.5</v>
      </c>
      <c r="Y286" s="1069">
        <v>0.75</v>
      </c>
      <c r="Z286" s="1061">
        <v>1</v>
      </c>
      <c r="AA286" s="1063"/>
      <c r="AB286" s="650"/>
      <c r="AC286" s="650"/>
      <c r="AD286" s="650"/>
      <c r="AE286" s="650"/>
      <c r="AF286" s="1039"/>
      <c r="AG286" s="1039"/>
      <c r="AH286" s="1039"/>
      <c r="AI286" s="1039"/>
      <c r="AJ286" s="1039"/>
      <c r="AK286" s="1039"/>
      <c r="AL286" s="1039"/>
      <c r="AM286" s="1039"/>
      <c r="AN286" s="1039"/>
      <c r="AO286" s="1039"/>
      <c r="AP286" s="1039"/>
      <c r="AQ286" s="1039"/>
      <c r="AR286" s="1039"/>
      <c r="AS286" s="1039"/>
      <c r="AT286" s="1039"/>
      <c r="AU286" s="1039"/>
      <c r="AV286" s="1039"/>
      <c r="AW286" s="1039">
        <v>10000000</v>
      </c>
      <c r="AX286" s="1039"/>
      <c r="AY286" s="641">
        <f t="shared" si="183"/>
        <v>10000000</v>
      </c>
      <c r="AZ286" s="1039">
        <v>10000000</v>
      </c>
      <c r="BA286" s="1039"/>
      <c r="BB286" s="1039"/>
      <c r="BC286" s="1039"/>
      <c r="BD286" s="1039"/>
      <c r="BE286" s="1039"/>
      <c r="BF286" s="1039"/>
      <c r="BG286" s="1039"/>
      <c r="BH286" s="1039"/>
      <c r="BI286" s="1039"/>
      <c r="BJ286" s="1039"/>
      <c r="BK286" s="1039"/>
      <c r="BL286" s="1039"/>
      <c r="BM286" s="1039"/>
      <c r="BN286" s="1039"/>
      <c r="BO286" s="1039"/>
      <c r="BP286" s="1039"/>
      <c r="BQ286" s="1039"/>
      <c r="BR286" s="1039"/>
      <c r="BS286" s="1039"/>
      <c r="BT286" s="1039"/>
      <c r="BU286" s="1039"/>
      <c r="BV286" s="1039"/>
      <c r="BW286" s="641">
        <f t="shared" si="136"/>
        <v>10000000</v>
      </c>
      <c r="BX286" s="1039">
        <v>60000000</v>
      </c>
      <c r="BY286" s="1039"/>
      <c r="BZ286" s="1039"/>
      <c r="CA286" s="1039"/>
      <c r="CB286" s="1039"/>
      <c r="CC286" s="1039"/>
      <c r="CD286" s="1039"/>
      <c r="CE286" s="1039"/>
      <c r="CF286" s="1039"/>
      <c r="CG286" s="1039"/>
      <c r="CH286" s="1039"/>
      <c r="CI286" s="1039"/>
      <c r="CJ286" s="1039"/>
      <c r="CK286" s="1039"/>
      <c r="CL286" s="1039"/>
      <c r="CM286" s="1039"/>
      <c r="CN286" s="1039"/>
      <c r="CO286" s="1039"/>
      <c r="CP286" s="1039"/>
      <c r="CQ286" s="1039"/>
      <c r="CR286" s="1039"/>
      <c r="CS286" s="1039"/>
      <c r="CT286" s="1039"/>
      <c r="CU286" s="641">
        <f t="shared" ref="CU286:CU290" si="185">SUM(BX286:CS286)</f>
        <v>60000000</v>
      </c>
      <c r="CV286" s="1029">
        <v>90000000</v>
      </c>
      <c r="CW286" s="1029"/>
      <c r="CX286" s="1029"/>
      <c r="CY286" s="1029"/>
      <c r="CZ286" s="1029"/>
      <c r="DA286" s="1029"/>
      <c r="DB286" s="1064"/>
      <c r="DC286" s="1064"/>
      <c r="DD286" s="1064"/>
      <c r="DE286" s="1064"/>
      <c r="DF286" s="1064"/>
      <c r="DG286" s="1064"/>
      <c r="DH286" s="1064"/>
      <c r="DI286" s="1064"/>
      <c r="DJ286" s="1064"/>
      <c r="DK286" s="1064"/>
      <c r="DL286" s="1064"/>
      <c r="DM286" s="1064"/>
      <c r="DN286" s="1064"/>
      <c r="DO286" s="1065"/>
      <c r="DP286" s="1064"/>
      <c r="DQ286" s="1064"/>
      <c r="DR286" s="1064"/>
      <c r="DS286" s="780">
        <f t="shared" ref="DS286:DS290" si="186">SUM(CV286:DQ286)</f>
        <v>90000000</v>
      </c>
      <c r="DT286" s="1066">
        <f t="shared" si="184"/>
        <v>170000000</v>
      </c>
      <c r="DU286" s="1067" t="s">
        <v>1225</v>
      </c>
    </row>
    <row r="287" spans="1:214" ht="52.5" customHeight="1" x14ac:dyDescent="0.25">
      <c r="A287" s="599">
        <v>4</v>
      </c>
      <c r="B287" s="999" t="s">
        <v>803</v>
      </c>
      <c r="C287" s="599" t="s">
        <v>398</v>
      </c>
      <c r="D287" s="1033" t="s">
        <v>901</v>
      </c>
      <c r="E287" s="597" t="s">
        <v>902</v>
      </c>
      <c r="F287" s="597" t="s">
        <v>916</v>
      </c>
      <c r="G287" s="597" t="s">
        <v>917</v>
      </c>
      <c r="H287" s="601">
        <v>1</v>
      </c>
      <c r="I287" s="599" t="s">
        <v>918</v>
      </c>
      <c r="J287" s="599" t="s">
        <v>176</v>
      </c>
      <c r="K287" s="599" t="s">
        <v>38</v>
      </c>
      <c r="L287" s="601">
        <v>1</v>
      </c>
      <c r="M287" s="719">
        <v>1</v>
      </c>
      <c r="N287" s="1060" t="s">
        <v>951</v>
      </c>
      <c r="O287" s="1060" t="s">
        <v>952</v>
      </c>
      <c r="P287" s="1049">
        <v>0.4</v>
      </c>
      <c r="Q287" s="1060">
        <v>2023</v>
      </c>
      <c r="R287" s="1060" t="s">
        <v>953</v>
      </c>
      <c r="S287" s="1060" t="s">
        <v>870</v>
      </c>
      <c r="T287" s="1070" t="s">
        <v>124</v>
      </c>
      <c r="U287" s="1061">
        <v>1</v>
      </c>
      <c r="V287" s="1061">
        <v>1</v>
      </c>
      <c r="W287" s="1068">
        <v>0.25</v>
      </c>
      <c r="X287" s="1069">
        <v>0.5</v>
      </c>
      <c r="Y287" s="1069">
        <v>0.75</v>
      </c>
      <c r="Z287" s="1061">
        <v>1</v>
      </c>
      <c r="AA287" s="1063">
        <v>1870000000</v>
      </c>
      <c r="AB287" s="650"/>
      <c r="AC287" s="650"/>
      <c r="AD287" s="1071"/>
      <c r="AE287" s="1071"/>
      <c r="AF287" s="1072"/>
      <c r="AG287" s="1072"/>
      <c r="AH287" s="1072"/>
      <c r="AI287" s="1072"/>
      <c r="AJ287" s="1072"/>
      <c r="AK287" s="1072"/>
      <c r="AL287" s="1072"/>
      <c r="AM287" s="1072"/>
      <c r="AN287" s="1072"/>
      <c r="AO287" s="1072"/>
      <c r="AP287" s="1072"/>
      <c r="AQ287" s="1072"/>
      <c r="AR287" s="1072"/>
      <c r="AS287" s="1072"/>
      <c r="AT287" s="1072"/>
      <c r="AU287" s="1072"/>
      <c r="AV287" s="1072"/>
      <c r="AW287" s="1072">
        <v>329000000</v>
      </c>
      <c r="AX287" s="1072"/>
      <c r="AY287" s="641">
        <f t="shared" si="183"/>
        <v>2199000000</v>
      </c>
      <c r="AZ287" s="1066">
        <v>2313000000</v>
      </c>
      <c r="BA287" s="1066"/>
      <c r="BB287" s="1066"/>
      <c r="BC287" s="1066"/>
      <c r="BD287" s="1066"/>
      <c r="BE287" s="1066"/>
      <c r="BF287" s="1066"/>
      <c r="BG287" s="1066"/>
      <c r="BH287" s="1066"/>
      <c r="BI287" s="1066"/>
      <c r="BJ287" s="1066"/>
      <c r="BK287" s="1066"/>
      <c r="BL287" s="1066"/>
      <c r="BM287" s="1066"/>
      <c r="BN287" s="1066"/>
      <c r="BO287" s="1066"/>
      <c r="BP287" s="1066"/>
      <c r="BQ287" s="1066"/>
      <c r="BR287" s="1066"/>
      <c r="BS287" s="1066"/>
      <c r="BT287" s="1066"/>
      <c r="BU287" s="1066">
        <v>471000000</v>
      </c>
      <c r="BV287" s="1066"/>
      <c r="BW287" s="641">
        <f t="shared" si="136"/>
        <v>2784000000</v>
      </c>
      <c r="BX287" s="1066">
        <v>3300000000</v>
      </c>
      <c r="BY287" s="1066"/>
      <c r="BZ287" s="1066"/>
      <c r="CA287" s="1066"/>
      <c r="CB287" s="1066"/>
      <c r="CC287" s="1066"/>
      <c r="CD287" s="1066"/>
      <c r="CE287" s="1066"/>
      <c r="CF287" s="1066"/>
      <c r="CG287" s="1066"/>
      <c r="CH287" s="1066"/>
      <c r="CI287" s="1066"/>
      <c r="CJ287" s="1066"/>
      <c r="CK287" s="1066"/>
      <c r="CL287" s="1066"/>
      <c r="CM287" s="1066"/>
      <c r="CN287" s="1066"/>
      <c r="CO287" s="1066"/>
      <c r="CP287" s="1066"/>
      <c r="CQ287" s="1066"/>
      <c r="CR287" s="1066"/>
      <c r="CS287" s="1066">
        <v>10000000</v>
      </c>
      <c r="CT287" s="1066"/>
      <c r="CU287" s="641">
        <f t="shared" si="185"/>
        <v>3310000000</v>
      </c>
      <c r="CV287" s="1066">
        <v>3155000000</v>
      </c>
      <c r="CW287" s="1066"/>
      <c r="CX287" s="1066"/>
      <c r="CY287" s="1066"/>
      <c r="CZ287" s="1066"/>
      <c r="DA287" s="1066"/>
      <c r="DB287" s="1073"/>
      <c r="DC287" s="1073"/>
      <c r="DD287" s="1073"/>
      <c r="DE287" s="1073"/>
      <c r="DF287" s="1073"/>
      <c r="DG287" s="1073"/>
      <c r="DH287" s="1073"/>
      <c r="DI287" s="1073"/>
      <c r="DJ287" s="1073"/>
      <c r="DK287" s="1073"/>
      <c r="DL287" s="1073"/>
      <c r="DM287" s="1073"/>
      <c r="DN287" s="1073"/>
      <c r="DO287" s="1074"/>
      <c r="DP287" s="1073"/>
      <c r="DQ287" s="1073">
        <v>12000000</v>
      </c>
      <c r="DR287" s="1073"/>
      <c r="DS287" s="780">
        <f t="shared" si="186"/>
        <v>3167000000</v>
      </c>
      <c r="DT287" s="1066">
        <f t="shared" si="184"/>
        <v>11460000000</v>
      </c>
      <c r="DU287" s="1067" t="s">
        <v>1225</v>
      </c>
    </row>
    <row r="288" spans="1:214" ht="52.5" customHeight="1" x14ac:dyDescent="0.25">
      <c r="A288" s="599">
        <v>5</v>
      </c>
      <c r="B288" s="999" t="s">
        <v>803</v>
      </c>
      <c r="C288" s="599" t="s">
        <v>398</v>
      </c>
      <c r="D288" s="1033" t="s">
        <v>901</v>
      </c>
      <c r="E288" s="597" t="s">
        <v>902</v>
      </c>
      <c r="F288" s="597" t="s">
        <v>916</v>
      </c>
      <c r="G288" s="597" t="s">
        <v>917</v>
      </c>
      <c r="H288" s="601">
        <v>1</v>
      </c>
      <c r="I288" s="599" t="s">
        <v>918</v>
      </c>
      <c r="J288" s="599" t="s">
        <v>176</v>
      </c>
      <c r="K288" s="599" t="s">
        <v>38</v>
      </c>
      <c r="L288" s="601">
        <v>1</v>
      </c>
      <c r="M288" s="719">
        <v>1</v>
      </c>
      <c r="N288" s="1060" t="s">
        <v>954</v>
      </c>
      <c r="O288" s="1060" t="s">
        <v>955</v>
      </c>
      <c r="P288" s="1049">
        <v>2</v>
      </c>
      <c r="Q288" s="1060"/>
      <c r="R288" s="1060" t="s">
        <v>956</v>
      </c>
      <c r="S288" s="1060" t="s">
        <v>32</v>
      </c>
      <c r="T288" s="1070" t="s">
        <v>33</v>
      </c>
      <c r="U288" s="1061">
        <v>1</v>
      </c>
      <c r="V288" s="1061">
        <v>3</v>
      </c>
      <c r="W288" s="1068">
        <v>0.25</v>
      </c>
      <c r="X288" s="1069">
        <v>0.5</v>
      </c>
      <c r="Y288" s="1069">
        <v>0.75</v>
      </c>
      <c r="Z288" s="1061">
        <v>1</v>
      </c>
      <c r="AA288" s="1063"/>
      <c r="AB288" s="650"/>
      <c r="AC288" s="650"/>
      <c r="AD288" s="1071"/>
      <c r="AE288" s="1071"/>
      <c r="AF288" s="1072"/>
      <c r="AG288" s="1072"/>
      <c r="AH288" s="1072"/>
      <c r="AI288" s="1072"/>
      <c r="AJ288" s="1072"/>
      <c r="AK288" s="1072"/>
      <c r="AL288" s="1072"/>
      <c r="AM288" s="1072" t="s">
        <v>1387</v>
      </c>
      <c r="AN288" s="1072"/>
      <c r="AO288" s="1072"/>
      <c r="AP288" s="1072"/>
      <c r="AQ288" s="1072"/>
      <c r="AR288" s="1072"/>
      <c r="AS288" s="1072"/>
      <c r="AT288" s="1072"/>
      <c r="AU288" s="1072"/>
      <c r="AV288" s="1072"/>
      <c r="AW288" s="1072">
        <v>790000000</v>
      </c>
      <c r="AX288" s="1072"/>
      <c r="AY288" s="641">
        <f t="shared" si="183"/>
        <v>790000000</v>
      </c>
      <c r="AZ288" s="1066">
        <v>750000000</v>
      </c>
      <c r="BA288" s="1066"/>
      <c r="BB288" s="1066"/>
      <c r="BC288" s="1066"/>
      <c r="BD288" s="1066"/>
      <c r="BE288" s="1066"/>
      <c r="BF288" s="1066"/>
      <c r="BG288" s="1066"/>
      <c r="BH288" s="1066"/>
      <c r="BI288" s="1066"/>
      <c r="BJ288" s="1066"/>
      <c r="BK288" s="1066"/>
      <c r="BL288" s="1066"/>
      <c r="BM288" s="1066"/>
      <c r="BN288" s="1066"/>
      <c r="BO288" s="1066"/>
      <c r="BP288" s="1066"/>
      <c r="BQ288" s="1066"/>
      <c r="BR288" s="1066"/>
      <c r="BS288" s="1066"/>
      <c r="BT288" s="1066"/>
      <c r="BU288" s="1066">
        <v>1810000000</v>
      </c>
      <c r="BV288" s="1066"/>
      <c r="BW288" s="641">
        <f t="shared" si="136"/>
        <v>2560000000</v>
      </c>
      <c r="BX288" s="1066">
        <v>0</v>
      </c>
      <c r="BY288" s="1066"/>
      <c r="BZ288" s="1066"/>
      <c r="CA288" s="1066"/>
      <c r="CB288" s="1066"/>
      <c r="CC288" s="1066"/>
      <c r="CD288" s="1066"/>
      <c r="CE288" s="1066"/>
      <c r="CF288" s="1066"/>
      <c r="CG288" s="1066"/>
      <c r="CH288" s="1066"/>
      <c r="CI288" s="1066"/>
      <c r="CJ288" s="1066"/>
      <c r="CK288" s="1066"/>
      <c r="CL288" s="1066"/>
      <c r="CM288" s="1066"/>
      <c r="CN288" s="1066"/>
      <c r="CO288" s="1066"/>
      <c r="CP288" s="1066"/>
      <c r="CQ288" s="1066"/>
      <c r="CR288" s="1066"/>
      <c r="CS288" s="1066"/>
      <c r="CT288" s="1066"/>
      <c r="CU288" s="641">
        <f t="shared" si="185"/>
        <v>0</v>
      </c>
      <c r="CV288" s="1066"/>
      <c r="CW288" s="1066"/>
      <c r="CX288" s="1066"/>
      <c r="CY288" s="1066"/>
      <c r="CZ288" s="1066"/>
      <c r="DA288" s="1066"/>
      <c r="DB288" s="1073"/>
      <c r="DC288" s="1073"/>
      <c r="DD288" s="1073"/>
      <c r="DE288" s="1073"/>
      <c r="DF288" s="1073"/>
      <c r="DG288" s="1073"/>
      <c r="DH288" s="1073"/>
      <c r="DI288" s="1073"/>
      <c r="DJ288" s="1073"/>
      <c r="DK288" s="1073"/>
      <c r="DL288" s="1073"/>
      <c r="DM288" s="1073"/>
      <c r="DN288" s="1073"/>
      <c r="DO288" s="1074"/>
      <c r="DP288" s="1073"/>
      <c r="DQ288" s="1073"/>
      <c r="DR288" s="1073"/>
      <c r="DS288" s="780">
        <f t="shared" si="186"/>
        <v>0</v>
      </c>
      <c r="DT288" s="1066">
        <f t="shared" si="184"/>
        <v>3350000000</v>
      </c>
      <c r="DU288" s="1067" t="s">
        <v>1225</v>
      </c>
    </row>
    <row r="289" spans="1:130" ht="52.5" customHeight="1" x14ac:dyDescent="0.25">
      <c r="A289" s="599">
        <v>4</v>
      </c>
      <c r="B289" s="999" t="s">
        <v>803</v>
      </c>
      <c r="C289" s="599" t="s">
        <v>398</v>
      </c>
      <c r="D289" s="1033" t="s">
        <v>901</v>
      </c>
      <c r="E289" s="597" t="s">
        <v>902</v>
      </c>
      <c r="F289" s="597" t="s">
        <v>916</v>
      </c>
      <c r="G289" s="597" t="s">
        <v>917</v>
      </c>
      <c r="H289" s="601">
        <v>1</v>
      </c>
      <c r="I289" s="599" t="s">
        <v>918</v>
      </c>
      <c r="J289" s="599" t="s">
        <v>176</v>
      </c>
      <c r="K289" s="599" t="s">
        <v>38</v>
      </c>
      <c r="L289" s="601">
        <v>1</v>
      </c>
      <c r="M289" s="719">
        <v>1</v>
      </c>
      <c r="N289" s="1060" t="s">
        <v>957</v>
      </c>
      <c r="O289" s="1060" t="s">
        <v>958</v>
      </c>
      <c r="P289" s="1049">
        <v>0</v>
      </c>
      <c r="Q289" s="1060"/>
      <c r="R289" s="1060" t="s">
        <v>959</v>
      </c>
      <c r="S289" s="1060" t="s">
        <v>32</v>
      </c>
      <c r="T289" s="1070" t="s">
        <v>33</v>
      </c>
      <c r="U289" s="1061">
        <v>1</v>
      </c>
      <c r="V289" s="1061">
        <v>1</v>
      </c>
      <c r="W289" s="1068">
        <v>0.25</v>
      </c>
      <c r="X289" s="1069">
        <v>0.25</v>
      </c>
      <c r="Y289" s="1069">
        <v>0.25</v>
      </c>
      <c r="Z289" s="1069">
        <v>0.25</v>
      </c>
      <c r="AA289" s="1063">
        <v>6000000</v>
      </c>
      <c r="AB289" s="650"/>
      <c r="AC289" s="650"/>
      <c r="AD289" s="1071"/>
      <c r="AE289" s="1071"/>
      <c r="AF289" s="1072"/>
      <c r="AG289" s="1072"/>
      <c r="AH289" s="1072"/>
      <c r="AI289" s="1072"/>
      <c r="AJ289" s="1072"/>
      <c r="AK289" s="1072"/>
      <c r="AL289" s="1072"/>
      <c r="AM289" s="1072"/>
      <c r="AN289" s="1072"/>
      <c r="AO289" s="1072"/>
      <c r="AP289" s="1072"/>
      <c r="AQ289" s="1072"/>
      <c r="AR289" s="1072"/>
      <c r="AS289" s="1072"/>
      <c r="AT289" s="1072"/>
      <c r="AU289" s="1072"/>
      <c r="AV289" s="1072"/>
      <c r="AW289" s="1072">
        <v>35100000</v>
      </c>
      <c r="AX289" s="1072"/>
      <c r="AY289" s="641">
        <f t="shared" si="183"/>
        <v>41100000</v>
      </c>
      <c r="AZ289" s="1066">
        <v>41000000</v>
      </c>
      <c r="BA289" s="1066"/>
      <c r="BB289" s="1066"/>
      <c r="BC289" s="1066"/>
      <c r="BD289" s="1066"/>
      <c r="BE289" s="1066"/>
      <c r="BF289" s="1066"/>
      <c r="BG289" s="1066"/>
      <c r="BH289" s="1066"/>
      <c r="BI289" s="1066"/>
      <c r="BJ289" s="1066"/>
      <c r="BK289" s="1066"/>
      <c r="BL289" s="1066"/>
      <c r="BM289" s="1066"/>
      <c r="BN289" s="1066"/>
      <c r="BO289" s="1066"/>
      <c r="BP289" s="1066"/>
      <c r="BQ289" s="1066"/>
      <c r="BR289" s="1066"/>
      <c r="BS289" s="1066"/>
      <c r="BT289" s="1066"/>
      <c r="BU289" s="1066">
        <v>28000000</v>
      </c>
      <c r="BV289" s="1066"/>
      <c r="BW289" s="641">
        <f t="shared" si="136"/>
        <v>69000000</v>
      </c>
      <c r="BX289" s="1066">
        <v>76000000</v>
      </c>
      <c r="BY289" s="1066"/>
      <c r="BZ289" s="1066"/>
      <c r="CA289" s="1066"/>
      <c r="CB289" s="1066"/>
      <c r="CC289" s="1066"/>
      <c r="CD289" s="1066"/>
      <c r="CE289" s="1066"/>
      <c r="CF289" s="1066"/>
      <c r="CG289" s="1066"/>
      <c r="CH289" s="1066"/>
      <c r="CI289" s="1066"/>
      <c r="CJ289" s="1066"/>
      <c r="CK289" s="1066"/>
      <c r="CL289" s="1066"/>
      <c r="CM289" s="1066"/>
      <c r="CN289" s="1066"/>
      <c r="CO289" s="1066"/>
      <c r="CP289" s="1066"/>
      <c r="CQ289" s="1066"/>
      <c r="CR289" s="1066"/>
      <c r="CS289" s="1066">
        <v>43000000</v>
      </c>
      <c r="CT289" s="1066"/>
      <c r="CU289" s="641">
        <f t="shared" si="185"/>
        <v>119000000</v>
      </c>
      <c r="CV289" s="1066">
        <v>43000000</v>
      </c>
      <c r="CW289" s="1066"/>
      <c r="CX289" s="1066"/>
      <c r="CY289" s="1066"/>
      <c r="CZ289" s="1066"/>
      <c r="DA289" s="1066"/>
      <c r="DB289" s="1073"/>
      <c r="DC289" s="1073"/>
      <c r="DD289" s="1073"/>
      <c r="DE289" s="1073"/>
      <c r="DF289" s="1073"/>
      <c r="DG289" s="1073"/>
      <c r="DH289" s="1073"/>
      <c r="DI289" s="1073"/>
      <c r="DJ289" s="1073"/>
      <c r="DK289" s="1073"/>
      <c r="DL289" s="1073"/>
      <c r="DM289" s="1073"/>
      <c r="DN289" s="1073"/>
      <c r="DO289" s="1074"/>
      <c r="DP289" s="1073"/>
      <c r="DQ289" s="1073">
        <v>45000000</v>
      </c>
      <c r="DR289" s="1073"/>
      <c r="DS289" s="780">
        <f t="shared" si="186"/>
        <v>88000000</v>
      </c>
      <c r="DT289" s="1066">
        <f t="shared" si="184"/>
        <v>317100000</v>
      </c>
      <c r="DU289" s="1067" t="s">
        <v>1225</v>
      </c>
    </row>
    <row r="290" spans="1:130" ht="52.5" customHeight="1" x14ac:dyDescent="0.25">
      <c r="A290" s="599">
        <v>4</v>
      </c>
      <c r="B290" s="999" t="s">
        <v>803</v>
      </c>
      <c r="C290" s="599" t="s">
        <v>398</v>
      </c>
      <c r="D290" s="1033" t="s">
        <v>901</v>
      </c>
      <c r="E290" s="597" t="s">
        <v>902</v>
      </c>
      <c r="F290" s="597" t="s">
        <v>916</v>
      </c>
      <c r="G290" s="597" t="s">
        <v>917</v>
      </c>
      <c r="H290" s="601">
        <v>1</v>
      </c>
      <c r="I290" s="599" t="s">
        <v>918</v>
      </c>
      <c r="J290" s="599" t="s">
        <v>176</v>
      </c>
      <c r="K290" s="599" t="s">
        <v>38</v>
      </c>
      <c r="L290" s="601">
        <v>1</v>
      </c>
      <c r="M290" s="719">
        <v>1</v>
      </c>
      <c r="N290" s="1036" t="s">
        <v>960</v>
      </c>
      <c r="O290" s="1060" t="s">
        <v>961</v>
      </c>
      <c r="P290" s="1049">
        <v>0</v>
      </c>
      <c r="Q290" s="1060"/>
      <c r="R290" s="1060" t="s">
        <v>962</v>
      </c>
      <c r="S290" s="1060" t="s">
        <v>32</v>
      </c>
      <c r="T290" s="1070" t="s">
        <v>33</v>
      </c>
      <c r="U290" s="1061">
        <v>2</v>
      </c>
      <c r="V290" s="1061">
        <v>2</v>
      </c>
      <c r="W290" s="1068">
        <v>0.5</v>
      </c>
      <c r="X290" s="1069">
        <v>0.5</v>
      </c>
      <c r="Y290" s="1069">
        <v>0.5</v>
      </c>
      <c r="Z290" s="1069">
        <v>0.5</v>
      </c>
      <c r="AA290" s="1063">
        <v>4000000</v>
      </c>
      <c r="AB290" s="650"/>
      <c r="AC290" s="650"/>
      <c r="AD290" s="1071"/>
      <c r="AE290" s="1071"/>
      <c r="AF290" s="1072"/>
      <c r="AG290" s="1072"/>
      <c r="AH290" s="1072"/>
      <c r="AI290" s="1072"/>
      <c r="AJ290" s="1072"/>
      <c r="AK290" s="1072"/>
      <c r="AL290" s="1072"/>
      <c r="AM290" s="1072"/>
      <c r="AN290" s="1072"/>
      <c r="AO290" s="1072"/>
      <c r="AP290" s="1072"/>
      <c r="AQ290" s="1072"/>
      <c r="AR290" s="1072"/>
      <c r="AS290" s="1072"/>
      <c r="AT290" s="1072"/>
      <c r="AU290" s="1072"/>
      <c r="AV290" s="1072"/>
      <c r="AW290" s="1072">
        <v>5500000</v>
      </c>
      <c r="AX290" s="1072"/>
      <c r="AY290" s="641">
        <f t="shared" si="183"/>
        <v>9500000</v>
      </c>
      <c r="AZ290" s="1066">
        <v>66000000</v>
      </c>
      <c r="BA290" s="1066"/>
      <c r="BB290" s="1066"/>
      <c r="BC290" s="1066"/>
      <c r="BD290" s="1066"/>
      <c r="BE290" s="1066"/>
      <c r="BF290" s="1066"/>
      <c r="BG290" s="1066"/>
      <c r="BH290" s="1066"/>
      <c r="BI290" s="1066"/>
      <c r="BJ290" s="1066"/>
      <c r="BK290" s="1066"/>
      <c r="BL290" s="1066"/>
      <c r="BM290" s="1066"/>
      <c r="BN290" s="1066"/>
      <c r="BO290" s="1066"/>
      <c r="BP290" s="1066"/>
      <c r="BQ290" s="1066"/>
      <c r="BR290" s="1066"/>
      <c r="BS290" s="1066"/>
      <c r="BT290" s="1066"/>
      <c r="BU290" s="1066">
        <v>27000000</v>
      </c>
      <c r="BV290" s="1066"/>
      <c r="BW290" s="641">
        <f t="shared" si="136"/>
        <v>93000000</v>
      </c>
      <c r="BX290" s="1066">
        <v>78000000</v>
      </c>
      <c r="BY290" s="1066"/>
      <c r="BZ290" s="1066"/>
      <c r="CA290" s="1066"/>
      <c r="CB290" s="1066"/>
      <c r="CC290" s="1066"/>
      <c r="CD290" s="1066"/>
      <c r="CE290" s="1066"/>
      <c r="CF290" s="1066"/>
      <c r="CG290" s="1066"/>
      <c r="CH290" s="1066"/>
      <c r="CI290" s="1066"/>
      <c r="CJ290" s="1066"/>
      <c r="CK290" s="1066"/>
      <c r="CL290" s="1066"/>
      <c r="CM290" s="1066"/>
      <c r="CN290" s="1066"/>
      <c r="CO290" s="1066"/>
      <c r="CP290" s="1066"/>
      <c r="CQ290" s="1066"/>
      <c r="CR290" s="1066"/>
      <c r="CS290" s="1066"/>
      <c r="CT290" s="1066"/>
      <c r="CU290" s="641">
        <f t="shared" si="185"/>
        <v>78000000</v>
      </c>
      <c r="CV290" s="1066">
        <v>18000000</v>
      </c>
      <c r="CW290" s="1066"/>
      <c r="CX290" s="1066"/>
      <c r="CY290" s="1066"/>
      <c r="CZ290" s="1066"/>
      <c r="DA290" s="1066"/>
      <c r="DB290" s="1073"/>
      <c r="DC290" s="1073"/>
      <c r="DD290" s="1073"/>
      <c r="DE290" s="1073"/>
      <c r="DF290" s="1073"/>
      <c r="DG290" s="1073"/>
      <c r="DH290" s="1073"/>
      <c r="DI290" s="1073"/>
      <c r="DJ290" s="1073"/>
      <c r="DK290" s="1073"/>
      <c r="DL290" s="1073"/>
      <c r="DM290" s="1073"/>
      <c r="DN290" s="1073"/>
      <c r="DO290" s="1074"/>
      <c r="DP290" s="1073"/>
      <c r="DQ290" s="1073"/>
      <c r="DR290" s="1073"/>
      <c r="DS290" s="780">
        <f t="shared" si="186"/>
        <v>18000000</v>
      </c>
      <c r="DT290" s="1066">
        <f t="shared" si="184"/>
        <v>198500000</v>
      </c>
      <c r="DU290" s="1067" t="s">
        <v>1225</v>
      </c>
    </row>
    <row r="291" spans="1:130" ht="16.5" x14ac:dyDescent="0.25">
      <c r="A291" s="1413" t="s">
        <v>1227</v>
      </c>
      <c r="B291" s="1413"/>
      <c r="C291" s="1413"/>
      <c r="D291" s="1413"/>
      <c r="E291" s="1413"/>
      <c r="F291" s="1413"/>
      <c r="G291" s="1413"/>
      <c r="H291" s="1413"/>
      <c r="I291" s="1413"/>
      <c r="J291" s="1413"/>
      <c r="K291" s="1413"/>
      <c r="L291" s="1413"/>
      <c r="M291" s="1413"/>
      <c r="N291" s="1413"/>
      <c r="O291" s="1413"/>
      <c r="P291" s="1413"/>
      <c r="Q291" s="1413"/>
      <c r="R291" s="1413"/>
      <c r="S291" s="1413"/>
      <c r="T291" s="1413"/>
      <c r="U291" s="1413"/>
      <c r="V291" s="1413"/>
      <c r="W291" s="1413"/>
      <c r="X291" s="1413"/>
      <c r="Y291" s="1413"/>
      <c r="Z291" s="1414"/>
      <c r="AA291" s="1075">
        <f>SUM(AA285:AA290)</f>
        <v>1920000000</v>
      </c>
      <c r="AB291" s="1076">
        <f t="shared" ref="AB291:CR291" si="187">SUM(AB285:AB290)</f>
        <v>0</v>
      </c>
      <c r="AC291" s="1076"/>
      <c r="AD291" s="1076">
        <f t="shared" si="187"/>
        <v>0</v>
      </c>
      <c r="AE291" s="1076">
        <f t="shared" si="187"/>
        <v>0</v>
      </c>
      <c r="AF291" s="1076">
        <f t="shared" si="187"/>
        <v>0</v>
      </c>
      <c r="AG291" s="1076">
        <f t="shared" si="187"/>
        <v>0</v>
      </c>
      <c r="AH291" s="1076">
        <f t="shared" si="187"/>
        <v>0</v>
      </c>
      <c r="AI291" s="1076">
        <f t="shared" si="187"/>
        <v>0</v>
      </c>
      <c r="AJ291" s="1076">
        <f t="shared" si="187"/>
        <v>0</v>
      </c>
      <c r="AK291" s="1076">
        <f t="shared" si="187"/>
        <v>0</v>
      </c>
      <c r="AL291" s="1076">
        <f t="shared" si="187"/>
        <v>0</v>
      </c>
      <c r="AM291" s="1076">
        <f t="shared" si="187"/>
        <v>0</v>
      </c>
      <c r="AN291" s="1076">
        <f t="shared" si="187"/>
        <v>0</v>
      </c>
      <c r="AO291" s="1076">
        <f t="shared" si="187"/>
        <v>0</v>
      </c>
      <c r="AP291" s="1076">
        <f t="shared" si="187"/>
        <v>0</v>
      </c>
      <c r="AQ291" s="1076">
        <f t="shared" si="187"/>
        <v>0</v>
      </c>
      <c r="AR291" s="1076">
        <f t="shared" si="187"/>
        <v>0</v>
      </c>
      <c r="AS291" s="1076">
        <f t="shared" si="187"/>
        <v>0</v>
      </c>
      <c r="AT291" s="1076">
        <f t="shared" si="187"/>
        <v>0</v>
      </c>
      <c r="AU291" s="1076">
        <f t="shared" si="187"/>
        <v>0</v>
      </c>
      <c r="AV291" s="1076">
        <f t="shared" si="187"/>
        <v>0</v>
      </c>
      <c r="AW291" s="1076">
        <f t="shared" si="187"/>
        <v>1179600000</v>
      </c>
      <c r="AX291" s="1076"/>
      <c r="AY291" s="1077">
        <f t="shared" si="187"/>
        <v>3099600000</v>
      </c>
      <c r="AZ291" s="1076">
        <f t="shared" si="187"/>
        <v>3230000000</v>
      </c>
      <c r="BA291" s="1076">
        <f t="shared" si="187"/>
        <v>0</v>
      </c>
      <c r="BB291" s="1076"/>
      <c r="BC291" s="1076">
        <f t="shared" si="187"/>
        <v>0</v>
      </c>
      <c r="BD291" s="1076">
        <f t="shared" si="187"/>
        <v>0</v>
      </c>
      <c r="BE291" s="1076">
        <f t="shared" si="187"/>
        <v>0</v>
      </c>
      <c r="BF291" s="1076">
        <f t="shared" si="187"/>
        <v>0</v>
      </c>
      <c r="BG291" s="1076">
        <f t="shared" si="187"/>
        <v>0</v>
      </c>
      <c r="BH291" s="1076">
        <f t="shared" si="187"/>
        <v>0</v>
      </c>
      <c r="BI291" s="1076">
        <f t="shared" si="187"/>
        <v>0</v>
      </c>
      <c r="BJ291" s="1076">
        <f t="shared" si="187"/>
        <v>0</v>
      </c>
      <c r="BK291" s="1076">
        <f t="shared" si="187"/>
        <v>0</v>
      </c>
      <c r="BL291" s="1076">
        <f t="shared" si="187"/>
        <v>0</v>
      </c>
      <c r="BM291" s="1076">
        <f t="shared" si="187"/>
        <v>0</v>
      </c>
      <c r="BN291" s="1076">
        <f t="shared" si="187"/>
        <v>0</v>
      </c>
      <c r="BO291" s="1076">
        <f t="shared" si="187"/>
        <v>0</v>
      </c>
      <c r="BP291" s="1076">
        <f t="shared" si="187"/>
        <v>0</v>
      </c>
      <c r="BQ291" s="1076">
        <f t="shared" si="187"/>
        <v>0</v>
      </c>
      <c r="BR291" s="1076">
        <f t="shared" si="187"/>
        <v>0</v>
      </c>
      <c r="BS291" s="1076">
        <f t="shared" si="187"/>
        <v>0</v>
      </c>
      <c r="BT291" s="1076">
        <f t="shared" si="187"/>
        <v>0</v>
      </c>
      <c r="BU291" s="1076">
        <f t="shared" si="187"/>
        <v>2351000000</v>
      </c>
      <c r="BV291" s="1076"/>
      <c r="BW291" s="1078">
        <f t="shared" si="187"/>
        <v>5581000000</v>
      </c>
      <c r="BX291" s="1078">
        <f t="shared" si="187"/>
        <v>3574000000</v>
      </c>
      <c r="BY291" s="1076">
        <f t="shared" si="187"/>
        <v>0</v>
      </c>
      <c r="BZ291" s="1076"/>
      <c r="CA291" s="1076">
        <f t="shared" si="187"/>
        <v>0</v>
      </c>
      <c r="CB291" s="1076">
        <f t="shared" si="187"/>
        <v>0</v>
      </c>
      <c r="CC291" s="1076">
        <f t="shared" si="187"/>
        <v>0</v>
      </c>
      <c r="CD291" s="1076">
        <f t="shared" si="187"/>
        <v>0</v>
      </c>
      <c r="CE291" s="1076">
        <f t="shared" si="187"/>
        <v>0</v>
      </c>
      <c r="CF291" s="1076">
        <f t="shared" si="187"/>
        <v>0</v>
      </c>
      <c r="CG291" s="1076">
        <f t="shared" si="187"/>
        <v>0</v>
      </c>
      <c r="CH291" s="1076">
        <f t="shared" si="187"/>
        <v>0</v>
      </c>
      <c r="CI291" s="1076">
        <f t="shared" si="187"/>
        <v>0</v>
      </c>
      <c r="CJ291" s="1076">
        <f t="shared" si="187"/>
        <v>0</v>
      </c>
      <c r="CK291" s="1076">
        <f t="shared" si="187"/>
        <v>0</v>
      </c>
      <c r="CL291" s="1076">
        <f t="shared" si="187"/>
        <v>0</v>
      </c>
      <c r="CM291" s="1076">
        <f t="shared" si="187"/>
        <v>0</v>
      </c>
      <c r="CN291" s="1076">
        <f t="shared" si="187"/>
        <v>0</v>
      </c>
      <c r="CO291" s="1076">
        <f t="shared" si="187"/>
        <v>0</v>
      </c>
      <c r="CP291" s="1076">
        <f t="shared" si="187"/>
        <v>0</v>
      </c>
      <c r="CQ291" s="1076">
        <f t="shared" si="187"/>
        <v>0</v>
      </c>
      <c r="CR291" s="1076">
        <f t="shared" si="187"/>
        <v>0</v>
      </c>
      <c r="CS291" s="1078">
        <f t="shared" ref="CS291:DU291" si="188">SUM(CS285:CS290)</f>
        <v>78000000</v>
      </c>
      <c r="CT291" s="1078"/>
      <c r="CU291" s="1078">
        <f t="shared" si="188"/>
        <v>3652000000</v>
      </c>
      <c r="CV291" s="1078">
        <f t="shared" si="188"/>
        <v>3376000000</v>
      </c>
      <c r="CW291" s="1076">
        <f t="shared" si="188"/>
        <v>0</v>
      </c>
      <c r="CX291" s="1076"/>
      <c r="CY291" s="1076">
        <f t="shared" si="188"/>
        <v>0</v>
      </c>
      <c r="CZ291" s="1076">
        <f t="shared" si="188"/>
        <v>0</v>
      </c>
      <c r="DA291" s="1076">
        <f t="shared" si="188"/>
        <v>0</v>
      </c>
      <c r="DB291" s="1076">
        <f t="shared" si="188"/>
        <v>0</v>
      </c>
      <c r="DC291" s="1076">
        <f t="shared" si="188"/>
        <v>0</v>
      </c>
      <c r="DD291" s="1076">
        <f t="shared" si="188"/>
        <v>0</v>
      </c>
      <c r="DE291" s="1076">
        <f t="shared" si="188"/>
        <v>0</v>
      </c>
      <c r="DF291" s="1076">
        <f t="shared" si="188"/>
        <v>0</v>
      </c>
      <c r="DG291" s="1076">
        <f t="shared" si="188"/>
        <v>0</v>
      </c>
      <c r="DH291" s="1076">
        <f t="shared" si="188"/>
        <v>0</v>
      </c>
      <c r="DI291" s="1076">
        <f t="shared" si="188"/>
        <v>0</v>
      </c>
      <c r="DJ291" s="1076">
        <f t="shared" si="188"/>
        <v>0</v>
      </c>
      <c r="DK291" s="1076">
        <f t="shared" si="188"/>
        <v>0</v>
      </c>
      <c r="DL291" s="1076">
        <f t="shared" si="188"/>
        <v>0</v>
      </c>
      <c r="DM291" s="1076">
        <f t="shared" si="188"/>
        <v>0</v>
      </c>
      <c r="DN291" s="1076">
        <f t="shared" si="188"/>
        <v>0</v>
      </c>
      <c r="DO291" s="1076">
        <f t="shared" si="188"/>
        <v>0</v>
      </c>
      <c r="DP291" s="1076">
        <f t="shared" si="188"/>
        <v>0</v>
      </c>
      <c r="DQ291" s="1078">
        <f t="shared" si="188"/>
        <v>87000000</v>
      </c>
      <c r="DR291" s="1078"/>
      <c r="DS291" s="1078">
        <f t="shared" si="188"/>
        <v>3463000000</v>
      </c>
      <c r="DT291" s="1078">
        <f t="shared" si="188"/>
        <v>15795600000</v>
      </c>
      <c r="DU291" s="1076">
        <f t="shared" si="188"/>
        <v>0</v>
      </c>
    </row>
    <row r="292" spans="1:130" ht="58.5" customHeight="1" x14ac:dyDescent="0.25">
      <c r="A292" s="681">
        <v>5</v>
      </c>
      <c r="B292" s="1079" t="s">
        <v>963</v>
      </c>
      <c r="C292" s="681" t="s">
        <v>398</v>
      </c>
      <c r="D292" s="681" t="s">
        <v>976</v>
      </c>
      <c r="E292" s="681" t="s">
        <v>977</v>
      </c>
      <c r="F292" s="681" t="s">
        <v>978</v>
      </c>
      <c r="G292" s="681" t="s">
        <v>979</v>
      </c>
      <c r="H292" s="681">
        <v>0</v>
      </c>
      <c r="I292" s="1080" t="s">
        <v>980</v>
      </c>
      <c r="J292" s="681" t="s">
        <v>176</v>
      </c>
      <c r="K292" s="681" t="s">
        <v>33</v>
      </c>
      <c r="L292" s="1081">
        <v>1</v>
      </c>
      <c r="M292" s="1081">
        <v>1</v>
      </c>
      <c r="N292" s="1082" t="s">
        <v>981</v>
      </c>
      <c r="O292" s="1082" t="s">
        <v>982</v>
      </c>
      <c r="P292" s="1082">
        <v>29</v>
      </c>
      <c r="Q292" s="1083">
        <v>2023</v>
      </c>
      <c r="R292" s="682" t="s">
        <v>983</v>
      </c>
      <c r="S292" s="682" t="s">
        <v>105</v>
      </c>
      <c r="T292" s="682" t="s">
        <v>33</v>
      </c>
      <c r="U292" s="682">
        <v>43</v>
      </c>
      <c r="V292" s="682">
        <v>43</v>
      </c>
      <c r="W292" s="682">
        <v>36</v>
      </c>
      <c r="X292" s="682">
        <v>39</v>
      </c>
      <c r="Y292" s="682">
        <v>42</v>
      </c>
      <c r="Z292" s="682">
        <v>43</v>
      </c>
      <c r="AA292" s="1084">
        <v>150441000</v>
      </c>
      <c r="AB292" s="1085"/>
      <c r="AC292" s="1085"/>
      <c r="AD292" s="1085"/>
      <c r="AE292" s="1085"/>
      <c r="AF292" s="1085"/>
      <c r="AG292" s="1085"/>
      <c r="AH292" s="1085"/>
      <c r="AI292" s="1085"/>
      <c r="AJ292" s="1085"/>
      <c r="AK292" s="1085"/>
      <c r="AL292" s="1085"/>
      <c r="AM292" s="1085"/>
      <c r="AN292" s="1085"/>
      <c r="AO292" s="1085"/>
      <c r="AP292" s="1085"/>
      <c r="AQ292" s="1085"/>
      <c r="AR292" s="1085"/>
      <c r="AS292" s="1085"/>
      <c r="AT292" s="1085"/>
      <c r="AU292" s="1085"/>
      <c r="AV292" s="1085"/>
      <c r="AW292" s="1085"/>
      <c r="AX292" s="1085"/>
      <c r="AY292" s="673">
        <f t="shared" ref="AY292:AY299" si="189">SUM(AA292:AW292)</f>
        <v>150441000</v>
      </c>
      <c r="AZ292" s="1085">
        <v>156896000</v>
      </c>
      <c r="BA292" s="1085"/>
      <c r="BB292" s="1085"/>
      <c r="BC292" s="1085"/>
      <c r="BD292" s="1085"/>
      <c r="BE292" s="1085"/>
      <c r="BF292" s="1085"/>
      <c r="BG292" s="1085"/>
      <c r="BH292" s="1085"/>
      <c r="BI292" s="1085"/>
      <c r="BJ292" s="1085"/>
      <c r="BK292" s="1085"/>
      <c r="BL292" s="1085"/>
      <c r="BM292" s="1085"/>
      <c r="BN292" s="1085"/>
      <c r="BO292" s="1085"/>
      <c r="BP292" s="1085"/>
      <c r="BQ292" s="1085"/>
      <c r="BR292" s="1085"/>
      <c r="BS292" s="1085"/>
      <c r="BT292" s="1085"/>
      <c r="BU292" s="1085"/>
      <c r="BV292" s="1085"/>
      <c r="BW292" s="673">
        <f>SUM(AZ292:BU292)</f>
        <v>156896000</v>
      </c>
      <c r="BX292" s="1085">
        <v>163956320</v>
      </c>
      <c r="BY292" s="1085"/>
      <c r="BZ292" s="1085"/>
      <c r="CA292" s="1085"/>
      <c r="CB292" s="1085"/>
      <c r="CC292" s="1085"/>
      <c r="CD292" s="1085"/>
      <c r="CE292" s="1085"/>
      <c r="CF292" s="1085"/>
      <c r="CG292" s="1085"/>
      <c r="CH292" s="1085"/>
      <c r="CI292" s="1085"/>
      <c r="CJ292" s="1085"/>
      <c r="CK292" s="1085"/>
      <c r="CL292" s="1085"/>
      <c r="CM292" s="1085"/>
      <c r="CN292" s="1085"/>
      <c r="CO292" s="1085"/>
      <c r="CP292" s="1085"/>
      <c r="CQ292" s="1085"/>
      <c r="CR292" s="1085"/>
      <c r="CS292" s="1085"/>
      <c r="CT292" s="1085"/>
      <c r="CU292" s="673">
        <f>SUM(BX292:CS292)</f>
        <v>163956320</v>
      </c>
      <c r="CV292" s="1085">
        <v>171334354.39999998</v>
      </c>
      <c r="CW292" s="1085"/>
      <c r="CX292" s="1085"/>
      <c r="CY292" s="1085"/>
      <c r="CZ292" s="1085"/>
      <c r="DA292" s="1086"/>
      <c r="DB292" s="1086"/>
      <c r="DC292" s="1086"/>
      <c r="DD292" s="1086"/>
      <c r="DE292" s="1086"/>
      <c r="DF292" s="1086"/>
      <c r="DG292" s="1086"/>
      <c r="DH292" s="1086"/>
      <c r="DI292" s="1086"/>
      <c r="DJ292" s="1086"/>
      <c r="DK292" s="1086"/>
      <c r="DL292" s="1086"/>
      <c r="DM292" s="1086"/>
      <c r="DN292" s="1086"/>
      <c r="DO292" s="1086"/>
      <c r="DP292" s="1086"/>
      <c r="DQ292" s="1086"/>
      <c r="DR292" s="1086"/>
      <c r="DS292" s="1087">
        <f t="shared" ref="DS292" si="190">+SUM(CV292:CZ292)</f>
        <v>171334354.39999998</v>
      </c>
      <c r="DT292" s="1088">
        <f t="shared" ref="DT292:DT299" si="191">+AY292+BW292+CU292+DS292</f>
        <v>642627674.39999998</v>
      </c>
      <c r="DU292" s="1089" t="s">
        <v>1182</v>
      </c>
      <c r="DV292" s="789"/>
      <c r="DW292" s="789"/>
      <c r="DX292" s="789"/>
      <c r="DY292" s="789"/>
      <c r="DZ292" s="789"/>
    </row>
    <row r="293" spans="1:130" ht="58.5" customHeight="1" x14ac:dyDescent="0.25">
      <c r="A293" s="681">
        <v>5</v>
      </c>
      <c r="B293" s="1079" t="s">
        <v>963</v>
      </c>
      <c r="C293" s="681" t="s">
        <v>398</v>
      </c>
      <c r="D293" s="681" t="s">
        <v>976</v>
      </c>
      <c r="E293" s="681" t="s">
        <v>977</v>
      </c>
      <c r="F293" s="681" t="s">
        <v>978</v>
      </c>
      <c r="G293" s="681" t="s">
        <v>979</v>
      </c>
      <c r="H293" s="681">
        <v>0</v>
      </c>
      <c r="I293" s="1080" t="s">
        <v>980</v>
      </c>
      <c r="J293" s="681" t="s">
        <v>176</v>
      </c>
      <c r="K293" s="681" t="s">
        <v>33</v>
      </c>
      <c r="L293" s="1081">
        <v>1</v>
      </c>
      <c r="M293" s="1081">
        <v>1</v>
      </c>
      <c r="N293" s="1082" t="s">
        <v>984</v>
      </c>
      <c r="O293" s="1082" t="s">
        <v>985</v>
      </c>
      <c r="P293" s="1082">
        <v>15</v>
      </c>
      <c r="Q293" s="1083" t="s">
        <v>324</v>
      </c>
      <c r="R293" s="682" t="s">
        <v>986</v>
      </c>
      <c r="S293" s="682" t="s">
        <v>105</v>
      </c>
      <c r="T293" s="682" t="s">
        <v>33</v>
      </c>
      <c r="U293" s="682">
        <v>22</v>
      </c>
      <c r="V293" s="682">
        <v>22</v>
      </c>
      <c r="W293" s="682">
        <v>6</v>
      </c>
      <c r="X293" s="682">
        <v>5</v>
      </c>
      <c r="Y293" s="682">
        <v>5</v>
      </c>
      <c r="Z293" s="682">
        <v>6</v>
      </c>
      <c r="AA293" s="1084">
        <v>302822000</v>
      </c>
      <c r="AB293" s="1085"/>
      <c r="AC293" s="1085"/>
      <c r="AD293" s="1085"/>
      <c r="AE293" s="1085"/>
      <c r="AF293" s="1085"/>
      <c r="AG293" s="1085"/>
      <c r="AH293" s="1085"/>
      <c r="AI293" s="1085"/>
      <c r="AJ293" s="1085"/>
      <c r="AK293" s="1085"/>
      <c r="AL293" s="1085"/>
      <c r="AM293" s="1085"/>
      <c r="AN293" s="1085"/>
      <c r="AO293" s="1085"/>
      <c r="AP293" s="1085"/>
      <c r="AQ293" s="1085"/>
      <c r="AR293" s="1085"/>
      <c r="AS293" s="1085"/>
      <c r="AT293" s="1085"/>
      <c r="AU293" s="1085"/>
      <c r="AV293" s="1085"/>
      <c r="AW293" s="1085"/>
      <c r="AX293" s="1085"/>
      <c r="AY293" s="673">
        <f t="shared" si="189"/>
        <v>302822000</v>
      </c>
      <c r="AZ293" s="1085">
        <v>78448000</v>
      </c>
      <c r="BA293" s="1085"/>
      <c r="BB293" s="1085"/>
      <c r="BC293" s="1085"/>
      <c r="BD293" s="1085"/>
      <c r="BE293" s="1085"/>
      <c r="BF293" s="1085"/>
      <c r="BG293" s="1085"/>
      <c r="BH293" s="1085"/>
      <c r="BI293" s="1085"/>
      <c r="BJ293" s="1085"/>
      <c r="BK293" s="1085"/>
      <c r="BL293" s="1085"/>
      <c r="BM293" s="1085"/>
      <c r="BN293" s="1085"/>
      <c r="BO293" s="1085"/>
      <c r="BP293" s="1085"/>
      <c r="BQ293" s="1085"/>
      <c r="BR293" s="1085"/>
      <c r="BS293" s="1085"/>
      <c r="BT293" s="1085"/>
      <c r="BU293" s="1085"/>
      <c r="BV293" s="1085"/>
      <c r="BW293" s="673">
        <f t="shared" ref="BW293:BW299" si="192">SUM(AZ293:BU293)</f>
        <v>78448000</v>
      </c>
      <c r="BX293" s="1085">
        <v>81978160</v>
      </c>
      <c r="BY293" s="1085"/>
      <c r="BZ293" s="1085"/>
      <c r="CA293" s="1085"/>
      <c r="CB293" s="1085"/>
      <c r="CC293" s="1085"/>
      <c r="CD293" s="1085"/>
      <c r="CE293" s="1085"/>
      <c r="CF293" s="1085"/>
      <c r="CG293" s="1085"/>
      <c r="CH293" s="1085"/>
      <c r="CI293" s="1085"/>
      <c r="CJ293" s="1085"/>
      <c r="CK293" s="1085"/>
      <c r="CL293" s="1085"/>
      <c r="CM293" s="1085"/>
      <c r="CN293" s="1085"/>
      <c r="CO293" s="1085"/>
      <c r="CP293" s="1085"/>
      <c r="CQ293" s="1085"/>
      <c r="CR293" s="1085"/>
      <c r="CS293" s="1085"/>
      <c r="CT293" s="1085"/>
      <c r="CU293" s="673">
        <f t="shared" ref="CU293:CU299" si="193">SUM(BX293:CS293)</f>
        <v>81978160</v>
      </c>
      <c r="CV293" s="1085">
        <v>85667177.199999988</v>
      </c>
      <c r="CW293" s="1085"/>
      <c r="CX293" s="1085"/>
      <c r="CY293" s="1085"/>
      <c r="CZ293" s="1085"/>
      <c r="DA293" s="1086"/>
      <c r="DB293" s="1086"/>
      <c r="DC293" s="1086"/>
      <c r="DD293" s="1086"/>
      <c r="DE293" s="1086"/>
      <c r="DF293" s="1086"/>
      <c r="DG293" s="1086"/>
      <c r="DH293" s="1086"/>
      <c r="DI293" s="1086"/>
      <c r="DJ293" s="1086"/>
      <c r="DK293" s="1086"/>
      <c r="DL293" s="1086"/>
      <c r="DM293" s="1086"/>
      <c r="DN293" s="1086"/>
      <c r="DO293" s="1086"/>
      <c r="DP293" s="1086"/>
      <c r="DQ293" s="1086"/>
      <c r="DR293" s="1086"/>
      <c r="DS293" s="1087">
        <f>SUM(CV293:DQ293)</f>
        <v>85667177.199999988</v>
      </c>
      <c r="DT293" s="1088">
        <f t="shared" si="191"/>
        <v>548915337.20000005</v>
      </c>
      <c r="DU293" s="1089" t="s">
        <v>1182</v>
      </c>
      <c r="DV293" s="789"/>
      <c r="DW293" s="789"/>
      <c r="DX293" s="789"/>
      <c r="DY293" s="789"/>
      <c r="DZ293" s="789"/>
    </row>
    <row r="294" spans="1:130" ht="58.5" customHeight="1" x14ac:dyDescent="0.25">
      <c r="A294" s="681">
        <v>5</v>
      </c>
      <c r="B294" s="1079" t="s">
        <v>963</v>
      </c>
      <c r="C294" s="681" t="s">
        <v>398</v>
      </c>
      <c r="D294" s="681" t="s">
        <v>976</v>
      </c>
      <c r="E294" s="681" t="s">
        <v>977</v>
      </c>
      <c r="F294" s="681" t="s">
        <v>978</v>
      </c>
      <c r="G294" s="681" t="s">
        <v>979</v>
      </c>
      <c r="H294" s="681">
        <v>0</v>
      </c>
      <c r="I294" s="1080" t="s">
        <v>980</v>
      </c>
      <c r="J294" s="681" t="s">
        <v>176</v>
      </c>
      <c r="K294" s="681" t="s">
        <v>33</v>
      </c>
      <c r="L294" s="1081">
        <v>1</v>
      </c>
      <c r="M294" s="1081">
        <v>1</v>
      </c>
      <c r="N294" s="682" t="s">
        <v>987</v>
      </c>
      <c r="O294" s="682" t="s">
        <v>988</v>
      </c>
      <c r="P294" s="682">
        <v>12</v>
      </c>
      <c r="Q294" s="682" t="s">
        <v>324</v>
      </c>
      <c r="R294" s="682" t="s">
        <v>989</v>
      </c>
      <c r="S294" s="682" t="s">
        <v>105</v>
      </c>
      <c r="T294" s="682" t="s">
        <v>38</v>
      </c>
      <c r="U294" s="682">
        <v>13</v>
      </c>
      <c r="V294" s="682">
        <v>13</v>
      </c>
      <c r="W294" s="682">
        <v>13</v>
      </c>
      <c r="X294" s="682">
        <v>13</v>
      </c>
      <c r="Y294" s="682">
        <v>13</v>
      </c>
      <c r="Z294" s="682">
        <v>13</v>
      </c>
      <c r="AA294" s="1084">
        <v>50352000</v>
      </c>
      <c r="AB294" s="1085"/>
      <c r="AC294" s="1085"/>
      <c r="AD294" s="1085"/>
      <c r="AE294" s="1085"/>
      <c r="AF294" s="1085"/>
      <c r="AG294" s="1085"/>
      <c r="AH294" s="1085"/>
      <c r="AI294" s="1085"/>
      <c r="AJ294" s="1085"/>
      <c r="AK294" s="1085"/>
      <c r="AL294" s="1085"/>
      <c r="AM294" s="1085"/>
      <c r="AN294" s="1085"/>
      <c r="AO294" s="1085"/>
      <c r="AP294" s="1085"/>
      <c r="AQ294" s="1085"/>
      <c r="AR294" s="1085"/>
      <c r="AS294" s="1085"/>
      <c r="AT294" s="1085"/>
      <c r="AU294" s="1085"/>
      <c r="AV294" s="1085"/>
      <c r="AW294" s="1085"/>
      <c r="AX294" s="1085"/>
      <c r="AY294" s="673">
        <f t="shared" si="189"/>
        <v>50352000</v>
      </c>
      <c r="AZ294" s="1085">
        <v>39224000</v>
      </c>
      <c r="BA294" s="1085"/>
      <c r="BB294" s="1085"/>
      <c r="BC294" s="1085"/>
      <c r="BD294" s="1085"/>
      <c r="BE294" s="1085"/>
      <c r="BF294" s="1085"/>
      <c r="BG294" s="1085"/>
      <c r="BH294" s="1085"/>
      <c r="BI294" s="1085"/>
      <c r="BJ294" s="1085"/>
      <c r="BK294" s="1085"/>
      <c r="BL294" s="1085"/>
      <c r="BM294" s="1085"/>
      <c r="BN294" s="1085"/>
      <c r="BO294" s="1085"/>
      <c r="BP294" s="1085"/>
      <c r="BQ294" s="1085"/>
      <c r="BR294" s="1085"/>
      <c r="BS294" s="1085"/>
      <c r="BT294" s="1085"/>
      <c r="BU294" s="1085"/>
      <c r="BV294" s="1085"/>
      <c r="BW294" s="673">
        <f t="shared" si="192"/>
        <v>39224000</v>
      </c>
      <c r="BX294" s="1085">
        <v>40989080</v>
      </c>
      <c r="BY294" s="1085"/>
      <c r="BZ294" s="1085"/>
      <c r="CA294" s="1085"/>
      <c r="CB294" s="1085"/>
      <c r="CC294" s="1085"/>
      <c r="CD294" s="1085"/>
      <c r="CE294" s="1085"/>
      <c r="CF294" s="1085"/>
      <c r="CG294" s="1085"/>
      <c r="CH294" s="1085"/>
      <c r="CI294" s="1085"/>
      <c r="CJ294" s="1085"/>
      <c r="CK294" s="1085"/>
      <c r="CL294" s="1085"/>
      <c r="CM294" s="1085"/>
      <c r="CN294" s="1085"/>
      <c r="CO294" s="1085"/>
      <c r="CP294" s="1085"/>
      <c r="CQ294" s="1085"/>
      <c r="CR294" s="1085"/>
      <c r="CS294" s="1085"/>
      <c r="CT294" s="1085"/>
      <c r="CU294" s="673">
        <f t="shared" si="193"/>
        <v>40989080</v>
      </c>
      <c r="CV294" s="1085">
        <v>42833588.599999994</v>
      </c>
      <c r="CW294" s="1085"/>
      <c r="CX294" s="1085"/>
      <c r="CY294" s="1085"/>
      <c r="CZ294" s="1085"/>
      <c r="DA294" s="1086"/>
      <c r="DB294" s="1086"/>
      <c r="DC294" s="1086"/>
      <c r="DD294" s="1086"/>
      <c r="DE294" s="1086"/>
      <c r="DF294" s="1086"/>
      <c r="DG294" s="1086"/>
      <c r="DH294" s="1086"/>
      <c r="DI294" s="1086"/>
      <c r="DJ294" s="1086"/>
      <c r="DK294" s="1086"/>
      <c r="DL294" s="1086"/>
      <c r="DM294" s="1086"/>
      <c r="DN294" s="1086"/>
      <c r="DO294" s="1086"/>
      <c r="DP294" s="1086"/>
      <c r="DQ294" s="1086"/>
      <c r="DR294" s="1086"/>
      <c r="DS294" s="1087">
        <f t="shared" ref="DS294:DS299" si="194">SUM(CV294:DQ294)</f>
        <v>42833588.599999994</v>
      </c>
      <c r="DT294" s="1088">
        <f t="shared" si="191"/>
        <v>173398668.59999999</v>
      </c>
      <c r="DU294" s="1089" t="s">
        <v>1182</v>
      </c>
      <c r="DV294" s="789"/>
      <c r="DW294" s="789"/>
      <c r="DX294" s="789"/>
      <c r="DY294" s="789"/>
      <c r="DZ294" s="789"/>
    </row>
    <row r="295" spans="1:130" ht="58.5" customHeight="1" x14ac:dyDescent="0.25">
      <c r="A295" s="681">
        <v>5</v>
      </c>
      <c r="B295" s="1079" t="s">
        <v>963</v>
      </c>
      <c r="C295" s="681" t="s">
        <v>398</v>
      </c>
      <c r="D295" s="681" t="s">
        <v>976</v>
      </c>
      <c r="E295" s="681" t="s">
        <v>977</v>
      </c>
      <c r="F295" s="681" t="s">
        <v>990</v>
      </c>
      <c r="G295" s="681" t="s">
        <v>991</v>
      </c>
      <c r="H295" s="681">
        <v>1</v>
      </c>
      <c r="I295" s="1080" t="s">
        <v>992</v>
      </c>
      <c r="J295" s="681" t="s">
        <v>105</v>
      </c>
      <c r="K295" s="681" t="s">
        <v>38</v>
      </c>
      <c r="L295" s="681">
        <v>1</v>
      </c>
      <c r="M295" s="681">
        <v>1</v>
      </c>
      <c r="N295" s="1082" t="s">
        <v>993</v>
      </c>
      <c r="O295" s="1082" t="s">
        <v>994</v>
      </c>
      <c r="P295" s="1082">
        <v>1</v>
      </c>
      <c r="Q295" s="1083">
        <v>2023</v>
      </c>
      <c r="R295" s="682" t="s">
        <v>995</v>
      </c>
      <c r="S295" s="682" t="s">
        <v>105</v>
      </c>
      <c r="T295" s="682" t="s">
        <v>38</v>
      </c>
      <c r="U295" s="682">
        <v>1</v>
      </c>
      <c r="V295" s="682">
        <v>1</v>
      </c>
      <c r="W295" s="682">
        <v>1</v>
      </c>
      <c r="X295" s="682">
        <v>1</v>
      </c>
      <c r="Y295" s="682">
        <v>1</v>
      </c>
      <c r="Z295" s="682">
        <v>1</v>
      </c>
      <c r="AA295" s="1084">
        <v>45100000</v>
      </c>
      <c r="AB295" s="1085"/>
      <c r="AC295" s="1085"/>
      <c r="AD295" s="1085"/>
      <c r="AE295" s="1085"/>
      <c r="AF295" s="1085"/>
      <c r="AG295" s="1085"/>
      <c r="AH295" s="1085"/>
      <c r="AI295" s="1085"/>
      <c r="AJ295" s="1085"/>
      <c r="AK295" s="1085"/>
      <c r="AL295" s="1085"/>
      <c r="AM295" s="1085"/>
      <c r="AN295" s="1085"/>
      <c r="AO295" s="1085"/>
      <c r="AP295" s="1085"/>
      <c r="AQ295" s="1085"/>
      <c r="AR295" s="1085"/>
      <c r="AS295" s="1085"/>
      <c r="AT295" s="1085"/>
      <c r="AU295" s="1085"/>
      <c r="AV295" s="1085"/>
      <c r="AW295" s="1085"/>
      <c r="AX295" s="1085"/>
      <c r="AY295" s="673">
        <f t="shared" si="189"/>
        <v>45100000</v>
      </c>
      <c r="AZ295" s="1085">
        <v>46407899.999999993</v>
      </c>
      <c r="BA295" s="1085"/>
      <c r="BB295" s="1085"/>
      <c r="BC295" s="1085"/>
      <c r="BD295" s="1085"/>
      <c r="BE295" s="1085"/>
      <c r="BF295" s="1085"/>
      <c r="BG295" s="1085"/>
      <c r="BH295" s="1085"/>
      <c r="BI295" s="1085"/>
      <c r="BJ295" s="1085"/>
      <c r="BK295" s="1085"/>
      <c r="BL295" s="1085"/>
      <c r="BM295" s="1085"/>
      <c r="BN295" s="1085"/>
      <c r="BO295" s="1085"/>
      <c r="BP295" s="1085"/>
      <c r="BQ295" s="1085"/>
      <c r="BR295" s="1085"/>
      <c r="BS295" s="1085"/>
      <c r="BT295" s="1085"/>
      <c r="BU295" s="1085"/>
      <c r="BV295" s="1085"/>
      <c r="BW295" s="673">
        <f t="shared" si="192"/>
        <v>46407899.999999993</v>
      </c>
      <c r="BX295" s="1085">
        <v>48496255.499999993</v>
      </c>
      <c r="BY295" s="1085"/>
      <c r="BZ295" s="1085"/>
      <c r="CA295" s="1085"/>
      <c r="CB295" s="1085"/>
      <c r="CC295" s="1085"/>
      <c r="CD295" s="1085"/>
      <c r="CE295" s="1085"/>
      <c r="CF295" s="1085"/>
      <c r="CG295" s="1085"/>
      <c r="CH295" s="1085"/>
      <c r="CI295" s="1085"/>
      <c r="CJ295" s="1085"/>
      <c r="CK295" s="1085"/>
      <c r="CL295" s="1085"/>
      <c r="CM295" s="1085"/>
      <c r="CN295" s="1085"/>
      <c r="CO295" s="1085"/>
      <c r="CP295" s="1085"/>
      <c r="CQ295" s="1085"/>
      <c r="CR295" s="1085"/>
      <c r="CS295" s="1085"/>
      <c r="CT295" s="1085"/>
      <c r="CU295" s="673">
        <f t="shared" si="193"/>
        <v>48496255.499999993</v>
      </c>
      <c r="CV295" s="1085">
        <v>50678586.997499987</v>
      </c>
      <c r="CW295" s="1085"/>
      <c r="CX295" s="1085"/>
      <c r="CY295" s="1085"/>
      <c r="CZ295" s="1085"/>
      <c r="DA295" s="1086"/>
      <c r="DB295" s="1086"/>
      <c r="DC295" s="1086"/>
      <c r="DD295" s="1086"/>
      <c r="DE295" s="1086"/>
      <c r="DF295" s="1086"/>
      <c r="DG295" s="1086"/>
      <c r="DH295" s="1086"/>
      <c r="DI295" s="1086"/>
      <c r="DJ295" s="1086"/>
      <c r="DK295" s="1086"/>
      <c r="DL295" s="1086"/>
      <c r="DM295" s="1086"/>
      <c r="DN295" s="1086"/>
      <c r="DO295" s="1086"/>
      <c r="DP295" s="1086"/>
      <c r="DQ295" s="1086"/>
      <c r="DR295" s="1086"/>
      <c r="DS295" s="1087">
        <f t="shared" si="194"/>
        <v>50678586.997499987</v>
      </c>
      <c r="DT295" s="1088">
        <f t="shared" si="191"/>
        <v>190682742.4975</v>
      </c>
      <c r="DU295" s="1089" t="s">
        <v>1182</v>
      </c>
      <c r="DV295" s="789"/>
      <c r="DW295" s="789"/>
      <c r="DX295" s="789"/>
      <c r="DY295" s="789"/>
      <c r="DZ295" s="789"/>
    </row>
    <row r="296" spans="1:130" ht="58.5" customHeight="1" x14ac:dyDescent="0.25">
      <c r="A296" s="681">
        <v>5</v>
      </c>
      <c r="B296" s="1079" t="s">
        <v>963</v>
      </c>
      <c r="C296" s="681" t="s">
        <v>398</v>
      </c>
      <c r="D296" s="681" t="s">
        <v>976</v>
      </c>
      <c r="E296" s="681" t="s">
        <v>977</v>
      </c>
      <c r="F296" s="681" t="s">
        <v>990</v>
      </c>
      <c r="G296" s="681" t="s">
        <v>991</v>
      </c>
      <c r="H296" s="681">
        <v>1</v>
      </c>
      <c r="I296" s="1080" t="s">
        <v>992</v>
      </c>
      <c r="J296" s="681" t="s">
        <v>105</v>
      </c>
      <c r="K296" s="681" t="s">
        <v>38</v>
      </c>
      <c r="L296" s="681">
        <v>1</v>
      </c>
      <c r="M296" s="681">
        <v>1</v>
      </c>
      <c r="N296" s="1082" t="s">
        <v>996</v>
      </c>
      <c r="O296" s="1082" t="s">
        <v>997</v>
      </c>
      <c r="P296" s="1082">
        <v>12</v>
      </c>
      <c r="Q296" s="1082" t="s">
        <v>324</v>
      </c>
      <c r="R296" s="1090" t="s">
        <v>998</v>
      </c>
      <c r="S296" s="1090" t="s">
        <v>105</v>
      </c>
      <c r="T296" s="1091" t="s">
        <v>38</v>
      </c>
      <c r="U296" s="1091">
        <v>3</v>
      </c>
      <c r="V296" s="1091">
        <v>12</v>
      </c>
      <c r="W296" s="1091">
        <v>3</v>
      </c>
      <c r="X296" s="682">
        <v>3</v>
      </c>
      <c r="Y296" s="682">
        <v>3</v>
      </c>
      <c r="Z296" s="682">
        <v>3</v>
      </c>
      <c r="AA296" s="1084">
        <v>39224000</v>
      </c>
      <c r="AB296" s="1092"/>
      <c r="AC296" s="1092"/>
      <c r="AD296" s="1092"/>
      <c r="AE296" s="1085"/>
      <c r="AF296" s="1085"/>
      <c r="AG296" s="1085"/>
      <c r="AH296" s="1085"/>
      <c r="AI296" s="1085"/>
      <c r="AJ296" s="1085"/>
      <c r="AK296" s="1085"/>
      <c r="AL296" s="1085"/>
      <c r="AM296" s="1085"/>
      <c r="AN296" s="1085"/>
      <c r="AO296" s="1085"/>
      <c r="AP296" s="1085"/>
      <c r="AQ296" s="1085"/>
      <c r="AR296" s="1085"/>
      <c r="AS296" s="1085"/>
      <c r="AT296" s="1085"/>
      <c r="AU296" s="1085"/>
      <c r="AV296" s="1085"/>
      <c r="AW296" s="1085"/>
      <c r="AX296" s="1085"/>
      <c r="AY296" s="673">
        <f t="shared" si="189"/>
        <v>39224000</v>
      </c>
      <c r="AZ296" s="1085">
        <v>12854655</v>
      </c>
      <c r="BA296" s="1085"/>
      <c r="BB296" s="1085"/>
      <c r="BC296" s="1085"/>
      <c r="BD296" s="1085"/>
      <c r="BE296" s="1085"/>
      <c r="BF296" s="1085"/>
      <c r="BG296" s="1085"/>
      <c r="BH296" s="1085"/>
      <c r="BI296" s="1085"/>
      <c r="BJ296" s="1085"/>
      <c r="BK296" s="1085"/>
      <c r="BL296" s="1085"/>
      <c r="BM296" s="1085"/>
      <c r="BN296" s="1085"/>
      <c r="BO296" s="1085"/>
      <c r="BP296" s="1085"/>
      <c r="BQ296" s="1085"/>
      <c r="BR296" s="1085"/>
      <c r="BS296" s="1085"/>
      <c r="BT296" s="1085"/>
      <c r="BU296" s="1085"/>
      <c r="BV296" s="1085"/>
      <c r="BW296" s="673">
        <f t="shared" si="192"/>
        <v>12854655</v>
      </c>
      <c r="BX296" s="1085">
        <v>13433114.475</v>
      </c>
      <c r="BY296" s="1085"/>
      <c r="BZ296" s="1085"/>
      <c r="CA296" s="1085"/>
      <c r="CB296" s="1085"/>
      <c r="CC296" s="1085"/>
      <c r="CD296" s="1085"/>
      <c r="CE296" s="1085"/>
      <c r="CF296" s="1085"/>
      <c r="CG296" s="1085"/>
      <c r="CH296" s="1085"/>
      <c r="CI296" s="1085"/>
      <c r="CJ296" s="1085"/>
      <c r="CK296" s="1085"/>
      <c r="CL296" s="1085"/>
      <c r="CM296" s="1085"/>
      <c r="CN296" s="1085"/>
      <c r="CO296" s="1085"/>
      <c r="CP296" s="1085"/>
      <c r="CQ296" s="1085"/>
      <c r="CR296" s="1085"/>
      <c r="CS296" s="1085"/>
      <c r="CT296" s="1085"/>
      <c r="CU296" s="673">
        <f t="shared" si="193"/>
        <v>13433114.475</v>
      </c>
      <c r="CV296" s="1085">
        <v>14037604.626374999</v>
      </c>
      <c r="CW296" s="1085"/>
      <c r="CX296" s="1085"/>
      <c r="CY296" s="1085"/>
      <c r="CZ296" s="1085"/>
      <c r="DA296" s="1086"/>
      <c r="DB296" s="1086"/>
      <c r="DC296" s="1086"/>
      <c r="DD296" s="1086"/>
      <c r="DE296" s="1086"/>
      <c r="DF296" s="1086"/>
      <c r="DG296" s="1086"/>
      <c r="DH296" s="1086"/>
      <c r="DI296" s="1086"/>
      <c r="DJ296" s="1086"/>
      <c r="DK296" s="1086"/>
      <c r="DL296" s="1086"/>
      <c r="DM296" s="1086"/>
      <c r="DN296" s="1086"/>
      <c r="DO296" s="1086"/>
      <c r="DP296" s="1086"/>
      <c r="DQ296" s="1086"/>
      <c r="DR296" s="1086"/>
      <c r="DS296" s="1087">
        <f t="shared" si="194"/>
        <v>14037604.626374999</v>
      </c>
      <c r="DT296" s="1088">
        <f t="shared" si="191"/>
        <v>79549374.101374999</v>
      </c>
      <c r="DU296" s="1089" t="s">
        <v>1182</v>
      </c>
      <c r="DV296" s="789"/>
      <c r="DW296" s="789"/>
      <c r="DX296" s="789"/>
      <c r="DY296" s="789"/>
      <c r="DZ296" s="789"/>
    </row>
    <row r="297" spans="1:130" ht="58.5" customHeight="1" x14ac:dyDescent="0.25">
      <c r="A297" s="681">
        <v>5</v>
      </c>
      <c r="B297" s="1079" t="s">
        <v>963</v>
      </c>
      <c r="C297" s="681" t="s">
        <v>398</v>
      </c>
      <c r="D297" s="681" t="s">
        <v>976</v>
      </c>
      <c r="E297" s="681" t="s">
        <v>977</v>
      </c>
      <c r="F297" s="681" t="s">
        <v>990</v>
      </c>
      <c r="G297" s="681" t="s">
        <v>991</v>
      </c>
      <c r="H297" s="681">
        <v>1</v>
      </c>
      <c r="I297" s="1080" t="s">
        <v>992</v>
      </c>
      <c r="J297" s="681" t="s">
        <v>105</v>
      </c>
      <c r="K297" s="681" t="s">
        <v>38</v>
      </c>
      <c r="L297" s="681">
        <v>1</v>
      </c>
      <c r="M297" s="681">
        <v>1</v>
      </c>
      <c r="N297" s="1082" t="s">
        <v>999</v>
      </c>
      <c r="O297" s="1082" t="s">
        <v>1000</v>
      </c>
      <c r="P297" s="1082">
        <v>1</v>
      </c>
      <c r="Q297" s="1082" t="s">
        <v>324</v>
      </c>
      <c r="R297" s="1082" t="s">
        <v>1001</v>
      </c>
      <c r="S297" s="1083" t="s">
        <v>105</v>
      </c>
      <c r="T297" s="682" t="s">
        <v>38</v>
      </c>
      <c r="U297" s="682">
        <v>1</v>
      </c>
      <c r="V297" s="682">
        <v>1</v>
      </c>
      <c r="W297" s="682">
        <v>1</v>
      </c>
      <c r="X297" s="682">
        <v>1</v>
      </c>
      <c r="Y297" s="682">
        <v>1</v>
      </c>
      <c r="Z297" s="682">
        <v>1</v>
      </c>
      <c r="AA297" s="1084">
        <v>1078601646</v>
      </c>
      <c r="AB297" s="1085"/>
      <c r="AC297" s="1085"/>
      <c r="AD297" s="1085"/>
      <c r="AE297" s="1085"/>
      <c r="AF297" s="1085"/>
      <c r="AG297" s="1085"/>
      <c r="AH297" s="1085"/>
      <c r="AI297" s="1085"/>
      <c r="AJ297" s="1085"/>
      <c r="AK297" s="1085"/>
      <c r="AL297" s="1085"/>
      <c r="AM297" s="1085"/>
      <c r="AN297" s="1085"/>
      <c r="AO297" s="1085"/>
      <c r="AP297" s="1085"/>
      <c r="AQ297" s="1085"/>
      <c r="AR297" s="1085"/>
      <c r="AS297" s="1085"/>
      <c r="AT297" s="1085"/>
      <c r="AU297" s="1085"/>
      <c r="AV297" s="1085">
        <v>2000</v>
      </c>
      <c r="AW297" s="1085"/>
      <c r="AX297" s="1085"/>
      <c r="AY297" s="673">
        <f t="shared" si="189"/>
        <v>1078603646</v>
      </c>
      <c r="AZ297" s="1085">
        <v>1109883151.734</v>
      </c>
      <c r="BA297" s="1085">
        <v>1162927646</v>
      </c>
      <c r="BB297" s="1085"/>
      <c r="BC297" s="1085"/>
      <c r="BD297" s="1085"/>
      <c r="BE297" s="1085"/>
      <c r="BF297" s="1085"/>
      <c r="BG297" s="1085"/>
      <c r="BH297" s="1085"/>
      <c r="BI297" s="1085"/>
      <c r="BJ297" s="1085"/>
      <c r="BK297" s="1085"/>
      <c r="BL297" s="1085"/>
      <c r="BM297" s="1085"/>
      <c r="BN297" s="1085"/>
      <c r="BO297" s="1085"/>
      <c r="BP297" s="1085"/>
      <c r="BQ297" s="1085"/>
      <c r="BR297" s="1085"/>
      <c r="BS297" s="1085"/>
      <c r="BT297" s="1085"/>
      <c r="BU297" s="1085"/>
      <c r="BV297" s="1085"/>
      <c r="BW297" s="673">
        <f t="shared" si="192"/>
        <v>2272810797.7340002</v>
      </c>
      <c r="BX297" s="1085">
        <v>1158726191</v>
      </c>
      <c r="BY297" s="1085"/>
      <c r="BZ297" s="1085"/>
      <c r="CA297" s="1085"/>
      <c r="CB297" s="1085"/>
      <c r="CC297" s="1085"/>
      <c r="CD297" s="1085"/>
      <c r="CE297" s="1085"/>
      <c r="CF297" s="1085"/>
      <c r="CG297" s="1085"/>
      <c r="CH297" s="1085"/>
      <c r="CI297" s="1085"/>
      <c r="CJ297" s="1085"/>
      <c r="CK297" s="1085"/>
      <c r="CL297" s="1085"/>
      <c r="CM297" s="1085"/>
      <c r="CN297" s="1085"/>
      <c r="CO297" s="1085"/>
      <c r="CP297" s="1085"/>
      <c r="CQ297" s="1085"/>
      <c r="CR297" s="1085"/>
      <c r="CS297" s="1085"/>
      <c r="CT297" s="1085"/>
      <c r="CU297" s="673">
        <f t="shared" si="193"/>
        <v>1158726191</v>
      </c>
      <c r="CV297" s="1085">
        <v>1209203738.595</v>
      </c>
      <c r="CW297" s="1085"/>
      <c r="CX297" s="1085"/>
      <c r="CY297" s="1085"/>
      <c r="CZ297" s="1085"/>
      <c r="DA297" s="1086"/>
      <c r="DB297" s="1086"/>
      <c r="DC297" s="1086"/>
      <c r="DD297" s="1086"/>
      <c r="DE297" s="1086"/>
      <c r="DF297" s="1086"/>
      <c r="DG297" s="1086"/>
      <c r="DH297" s="1086"/>
      <c r="DI297" s="1086"/>
      <c r="DJ297" s="1086"/>
      <c r="DK297" s="1086"/>
      <c r="DL297" s="1086"/>
      <c r="DM297" s="1086"/>
      <c r="DN297" s="1086"/>
      <c r="DO297" s="1086"/>
      <c r="DP297" s="1086"/>
      <c r="DQ297" s="1086"/>
      <c r="DR297" s="1086"/>
      <c r="DS297" s="1087">
        <f t="shared" si="194"/>
        <v>1209203738.595</v>
      </c>
      <c r="DT297" s="1088">
        <f t="shared" si="191"/>
        <v>5719344373.3290005</v>
      </c>
      <c r="DU297" s="1089" t="s">
        <v>1182</v>
      </c>
      <c r="DV297" s="789"/>
      <c r="DW297" s="789"/>
      <c r="DX297" s="789"/>
      <c r="DY297" s="789"/>
      <c r="DZ297" s="789"/>
    </row>
    <row r="298" spans="1:130" ht="58.5" customHeight="1" x14ac:dyDescent="0.25">
      <c r="A298" s="681">
        <v>5</v>
      </c>
      <c r="B298" s="1093" t="s">
        <v>963</v>
      </c>
      <c r="C298" s="681" t="s">
        <v>398</v>
      </c>
      <c r="D298" s="681" t="s">
        <v>976</v>
      </c>
      <c r="E298" s="723" t="s">
        <v>977</v>
      </c>
      <c r="F298" s="681" t="s">
        <v>1002</v>
      </c>
      <c r="G298" s="681" t="s">
        <v>1003</v>
      </c>
      <c r="H298" s="681">
        <v>1</v>
      </c>
      <c r="I298" s="681" t="s">
        <v>1004</v>
      </c>
      <c r="J298" s="681" t="s">
        <v>105</v>
      </c>
      <c r="K298" s="681" t="s">
        <v>38</v>
      </c>
      <c r="L298" s="681">
        <v>1</v>
      </c>
      <c r="M298" s="681">
        <v>1</v>
      </c>
      <c r="N298" s="1082" t="s">
        <v>1005</v>
      </c>
      <c r="O298" s="1082" t="s">
        <v>1006</v>
      </c>
      <c r="P298" s="1094">
        <v>0.8</v>
      </c>
      <c r="Q298" s="1082">
        <v>2023</v>
      </c>
      <c r="R298" s="1082" t="s">
        <v>1007</v>
      </c>
      <c r="S298" s="1082" t="s">
        <v>176</v>
      </c>
      <c r="T298" s="1082" t="s">
        <v>33</v>
      </c>
      <c r="U298" s="1094">
        <v>1</v>
      </c>
      <c r="V298" s="1094">
        <v>1</v>
      </c>
      <c r="W298" s="1094">
        <v>0.83</v>
      </c>
      <c r="X298" s="1094">
        <v>0.9</v>
      </c>
      <c r="Y298" s="1094">
        <v>0.95</v>
      </c>
      <c r="Z298" s="1094">
        <v>1</v>
      </c>
      <c r="AA298" s="1084">
        <v>30240000</v>
      </c>
      <c r="AB298" s="1085"/>
      <c r="AC298" s="1085"/>
      <c r="AD298" s="1085"/>
      <c r="AE298" s="1092"/>
      <c r="AF298" s="1085"/>
      <c r="AG298" s="1085"/>
      <c r="AH298" s="1085"/>
      <c r="AI298" s="1085"/>
      <c r="AJ298" s="1085"/>
      <c r="AK298" s="1085"/>
      <c r="AL298" s="1085"/>
      <c r="AM298" s="1085"/>
      <c r="AN298" s="1085"/>
      <c r="AO298" s="1085"/>
      <c r="AP298" s="1085"/>
      <c r="AQ298" s="1085"/>
      <c r="AR298" s="1085"/>
      <c r="AS298" s="1085"/>
      <c r="AT298" s="1085"/>
      <c r="AU298" s="1085"/>
      <c r="AV298" s="1085"/>
      <c r="AW298" s="1085"/>
      <c r="AX298" s="1085"/>
      <c r="AY298" s="673">
        <f t="shared" si="189"/>
        <v>30240000</v>
      </c>
      <c r="AZ298" s="1085">
        <v>39224000</v>
      </c>
      <c r="BA298" s="1085">
        <f>+AY297-BA297</f>
        <v>-84324000</v>
      </c>
      <c r="BB298" s="1085"/>
      <c r="BC298" s="1085"/>
      <c r="BD298" s="1085"/>
      <c r="BE298" s="1085"/>
      <c r="BF298" s="1085"/>
      <c r="BG298" s="1085"/>
      <c r="BH298" s="1085"/>
      <c r="BI298" s="1085"/>
      <c r="BJ298" s="1085"/>
      <c r="BK298" s="1085"/>
      <c r="BL298" s="1085"/>
      <c r="BM298" s="1085"/>
      <c r="BN298" s="1085"/>
      <c r="BO298" s="1085"/>
      <c r="BP298" s="1085"/>
      <c r="BQ298" s="1085"/>
      <c r="BR298" s="1085"/>
      <c r="BS298" s="1085"/>
      <c r="BT298" s="1085"/>
      <c r="BU298" s="1085"/>
      <c r="BV298" s="1085"/>
      <c r="BW298" s="673">
        <f t="shared" si="192"/>
        <v>-45100000</v>
      </c>
      <c r="BX298" s="1085">
        <v>40989080</v>
      </c>
      <c r="BY298" s="1085"/>
      <c r="BZ298" s="1085"/>
      <c r="CA298" s="1085"/>
      <c r="CB298" s="1085"/>
      <c r="CC298" s="1085"/>
      <c r="CD298" s="1085"/>
      <c r="CE298" s="1085"/>
      <c r="CF298" s="1085"/>
      <c r="CG298" s="1085"/>
      <c r="CH298" s="1085"/>
      <c r="CI298" s="1085"/>
      <c r="CJ298" s="1085"/>
      <c r="CK298" s="1085"/>
      <c r="CL298" s="1085"/>
      <c r="CM298" s="1085"/>
      <c r="CN298" s="1085"/>
      <c r="CO298" s="1085"/>
      <c r="CP298" s="1085"/>
      <c r="CQ298" s="1085"/>
      <c r="CR298" s="1085"/>
      <c r="CS298" s="1085"/>
      <c r="CT298" s="1085"/>
      <c r="CU298" s="673">
        <f t="shared" si="193"/>
        <v>40989080</v>
      </c>
      <c r="CV298" s="1085">
        <v>42833588.599999994</v>
      </c>
      <c r="CW298" s="1085"/>
      <c r="CX298" s="1085"/>
      <c r="CY298" s="1085"/>
      <c r="CZ298" s="1085"/>
      <c r="DA298" s="1086"/>
      <c r="DB298" s="1086"/>
      <c r="DC298" s="1086"/>
      <c r="DD298" s="1086"/>
      <c r="DE298" s="1086"/>
      <c r="DF298" s="1086"/>
      <c r="DG298" s="1086"/>
      <c r="DH298" s="1086"/>
      <c r="DI298" s="1086"/>
      <c r="DJ298" s="1086"/>
      <c r="DK298" s="1086"/>
      <c r="DL298" s="1086"/>
      <c r="DM298" s="1086"/>
      <c r="DN298" s="1086"/>
      <c r="DO298" s="1086"/>
      <c r="DP298" s="1086"/>
      <c r="DQ298" s="1086"/>
      <c r="DR298" s="1086"/>
      <c r="DS298" s="1087">
        <f t="shared" si="194"/>
        <v>42833588.599999994</v>
      </c>
      <c r="DT298" s="1088">
        <f t="shared" si="191"/>
        <v>68962668.599999994</v>
      </c>
      <c r="DU298" s="1089" t="s">
        <v>1182</v>
      </c>
      <c r="DV298" s="789"/>
      <c r="DW298" s="789"/>
      <c r="DX298" s="789"/>
      <c r="DY298" s="789"/>
      <c r="DZ298" s="789"/>
    </row>
    <row r="299" spans="1:130" ht="58.5" customHeight="1" x14ac:dyDescent="0.25">
      <c r="A299" s="720">
        <v>5</v>
      </c>
      <c r="B299" s="1095" t="s">
        <v>963</v>
      </c>
      <c r="C299" s="680" t="s">
        <v>398</v>
      </c>
      <c r="D299" s="680" t="s">
        <v>976</v>
      </c>
      <c r="E299" s="680" t="s">
        <v>977</v>
      </c>
      <c r="F299" s="680" t="s">
        <v>1002</v>
      </c>
      <c r="G299" s="680" t="s">
        <v>1003</v>
      </c>
      <c r="H299" s="680">
        <v>1</v>
      </c>
      <c r="I299" s="680" t="s">
        <v>1004</v>
      </c>
      <c r="J299" s="680" t="s">
        <v>105</v>
      </c>
      <c r="K299" s="680" t="s">
        <v>38</v>
      </c>
      <c r="L299" s="680">
        <v>1</v>
      </c>
      <c r="M299" s="680">
        <v>1</v>
      </c>
      <c r="N299" s="1082" t="s">
        <v>1008</v>
      </c>
      <c r="O299" s="1082" t="s">
        <v>1009</v>
      </c>
      <c r="P299" s="1082">
        <v>135667</v>
      </c>
      <c r="Q299" s="1082">
        <v>2023</v>
      </c>
      <c r="R299" s="1082" t="s">
        <v>1010</v>
      </c>
      <c r="S299" s="1082" t="s">
        <v>105</v>
      </c>
      <c r="T299" s="1082" t="s">
        <v>33</v>
      </c>
      <c r="U299" s="1082">
        <v>137667</v>
      </c>
      <c r="V299" s="1082">
        <v>137667</v>
      </c>
      <c r="W299" s="1082">
        <v>136667</v>
      </c>
      <c r="X299" s="1082">
        <v>137067</v>
      </c>
      <c r="Y299" s="1082">
        <v>137467</v>
      </c>
      <c r="Z299" s="1082">
        <v>137667</v>
      </c>
      <c r="AA299" s="1084">
        <v>127550000</v>
      </c>
      <c r="AB299" s="1085"/>
      <c r="AC299" s="1085"/>
      <c r="AD299" s="1085"/>
      <c r="AE299" s="1085"/>
      <c r="AF299" s="1085"/>
      <c r="AG299" s="1085"/>
      <c r="AH299" s="1085"/>
      <c r="AI299" s="1085"/>
      <c r="AJ299" s="1085"/>
      <c r="AK299" s="1085"/>
      <c r="AL299" s="1085"/>
      <c r="AM299" s="1085"/>
      <c r="AN299" s="1085"/>
      <c r="AO299" s="1085"/>
      <c r="AP299" s="1085"/>
      <c r="AQ299" s="1085"/>
      <c r="AR299" s="1085"/>
      <c r="AS299" s="1085"/>
      <c r="AT299" s="1085"/>
      <c r="AU299" s="1085"/>
      <c r="AV299" s="1085">
        <v>1000</v>
      </c>
      <c r="AW299" s="1085"/>
      <c r="AX299" s="1085"/>
      <c r="AY299" s="673">
        <f t="shared" si="189"/>
        <v>127551000</v>
      </c>
      <c r="AZ299" s="1085">
        <v>111551000</v>
      </c>
      <c r="BA299" s="1085"/>
      <c r="BB299" s="1085"/>
      <c r="BC299" s="1085"/>
      <c r="BD299" s="1085"/>
      <c r="BE299" s="1085"/>
      <c r="BF299" s="1085"/>
      <c r="BG299" s="1085"/>
      <c r="BH299" s="1085"/>
      <c r="BI299" s="1085"/>
      <c r="BJ299" s="1085"/>
      <c r="BK299" s="1085"/>
      <c r="BL299" s="1085"/>
      <c r="BM299" s="1085"/>
      <c r="BN299" s="1085"/>
      <c r="BO299" s="1085"/>
      <c r="BP299" s="1085"/>
      <c r="BQ299" s="1085"/>
      <c r="BR299" s="1085"/>
      <c r="BS299" s="1085"/>
      <c r="BT299" s="1085"/>
      <c r="BU299" s="1085"/>
      <c r="BV299" s="1085"/>
      <c r="BW299" s="673">
        <f t="shared" si="192"/>
        <v>111551000</v>
      </c>
      <c r="BX299" s="1085">
        <v>116570794.99999999</v>
      </c>
      <c r="BY299" s="1085"/>
      <c r="BZ299" s="1085"/>
      <c r="CA299" s="1085"/>
      <c r="CB299" s="1085"/>
      <c r="CC299" s="1085"/>
      <c r="CD299" s="1085"/>
      <c r="CE299" s="1085"/>
      <c r="CF299" s="1085"/>
      <c r="CG299" s="1085"/>
      <c r="CH299" s="1085"/>
      <c r="CI299" s="1085"/>
      <c r="CJ299" s="1085"/>
      <c r="CK299" s="1085"/>
      <c r="CL299" s="1085"/>
      <c r="CM299" s="1085"/>
      <c r="CN299" s="1085"/>
      <c r="CO299" s="1085"/>
      <c r="CP299" s="1085"/>
      <c r="CQ299" s="1085"/>
      <c r="CR299" s="1085"/>
      <c r="CS299" s="1085"/>
      <c r="CT299" s="1085"/>
      <c r="CU299" s="673">
        <f t="shared" si="193"/>
        <v>116570794.99999999</v>
      </c>
      <c r="CV299" s="1085">
        <v>121816480.77499998</v>
      </c>
      <c r="CW299" s="1085"/>
      <c r="CX299" s="1085"/>
      <c r="CY299" s="1085"/>
      <c r="CZ299" s="1085"/>
      <c r="DA299" s="1086"/>
      <c r="DB299" s="1086"/>
      <c r="DC299" s="1086"/>
      <c r="DD299" s="1086"/>
      <c r="DE299" s="1086"/>
      <c r="DF299" s="1086"/>
      <c r="DG299" s="1086"/>
      <c r="DH299" s="1086"/>
      <c r="DI299" s="1086"/>
      <c r="DJ299" s="1086"/>
      <c r="DK299" s="1086"/>
      <c r="DL299" s="1086"/>
      <c r="DM299" s="1086"/>
      <c r="DN299" s="1086"/>
      <c r="DO299" s="1086"/>
      <c r="DP299" s="1086"/>
      <c r="DQ299" s="1086"/>
      <c r="DR299" s="1086"/>
      <c r="DS299" s="1087">
        <f t="shared" si="194"/>
        <v>121816480.77499998</v>
      </c>
      <c r="DT299" s="1088">
        <f t="shared" si="191"/>
        <v>477489275.77499998</v>
      </c>
      <c r="DU299" s="1089" t="s">
        <v>1182</v>
      </c>
      <c r="DV299" s="789"/>
      <c r="DW299" s="789"/>
      <c r="DX299" s="789"/>
      <c r="DY299" s="789"/>
      <c r="DZ299" s="789"/>
    </row>
    <row r="300" spans="1:130" ht="16.5" x14ac:dyDescent="0.25">
      <c r="A300" s="721"/>
      <c r="B300" s="1096"/>
      <c r="C300" s="1407" t="s">
        <v>1382</v>
      </c>
      <c r="D300" s="1408"/>
      <c r="E300" s="1408"/>
      <c r="F300" s="1408"/>
      <c r="G300" s="1408"/>
      <c r="H300" s="1408"/>
      <c r="I300" s="1408"/>
      <c r="J300" s="1408"/>
      <c r="K300" s="1408"/>
      <c r="L300" s="1408"/>
      <c r="M300" s="1408"/>
      <c r="N300" s="1408"/>
      <c r="O300" s="1408"/>
      <c r="P300" s="1408"/>
      <c r="Q300" s="1408"/>
      <c r="R300" s="1408"/>
      <c r="S300" s="1408"/>
      <c r="T300" s="1408"/>
      <c r="U300" s="1408"/>
      <c r="V300" s="1408"/>
      <c r="W300" s="1408"/>
      <c r="X300" s="1408"/>
      <c r="Y300" s="1408"/>
      <c r="Z300" s="1408"/>
      <c r="AA300" s="1097">
        <f t="shared" ref="AA300:CR300" si="195">SUM(AA292:AA299)</f>
        <v>1824330646</v>
      </c>
      <c r="AB300" s="1097">
        <f t="shared" si="195"/>
        <v>0</v>
      </c>
      <c r="AC300" s="1097"/>
      <c r="AD300" s="1097">
        <f t="shared" si="195"/>
        <v>0</v>
      </c>
      <c r="AE300" s="1097">
        <f t="shared" si="195"/>
        <v>0</v>
      </c>
      <c r="AF300" s="1097">
        <f t="shared" si="195"/>
        <v>0</v>
      </c>
      <c r="AG300" s="1097">
        <f t="shared" si="195"/>
        <v>0</v>
      </c>
      <c r="AH300" s="1097">
        <f t="shared" si="195"/>
        <v>0</v>
      </c>
      <c r="AI300" s="1097">
        <f t="shared" si="195"/>
        <v>0</v>
      </c>
      <c r="AJ300" s="1097">
        <f t="shared" si="195"/>
        <v>0</v>
      </c>
      <c r="AK300" s="1097">
        <f t="shared" si="195"/>
        <v>0</v>
      </c>
      <c r="AL300" s="1097">
        <f t="shared" si="195"/>
        <v>0</v>
      </c>
      <c r="AM300" s="1097">
        <f t="shared" si="195"/>
        <v>0</v>
      </c>
      <c r="AN300" s="1097">
        <f t="shared" si="195"/>
        <v>0</v>
      </c>
      <c r="AO300" s="1097">
        <f t="shared" si="195"/>
        <v>0</v>
      </c>
      <c r="AP300" s="1097">
        <f t="shared" si="195"/>
        <v>0</v>
      </c>
      <c r="AQ300" s="1097">
        <f t="shared" si="195"/>
        <v>0</v>
      </c>
      <c r="AR300" s="1097">
        <f t="shared" si="195"/>
        <v>0</v>
      </c>
      <c r="AS300" s="1097">
        <f t="shared" si="195"/>
        <v>0</v>
      </c>
      <c r="AT300" s="1097">
        <f t="shared" si="195"/>
        <v>0</v>
      </c>
      <c r="AU300" s="1097">
        <f t="shared" si="195"/>
        <v>0</v>
      </c>
      <c r="AV300" s="1097">
        <f t="shared" si="195"/>
        <v>3000</v>
      </c>
      <c r="AW300" s="1097">
        <f t="shared" si="195"/>
        <v>0</v>
      </c>
      <c r="AX300" s="1097"/>
      <c r="AY300" s="1098">
        <f t="shared" si="195"/>
        <v>1824333646</v>
      </c>
      <c r="AZ300" s="1097">
        <f t="shared" si="195"/>
        <v>1594488706.734</v>
      </c>
      <c r="BA300" s="1097">
        <f t="shared" si="195"/>
        <v>1078603646</v>
      </c>
      <c r="BB300" s="1097"/>
      <c r="BC300" s="1097">
        <f t="shared" si="195"/>
        <v>0</v>
      </c>
      <c r="BD300" s="1097">
        <f t="shared" si="195"/>
        <v>0</v>
      </c>
      <c r="BE300" s="1097">
        <f t="shared" si="195"/>
        <v>0</v>
      </c>
      <c r="BF300" s="1097">
        <f t="shared" si="195"/>
        <v>0</v>
      </c>
      <c r="BG300" s="1097">
        <f t="shared" si="195"/>
        <v>0</v>
      </c>
      <c r="BH300" s="1097">
        <f t="shared" si="195"/>
        <v>0</v>
      </c>
      <c r="BI300" s="1097">
        <f t="shared" si="195"/>
        <v>0</v>
      </c>
      <c r="BJ300" s="1097">
        <f t="shared" si="195"/>
        <v>0</v>
      </c>
      <c r="BK300" s="1097">
        <f t="shared" si="195"/>
        <v>0</v>
      </c>
      <c r="BL300" s="1097">
        <f t="shared" si="195"/>
        <v>0</v>
      </c>
      <c r="BM300" s="1097">
        <f t="shared" si="195"/>
        <v>0</v>
      </c>
      <c r="BN300" s="1097">
        <f t="shared" si="195"/>
        <v>0</v>
      </c>
      <c r="BO300" s="1097">
        <f t="shared" si="195"/>
        <v>0</v>
      </c>
      <c r="BP300" s="1097">
        <f t="shared" si="195"/>
        <v>0</v>
      </c>
      <c r="BQ300" s="1097">
        <f t="shared" si="195"/>
        <v>0</v>
      </c>
      <c r="BR300" s="1097">
        <f t="shared" si="195"/>
        <v>0</v>
      </c>
      <c r="BS300" s="1097">
        <f t="shared" si="195"/>
        <v>0</v>
      </c>
      <c r="BT300" s="1097">
        <f t="shared" si="195"/>
        <v>0</v>
      </c>
      <c r="BU300" s="1097">
        <f t="shared" si="195"/>
        <v>0</v>
      </c>
      <c r="BV300" s="1097"/>
      <c r="BW300" s="1097">
        <f t="shared" si="195"/>
        <v>2673092352.7340002</v>
      </c>
      <c r="BX300" s="1097">
        <f t="shared" si="195"/>
        <v>1665138995.9749999</v>
      </c>
      <c r="BY300" s="1097">
        <f t="shared" si="195"/>
        <v>0</v>
      </c>
      <c r="BZ300" s="1097"/>
      <c r="CA300" s="1097">
        <f t="shared" si="195"/>
        <v>0</v>
      </c>
      <c r="CB300" s="1097">
        <f t="shared" si="195"/>
        <v>0</v>
      </c>
      <c r="CC300" s="1097">
        <f t="shared" si="195"/>
        <v>0</v>
      </c>
      <c r="CD300" s="1097">
        <f t="shared" si="195"/>
        <v>0</v>
      </c>
      <c r="CE300" s="1097">
        <f t="shared" si="195"/>
        <v>0</v>
      </c>
      <c r="CF300" s="1097">
        <f t="shared" si="195"/>
        <v>0</v>
      </c>
      <c r="CG300" s="1097">
        <f t="shared" si="195"/>
        <v>0</v>
      </c>
      <c r="CH300" s="1097">
        <f t="shared" si="195"/>
        <v>0</v>
      </c>
      <c r="CI300" s="1097">
        <f t="shared" si="195"/>
        <v>0</v>
      </c>
      <c r="CJ300" s="1097">
        <f t="shared" si="195"/>
        <v>0</v>
      </c>
      <c r="CK300" s="1097">
        <f t="shared" si="195"/>
        <v>0</v>
      </c>
      <c r="CL300" s="1097">
        <f t="shared" si="195"/>
        <v>0</v>
      </c>
      <c r="CM300" s="1097">
        <f t="shared" si="195"/>
        <v>0</v>
      </c>
      <c r="CN300" s="1097">
        <f t="shared" si="195"/>
        <v>0</v>
      </c>
      <c r="CO300" s="1097">
        <f t="shared" si="195"/>
        <v>0</v>
      </c>
      <c r="CP300" s="1097">
        <f t="shared" si="195"/>
        <v>0</v>
      </c>
      <c r="CQ300" s="1097">
        <f t="shared" si="195"/>
        <v>0</v>
      </c>
      <c r="CR300" s="1097">
        <f t="shared" si="195"/>
        <v>0</v>
      </c>
      <c r="CS300" s="1097">
        <f t="shared" ref="CS300:DT300" si="196">SUM(CS292:CS299)</f>
        <v>0</v>
      </c>
      <c r="CT300" s="1097"/>
      <c r="CU300" s="1097">
        <f t="shared" si="196"/>
        <v>1665138995.9749999</v>
      </c>
      <c r="CV300" s="1097">
        <f t="shared" si="196"/>
        <v>1738405119.7938747</v>
      </c>
      <c r="CW300" s="1097">
        <f t="shared" si="196"/>
        <v>0</v>
      </c>
      <c r="CX300" s="1097"/>
      <c r="CY300" s="1097">
        <f t="shared" si="196"/>
        <v>0</v>
      </c>
      <c r="CZ300" s="1097">
        <f t="shared" si="196"/>
        <v>0</v>
      </c>
      <c r="DA300" s="1097">
        <f t="shared" si="196"/>
        <v>0</v>
      </c>
      <c r="DB300" s="1097">
        <f t="shared" si="196"/>
        <v>0</v>
      </c>
      <c r="DC300" s="1097">
        <f t="shared" si="196"/>
        <v>0</v>
      </c>
      <c r="DD300" s="1097">
        <f t="shared" si="196"/>
        <v>0</v>
      </c>
      <c r="DE300" s="1097">
        <f t="shared" si="196"/>
        <v>0</v>
      </c>
      <c r="DF300" s="1097">
        <f t="shared" si="196"/>
        <v>0</v>
      </c>
      <c r="DG300" s="1097">
        <f t="shared" si="196"/>
        <v>0</v>
      </c>
      <c r="DH300" s="1097">
        <f t="shared" si="196"/>
        <v>0</v>
      </c>
      <c r="DI300" s="1097">
        <f t="shared" si="196"/>
        <v>0</v>
      </c>
      <c r="DJ300" s="1097">
        <f t="shared" si="196"/>
        <v>0</v>
      </c>
      <c r="DK300" s="1097">
        <f t="shared" si="196"/>
        <v>0</v>
      </c>
      <c r="DL300" s="1097">
        <f t="shared" si="196"/>
        <v>0</v>
      </c>
      <c r="DM300" s="1097">
        <f t="shared" si="196"/>
        <v>0</v>
      </c>
      <c r="DN300" s="1097">
        <f t="shared" si="196"/>
        <v>0</v>
      </c>
      <c r="DO300" s="1097">
        <f t="shared" si="196"/>
        <v>0</v>
      </c>
      <c r="DP300" s="1097">
        <f t="shared" si="196"/>
        <v>0</v>
      </c>
      <c r="DQ300" s="1097">
        <f t="shared" si="196"/>
        <v>0</v>
      </c>
      <c r="DR300" s="1097"/>
      <c r="DS300" s="1097">
        <f t="shared" si="196"/>
        <v>1738405119.7938747</v>
      </c>
      <c r="DT300" s="1097">
        <f t="shared" si="196"/>
        <v>7900970114.5028753</v>
      </c>
      <c r="DU300" s="722" t="s">
        <v>1295</v>
      </c>
      <c r="DV300" s="789"/>
      <c r="DW300" s="789"/>
      <c r="DX300" s="789"/>
      <c r="DY300" s="789"/>
      <c r="DZ300" s="789"/>
    </row>
    <row r="301" spans="1:130" ht="56.25" customHeight="1" x14ac:dyDescent="0.25">
      <c r="A301" s="723">
        <v>5</v>
      </c>
      <c r="B301" s="1099" t="s">
        <v>963</v>
      </c>
      <c r="C301" s="723" t="s">
        <v>398</v>
      </c>
      <c r="D301" s="723" t="s">
        <v>1012</v>
      </c>
      <c r="E301" s="723" t="s">
        <v>1013</v>
      </c>
      <c r="F301" s="723" t="s">
        <v>1014</v>
      </c>
      <c r="G301" s="723" t="s">
        <v>1015</v>
      </c>
      <c r="H301" s="723">
        <v>81.2</v>
      </c>
      <c r="I301" s="723" t="s">
        <v>1016</v>
      </c>
      <c r="J301" s="723" t="s">
        <v>105</v>
      </c>
      <c r="K301" s="1100" t="s">
        <v>33</v>
      </c>
      <c r="L301" s="1100">
        <v>86.2</v>
      </c>
      <c r="M301" s="1100">
        <v>86.2</v>
      </c>
      <c r="N301" s="1082" t="s">
        <v>1017</v>
      </c>
      <c r="O301" s="1082" t="s">
        <v>1011</v>
      </c>
      <c r="P301" s="1101">
        <v>1</v>
      </c>
      <c r="Q301" s="1101">
        <v>2023</v>
      </c>
      <c r="R301" s="1101" t="s">
        <v>1018</v>
      </c>
      <c r="S301" s="1102" t="s">
        <v>105</v>
      </c>
      <c r="T301" s="1103" t="s">
        <v>38</v>
      </c>
      <c r="U301" s="1103">
        <v>1</v>
      </c>
      <c r="V301" s="1103">
        <v>1</v>
      </c>
      <c r="W301" s="682">
        <v>1</v>
      </c>
      <c r="X301" s="1103">
        <v>1</v>
      </c>
      <c r="Y301" s="1103">
        <v>1</v>
      </c>
      <c r="Z301" s="1103">
        <v>1</v>
      </c>
      <c r="AA301" s="1084">
        <v>36300000</v>
      </c>
      <c r="AB301" s="1085"/>
      <c r="AC301" s="1085"/>
      <c r="AD301" s="1085"/>
      <c r="AE301" s="1085"/>
      <c r="AF301" s="1085"/>
      <c r="AG301" s="1085"/>
      <c r="AH301" s="1085"/>
      <c r="AI301" s="1085"/>
      <c r="AJ301" s="1085"/>
      <c r="AK301" s="1085"/>
      <c r="AL301" s="1085"/>
      <c r="AM301" s="1085"/>
      <c r="AN301" s="1085"/>
      <c r="AO301" s="1085"/>
      <c r="AP301" s="1085"/>
      <c r="AQ301" s="1085"/>
      <c r="AR301" s="1085"/>
      <c r="AS301" s="1085"/>
      <c r="AT301" s="1085"/>
      <c r="AU301" s="1085"/>
      <c r="AV301" s="1085"/>
      <c r="AW301" s="1085"/>
      <c r="AX301" s="1085"/>
      <c r="AY301" s="673">
        <f>SUM(AA301:AI301)</f>
        <v>36300000</v>
      </c>
      <c r="AZ301" s="1085">
        <v>39224000</v>
      </c>
      <c r="BA301" s="1085"/>
      <c r="BB301" s="1085"/>
      <c r="BC301" s="1085"/>
      <c r="BD301" s="1085"/>
      <c r="BE301" s="1085"/>
      <c r="BF301" s="1085"/>
      <c r="BG301" s="1085"/>
      <c r="BH301" s="1085"/>
      <c r="BI301" s="1085"/>
      <c r="BJ301" s="1085"/>
      <c r="BK301" s="1085"/>
      <c r="BL301" s="1085"/>
      <c r="BM301" s="1085"/>
      <c r="BN301" s="1085"/>
      <c r="BO301" s="1085"/>
      <c r="BP301" s="1085"/>
      <c r="BQ301" s="1085"/>
      <c r="BR301" s="1085"/>
      <c r="BS301" s="1085"/>
      <c r="BT301" s="1085"/>
      <c r="BU301" s="1085"/>
      <c r="BV301" s="1085"/>
      <c r="BW301" s="673">
        <f>SUM(AZ301:BH301)</f>
        <v>39224000</v>
      </c>
      <c r="BX301" s="1085">
        <v>40989080</v>
      </c>
      <c r="BY301" s="1085"/>
      <c r="BZ301" s="1085"/>
      <c r="CA301" s="1085"/>
      <c r="CB301" s="1085"/>
      <c r="CC301" s="1085"/>
      <c r="CD301" s="1085"/>
      <c r="CE301" s="1085"/>
      <c r="CF301" s="1085"/>
      <c r="CG301" s="1085"/>
      <c r="CH301" s="1085"/>
      <c r="CI301" s="1085"/>
      <c r="CJ301" s="1085"/>
      <c r="CK301" s="1085"/>
      <c r="CL301" s="1085"/>
      <c r="CM301" s="1085"/>
      <c r="CN301" s="1085"/>
      <c r="CO301" s="1085"/>
      <c r="CP301" s="1085"/>
      <c r="CQ301" s="1085"/>
      <c r="CR301" s="1085"/>
      <c r="CS301" s="1085"/>
      <c r="CT301" s="1085"/>
      <c r="CU301" s="673">
        <f>SUM(BX301:CF301)</f>
        <v>40989080</v>
      </c>
      <c r="CV301" s="1085">
        <v>42833588</v>
      </c>
      <c r="CW301" s="1085"/>
      <c r="CX301" s="1085"/>
      <c r="CY301" s="1085"/>
      <c r="CZ301" s="1085"/>
      <c r="DA301" s="1086"/>
      <c r="DB301" s="1086"/>
      <c r="DC301" s="1086"/>
      <c r="DD301" s="1086"/>
      <c r="DE301" s="1086"/>
      <c r="DF301" s="1086"/>
      <c r="DG301" s="1086"/>
      <c r="DH301" s="1086"/>
      <c r="DI301" s="1086"/>
      <c r="DJ301" s="1086"/>
      <c r="DK301" s="1086"/>
      <c r="DL301" s="1086"/>
      <c r="DM301" s="1086"/>
      <c r="DN301" s="1086"/>
      <c r="DO301" s="1086"/>
      <c r="DP301" s="1086"/>
      <c r="DQ301" s="1086"/>
      <c r="DR301" s="1086"/>
      <c r="DS301" s="1087">
        <f>SUM(CV301:DD301)</f>
        <v>42833588</v>
      </c>
      <c r="DT301" s="1088">
        <f>+AY301+BW301+CU301+DS301</f>
        <v>159346668</v>
      </c>
      <c r="DU301" s="1089" t="s">
        <v>1196</v>
      </c>
      <c r="DV301" s="789"/>
      <c r="DW301" s="789"/>
      <c r="DX301" s="789"/>
      <c r="DY301" s="789"/>
      <c r="DZ301" s="789"/>
    </row>
    <row r="302" spans="1:130" ht="56.25" customHeight="1" x14ac:dyDescent="0.25">
      <c r="A302" s="723">
        <v>5</v>
      </c>
      <c r="B302" s="1099" t="s">
        <v>963</v>
      </c>
      <c r="C302" s="723" t="s">
        <v>398</v>
      </c>
      <c r="D302" s="723" t="s">
        <v>1012</v>
      </c>
      <c r="E302" s="723" t="s">
        <v>1013</v>
      </c>
      <c r="F302" s="723" t="s">
        <v>1014</v>
      </c>
      <c r="G302" s="723" t="s">
        <v>1015</v>
      </c>
      <c r="H302" s="723">
        <v>81.2</v>
      </c>
      <c r="I302" s="723" t="s">
        <v>1016</v>
      </c>
      <c r="J302" s="723" t="s">
        <v>105</v>
      </c>
      <c r="K302" s="1100" t="s">
        <v>33</v>
      </c>
      <c r="L302" s="1100">
        <v>86.2</v>
      </c>
      <c r="M302" s="1100">
        <v>86.2</v>
      </c>
      <c r="N302" s="1082" t="s">
        <v>1019</v>
      </c>
      <c r="O302" s="1082" t="s">
        <v>1313</v>
      </c>
      <c r="P302" s="1101">
        <v>1</v>
      </c>
      <c r="Q302" s="1101">
        <v>2023</v>
      </c>
      <c r="R302" s="1101" t="s">
        <v>1020</v>
      </c>
      <c r="S302" s="1102" t="s">
        <v>105</v>
      </c>
      <c r="T302" s="1103" t="s">
        <v>38</v>
      </c>
      <c r="U302" s="1103">
        <v>1</v>
      </c>
      <c r="V302" s="1103">
        <v>1</v>
      </c>
      <c r="W302" s="682">
        <v>1</v>
      </c>
      <c r="X302" s="1103">
        <v>1</v>
      </c>
      <c r="Y302" s="1103">
        <v>1</v>
      </c>
      <c r="Z302" s="1103">
        <v>1</v>
      </c>
      <c r="AA302" s="1084">
        <v>29419000</v>
      </c>
      <c r="AB302" s="1085"/>
      <c r="AC302" s="1085"/>
      <c r="AD302" s="1085"/>
      <c r="AE302" s="1085"/>
      <c r="AF302" s="1085"/>
      <c r="AG302" s="1085"/>
      <c r="AH302" s="1085"/>
      <c r="AI302" s="1085"/>
      <c r="AJ302" s="1085"/>
      <c r="AK302" s="1085"/>
      <c r="AL302" s="1085"/>
      <c r="AM302" s="1085"/>
      <c r="AN302" s="1085"/>
      <c r="AO302" s="1085"/>
      <c r="AP302" s="1085"/>
      <c r="AQ302" s="1085"/>
      <c r="AR302" s="1085"/>
      <c r="AS302" s="1085"/>
      <c r="AT302" s="1085"/>
      <c r="AU302" s="1085"/>
      <c r="AV302" s="1085"/>
      <c r="AW302" s="1085"/>
      <c r="AX302" s="1085"/>
      <c r="AY302" s="673">
        <f>SUM(AA302:AI302)</f>
        <v>29419000</v>
      </c>
      <c r="AZ302" s="1085">
        <v>39224000</v>
      </c>
      <c r="BA302" s="1085"/>
      <c r="BB302" s="1085"/>
      <c r="BC302" s="1085"/>
      <c r="BD302" s="1085"/>
      <c r="BE302" s="1085"/>
      <c r="BF302" s="1085"/>
      <c r="BG302" s="1085"/>
      <c r="BH302" s="1085"/>
      <c r="BI302" s="1085"/>
      <c r="BJ302" s="1085"/>
      <c r="BK302" s="1085"/>
      <c r="BL302" s="1085"/>
      <c r="BM302" s="1085"/>
      <c r="BN302" s="1085"/>
      <c r="BO302" s="1085"/>
      <c r="BP302" s="1085"/>
      <c r="BQ302" s="1085"/>
      <c r="BR302" s="1085"/>
      <c r="BS302" s="1085"/>
      <c r="BT302" s="1085"/>
      <c r="BU302" s="1085"/>
      <c r="BV302" s="1085"/>
      <c r="BW302" s="673">
        <f>SUM(AZ302:BH302)</f>
        <v>39224000</v>
      </c>
      <c r="BX302" s="1085">
        <v>40989080</v>
      </c>
      <c r="BY302" s="1085"/>
      <c r="BZ302" s="1085"/>
      <c r="CA302" s="1085"/>
      <c r="CB302" s="1085"/>
      <c r="CC302" s="1085"/>
      <c r="CD302" s="1085"/>
      <c r="CE302" s="1085"/>
      <c r="CF302" s="1085"/>
      <c r="CG302" s="1085"/>
      <c r="CH302" s="1085"/>
      <c r="CI302" s="1085"/>
      <c r="CJ302" s="1085"/>
      <c r="CK302" s="1085"/>
      <c r="CL302" s="1085"/>
      <c r="CM302" s="1085"/>
      <c r="CN302" s="1085"/>
      <c r="CO302" s="1085"/>
      <c r="CP302" s="1085"/>
      <c r="CQ302" s="1085"/>
      <c r="CR302" s="1085"/>
      <c r="CS302" s="1085"/>
      <c r="CT302" s="1085"/>
      <c r="CU302" s="673">
        <f>SUM(BX302:CF302)</f>
        <v>40989080</v>
      </c>
      <c r="CV302" s="1085">
        <v>42833589</v>
      </c>
      <c r="CW302" s="1085"/>
      <c r="CX302" s="1085"/>
      <c r="CY302" s="1085"/>
      <c r="CZ302" s="1085"/>
      <c r="DA302" s="1086"/>
      <c r="DB302" s="1086"/>
      <c r="DC302" s="1086"/>
      <c r="DD302" s="1086"/>
      <c r="DE302" s="1086"/>
      <c r="DF302" s="1086"/>
      <c r="DG302" s="1086"/>
      <c r="DH302" s="1086"/>
      <c r="DI302" s="1086"/>
      <c r="DJ302" s="1086"/>
      <c r="DK302" s="1086"/>
      <c r="DL302" s="1086"/>
      <c r="DM302" s="1086"/>
      <c r="DN302" s="1086"/>
      <c r="DO302" s="1086"/>
      <c r="DP302" s="1086"/>
      <c r="DQ302" s="1086"/>
      <c r="DR302" s="1086"/>
      <c r="DS302" s="1087">
        <f>SUM(CV302:DD302)</f>
        <v>42833589</v>
      </c>
      <c r="DT302" s="1088">
        <f>+AY302+BW302+CU302+DS302</f>
        <v>152465669</v>
      </c>
      <c r="DU302" s="1089" t="s">
        <v>1196</v>
      </c>
      <c r="DV302" s="789"/>
      <c r="DW302" s="789"/>
      <c r="DX302" s="789"/>
      <c r="DY302" s="789"/>
      <c r="DZ302" s="789"/>
    </row>
    <row r="303" spans="1:130" ht="56.25" customHeight="1" x14ac:dyDescent="0.25">
      <c r="A303" s="723">
        <v>5</v>
      </c>
      <c r="B303" s="1099" t="s">
        <v>963</v>
      </c>
      <c r="C303" s="723" t="s">
        <v>398</v>
      </c>
      <c r="D303" s="723" t="s">
        <v>1012</v>
      </c>
      <c r="E303" s="723" t="s">
        <v>1013</v>
      </c>
      <c r="F303" s="723" t="s">
        <v>1014</v>
      </c>
      <c r="G303" s="723" t="s">
        <v>1015</v>
      </c>
      <c r="H303" s="723">
        <v>81.2</v>
      </c>
      <c r="I303" s="723" t="s">
        <v>1016</v>
      </c>
      <c r="J303" s="723" t="s">
        <v>105</v>
      </c>
      <c r="K303" s="1100" t="s">
        <v>33</v>
      </c>
      <c r="L303" s="1100">
        <v>86.2</v>
      </c>
      <c r="M303" s="1100">
        <v>86.2</v>
      </c>
      <c r="N303" s="1082" t="s">
        <v>1021</v>
      </c>
      <c r="O303" s="1082" t="s">
        <v>1022</v>
      </c>
      <c r="P303" s="1101">
        <v>1</v>
      </c>
      <c r="Q303" s="1101">
        <v>2023</v>
      </c>
      <c r="R303" s="1101" t="s">
        <v>1306</v>
      </c>
      <c r="S303" s="1102" t="s">
        <v>105</v>
      </c>
      <c r="T303" s="1103" t="s">
        <v>38</v>
      </c>
      <c r="U303" s="1103">
        <v>1</v>
      </c>
      <c r="V303" s="1103">
        <v>1</v>
      </c>
      <c r="W303" s="682">
        <v>1</v>
      </c>
      <c r="X303" s="1103">
        <v>1</v>
      </c>
      <c r="Y303" s="1103">
        <v>1</v>
      </c>
      <c r="Z303" s="1103">
        <v>1</v>
      </c>
      <c r="AA303" s="1084">
        <v>27999000</v>
      </c>
      <c r="AB303" s="1085"/>
      <c r="AC303" s="1085"/>
      <c r="AD303" s="1085"/>
      <c r="AE303" s="1085"/>
      <c r="AF303" s="1085"/>
      <c r="AG303" s="1085"/>
      <c r="AH303" s="1085"/>
      <c r="AI303" s="1085"/>
      <c r="AJ303" s="1085"/>
      <c r="AK303" s="1085"/>
      <c r="AL303" s="1085"/>
      <c r="AM303" s="1085"/>
      <c r="AN303" s="1085"/>
      <c r="AO303" s="1085"/>
      <c r="AP303" s="1085"/>
      <c r="AQ303" s="1085"/>
      <c r="AR303" s="1085"/>
      <c r="AS303" s="1085"/>
      <c r="AT303" s="1085"/>
      <c r="AU303" s="1085"/>
      <c r="AV303" s="1085"/>
      <c r="AW303" s="1085"/>
      <c r="AX303" s="1085"/>
      <c r="AY303" s="673">
        <f>SUM(AA303:AI303)</f>
        <v>27999000</v>
      </c>
      <c r="AZ303" s="1085">
        <v>39224000</v>
      </c>
      <c r="BA303" s="1085"/>
      <c r="BB303" s="1085"/>
      <c r="BC303" s="1085"/>
      <c r="BD303" s="1085"/>
      <c r="BE303" s="1085"/>
      <c r="BF303" s="1085"/>
      <c r="BG303" s="1085"/>
      <c r="BH303" s="1085"/>
      <c r="BI303" s="1085"/>
      <c r="BJ303" s="1085"/>
      <c r="BK303" s="1085"/>
      <c r="BL303" s="1085"/>
      <c r="BM303" s="1085"/>
      <c r="BN303" s="1085"/>
      <c r="BO303" s="1085"/>
      <c r="BP303" s="1085"/>
      <c r="BQ303" s="1085"/>
      <c r="BR303" s="1085"/>
      <c r="BS303" s="1085"/>
      <c r="BT303" s="1085"/>
      <c r="BU303" s="1085"/>
      <c r="BV303" s="1085"/>
      <c r="BW303" s="673">
        <f>SUM(AZ303:BH303)</f>
        <v>39224000</v>
      </c>
      <c r="BX303" s="1085">
        <v>40989080</v>
      </c>
      <c r="BY303" s="1085"/>
      <c r="BZ303" s="1085"/>
      <c r="CA303" s="1085"/>
      <c r="CB303" s="1085"/>
      <c r="CC303" s="1085"/>
      <c r="CD303" s="1085"/>
      <c r="CE303" s="1085"/>
      <c r="CF303" s="1085"/>
      <c r="CG303" s="1085"/>
      <c r="CH303" s="1085"/>
      <c r="CI303" s="1085"/>
      <c r="CJ303" s="1085"/>
      <c r="CK303" s="1085"/>
      <c r="CL303" s="1085"/>
      <c r="CM303" s="1085"/>
      <c r="CN303" s="1085"/>
      <c r="CO303" s="1085"/>
      <c r="CP303" s="1085"/>
      <c r="CQ303" s="1085"/>
      <c r="CR303" s="1085"/>
      <c r="CS303" s="1085"/>
      <c r="CT303" s="1085"/>
      <c r="CU303" s="673">
        <f>SUM(BX303:CF303)</f>
        <v>40989080</v>
      </c>
      <c r="CV303" s="1085">
        <v>42833589</v>
      </c>
      <c r="CW303" s="1085"/>
      <c r="CX303" s="1085"/>
      <c r="CY303" s="1085"/>
      <c r="CZ303" s="1085"/>
      <c r="DA303" s="1086"/>
      <c r="DB303" s="1086"/>
      <c r="DC303" s="1086"/>
      <c r="DD303" s="1086"/>
      <c r="DE303" s="1086"/>
      <c r="DF303" s="1086"/>
      <c r="DG303" s="1086"/>
      <c r="DH303" s="1086"/>
      <c r="DI303" s="1086"/>
      <c r="DJ303" s="1086"/>
      <c r="DK303" s="1086"/>
      <c r="DL303" s="1086"/>
      <c r="DM303" s="1086"/>
      <c r="DN303" s="1086"/>
      <c r="DO303" s="1086"/>
      <c r="DP303" s="1086"/>
      <c r="DQ303" s="1086"/>
      <c r="DR303" s="1086"/>
      <c r="DS303" s="1087">
        <f>SUM(CV303:DD303)</f>
        <v>42833589</v>
      </c>
      <c r="DT303" s="1088">
        <f>+AY303+BW303+CU303+DS303</f>
        <v>151045669</v>
      </c>
      <c r="DU303" s="1089" t="s">
        <v>1196</v>
      </c>
      <c r="DV303" s="789"/>
      <c r="DW303" s="789"/>
      <c r="DX303" s="789"/>
      <c r="DY303" s="789"/>
      <c r="DZ303" s="789"/>
    </row>
    <row r="304" spans="1:130" ht="16.5" x14ac:dyDescent="0.25">
      <c r="A304" s="1407" t="s">
        <v>1381</v>
      </c>
      <c r="B304" s="1408"/>
      <c r="C304" s="1408"/>
      <c r="D304" s="1408"/>
      <c r="E304" s="1408"/>
      <c r="F304" s="1408"/>
      <c r="G304" s="1408"/>
      <c r="H304" s="1408"/>
      <c r="I304" s="1408"/>
      <c r="J304" s="1408"/>
      <c r="K304" s="1408"/>
      <c r="L304" s="1408"/>
      <c r="M304" s="1408"/>
      <c r="N304" s="1408"/>
      <c r="O304" s="1408"/>
      <c r="P304" s="1408"/>
      <c r="Q304" s="1408"/>
      <c r="R304" s="1408"/>
      <c r="S304" s="1408"/>
      <c r="T304" s="1408"/>
      <c r="U304" s="1408"/>
      <c r="V304" s="1408"/>
      <c r="W304" s="1408"/>
      <c r="X304" s="1408"/>
      <c r="Y304" s="1408"/>
      <c r="Z304" s="1409"/>
      <c r="AA304" s="655">
        <f t="shared" ref="AA304:CR304" si="197">SUM(AA301:AA303)</f>
        <v>93718000</v>
      </c>
      <c r="AB304" s="655">
        <f t="shared" si="197"/>
        <v>0</v>
      </c>
      <c r="AC304" s="655"/>
      <c r="AD304" s="655">
        <f t="shared" si="197"/>
        <v>0</v>
      </c>
      <c r="AE304" s="655">
        <f t="shared" si="197"/>
        <v>0</v>
      </c>
      <c r="AF304" s="655">
        <f t="shared" si="197"/>
        <v>0</v>
      </c>
      <c r="AG304" s="655">
        <f t="shared" si="197"/>
        <v>0</v>
      </c>
      <c r="AH304" s="655">
        <f t="shared" si="197"/>
        <v>0</v>
      </c>
      <c r="AI304" s="655">
        <f t="shared" si="197"/>
        <v>0</v>
      </c>
      <c r="AJ304" s="655">
        <f t="shared" si="197"/>
        <v>0</v>
      </c>
      <c r="AK304" s="655">
        <f t="shared" si="197"/>
        <v>0</v>
      </c>
      <c r="AL304" s="655">
        <f t="shared" si="197"/>
        <v>0</v>
      </c>
      <c r="AM304" s="655">
        <f t="shared" si="197"/>
        <v>0</v>
      </c>
      <c r="AN304" s="655">
        <f t="shared" si="197"/>
        <v>0</v>
      </c>
      <c r="AO304" s="655">
        <f t="shared" si="197"/>
        <v>0</v>
      </c>
      <c r="AP304" s="655">
        <f t="shared" si="197"/>
        <v>0</v>
      </c>
      <c r="AQ304" s="655">
        <f t="shared" si="197"/>
        <v>0</v>
      </c>
      <c r="AR304" s="655">
        <f t="shared" si="197"/>
        <v>0</v>
      </c>
      <c r="AS304" s="655">
        <f t="shared" si="197"/>
        <v>0</v>
      </c>
      <c r="AT304" s="655">
        <f t="shared" si="197"/>
        <v>0</v>
      </c>
      <c r="AU304" s="655">
        <f t="shared" si="197"/>
        <v>0</v>
      </c>
      <c r="AV304" s="655">
        <f t="shared" si="197"/>
        <v>0</v>
      </c>
      <c r="AW304" s="655">
        <f t="shared" si="197"/>
        <v>0</v>
      </c>
      <c r="AX304" s="655"/>
      <c r="AY304" s="751">
        <f t="shared" si="197"/>
        <v>93718000</v>
      </c>
      <c r="AZ304" s="655">
        <f>SUM(AZ301:AZ303)</f>
        <v>117672000</v>
      </c>
      <c r="BA304" s="655">
        <f t="shared" si="197"/>
        <v>0</v>
      </c>
      <c r="BB304" s="655"/>
      <c r="BC304" s="655">
        <f t="shared" si="197"/>
        <v>0</v>
      </c>
      <c r="BD304" s="655">
        <f t="shared" si="197"/>
        <v>0</v>
      </c>
      <c r="BE304" s="655">
        <f t="shared" si="197"/>
        <v>0</v>
      </c>
      <c r="BF304" s="655">
        <f t="shared" si="197"/>
        <v>0</v>
      </c>
      <c r="BG304" s="655">
        <f t="shared" si="197"/>
        <v>0</v>
      </c>
      <c r="BH304" s="655">
        <f t="shared" si="197"/>
        <v>0</v>
      </c>
      <c r="BI304" s="655">
        <f t="shared" si="197"/>
        <v>0</v>
      </c>
      <c r="BJ304" s="655">
        <f t="shared" si="197"/>
        <v>0</v>
      </c>
      <c r="BK304" s="655">
        <f t="shared" si="197"/>
        <v>0</v>
      </c>
      <c r="BL304" s="655">
        <f t="shared" si="197"/>
        <v>0</v>
      </c>
      <c r="BM304" s="655">
        <f t="shared" si="197"/>
        <v>0</v>
      </c>
      <c r="BN304" s="655">
        <f t="shared" si="197"/>
        <v>0</v>
      </c>
      <c r="BO304" s="655">
        <f t="shared" si="197"/>
        <v>0</v>
      </c>
      <c r="BP304" s="655">
        <f t="shared" si="197"/>
        <v>0</v>
      </c>
      <c r="BQ304" s="655">
        <f t="shared" si="197"/>
        <v>0</v>
      </c>
      <c r="BR304" s="655">
        <f t="shared" si="197"/>
        <v>0</v>
      </c>
      <c r="BS304" s="655">
        <f t="shared" si="197"/>
        <v>0</v>
      </c>
      <c r="BT304" s="655">
        <f t="shared" si="197"/>
        <v>0</v>
      </c>
      <c r="BU304" s="655">
        <f t="shared" si="197"/>
        <v>0</v>
      </c>
      <c r="BV304" s="655"/>
      <c r="BW304" s="655">
        <f t="shared" si="197"/>
        <v>117672000</v>
      </c>
      <c r="BX304" s="655">
        <f t="shared" si="197"/>
        <v>122967240</v>
      </c>
      <c r="BY304" s="655">
        <f t="shared" si="197"/>
        <v>0</v>
      </c>
      <c r="BZ304" s="655"/>
      <c r="CA304" s="655">
        <f t="shared" si="197"/>
        <v>0</v>
      </c>
      <c r="CB304" s="655">
        <f t="shared" si="197"/>
        <v>0</v>
      </c>
      <c r="CC304" s="655">
        <f t="shared" si="197"/>
        <v>0</v>
      </c>
      <c r="CD304" s="655">
        <f t="shared" si="197"/>
        <v>0</v>
      </c>
      <c r="CE304" s="655">
        <f t="shared" si="197"/>
        <v>0</v>
      </c>
      <c r="CF304" s="655">
        <f t="shared" si="197"/>
        <v>0</v>
      </c>
      <c r="CG304" s="655">
        <f t="shared" si="197"/>
        <v>0</v>
      </c>
      <c r="CH304" s="655">
        <f t="shared" si="197"/>
        <v>0</v>
      </c>
      <c r="CI304" s="655">
        <f t="shared" si="197"/>
        <v>0</v>
      </c>
      <c r="CJ304" s="655">
        <f t="shared" si="197"/>
        <v>0</v>
      </c>
      <c r="CK304" s="655">
        <f t="shared" si="197"/>
        <v>0</v>
      </c>
      <c r="CL304" s="655">
        <f t="shared" si="197"/>
        <v>0</v>
      </c>
      <c r="CM304" s="655">
        <f t="shared" si="197"/>
        <v>0</v>
      </c>
      <c r="CN304" s="655">
        <f t="shared" si="197"/>
        <v>0</v>
      </c>
      <c r="CO304" s="655">
        <f t="shared" si="197"/>
        <v>0</v>
      </c>
      <c r="CP304" s="655">
        <f t="shared" si="197"/>
        <v>0</v>
      </c>
      <c r="CQ304" s="655">
        <f t="shared" si="197"/>
        <v>0</v>
      </c>
      <c r="CR304" s="655">
        <f t="shared" si="197"/>
        <v>0</v>
      </c>
      <c r="CS304" s="655">
        <f t="shared" ref="CS304:DU304" si="198">SUM(CS301:CS303)</f>
        <v>0</v>
      </c>
      <c r="CT304" s="655"/>
      <c r="CU304" s="655">
        <f t="shared" si="198"/>
        <v>122967240</v>
      </c>
      <c r="CV304" s="655">
        <f t="shared" si="198"/>
        <v>128500766</v>
      </c>
      <c r="CW304" s="655">
        <f t="shared" si="198"/>
        <v>0</v>
      </c>
      <c r="CX304" s="655"/>
      <c r="CY304" s="655">
        <f t="shared" si="198"/>
        <v>0</v>
      </c>
      <c r="CZ304" s="655">
        <f t="shared" si="198"/>
        <v>0</v>
      </c>
      <c r="DA304" s="655">
        <f t="shared" si="198"/>
        <v>0</v>
      </c>
      <c r="DB304" s="655">
        <f t="shared" si="198"/>
        <v>0</v>
      </c>
      <c r="DC304" s="655">
        <f t="shared" si="198"/>
        <v>0</v>
      </c>
      <c r="DD304" s="655">
        <f t="shared" si="198"/>
        <v>0</v>
      </c>
      <c r="DE304" s="655">
        <f t="shared" si="198"/>
        <v>0</v>
      </c>
      <c r="DF304" s="655">
        <f t="shared" si="198"/>
        <v>0</v>
      </c>
      <c r="DG304" s="655">
        <f t="shared" si="198"/>
        <v>0</v>
      </c>
      <c r="DH304" s="655">
        <f t="shared" si="198"/>
        <v>0</v>
      </c>
      <c r="DI304" s="655">
        <f t="shared" si="198"/>
        <v>0</v>
      </c>
      <c r="DJ304" s="655">
        <f t="shared" si="198"/>
        <v>0</v>
      </c>
      <c r="DK304" s="655">
        <f t="shared" si="198"/>
        <v>0</v>
      </c>
      <c r="DL304" s="655">
        <f t="shared" si="198"/>
        <v>0</v>
      </c>
      <c r="DM304" s="655">
        <f t="shared" si="198"/>
        <v>0</v>
      </c>
      <c r="DN304" s="655">
        <f t="shared" si="198"/>
        <v>0</v>
      </c>
      <c r="DO304" s="655">
        <f t="shared" si="198"/>
        <v>0</v>
      </c>
      <c r="DP304" s="655">
        <f t="shared" si="198"/>
        <v>0</v>
      </c>
      <c r="DQ304" s="655">
        <f t="shared" si="198"/>
        <v>0</v>
      </c>
      <c r="DR304" s="655"/>
      <c r="DS304" s="655">
        <f t="shared" si="198"/>
        <v>128500766</v>
      </c>
      <c r="DT304" s="655">
        <f t="shared" si="198"/>
        <v>462858006</v>
      </c>
      <c r="DU304" s="605">
        <f t="shared" si="198"/>
        <v>0</v>
      </c>
      <c r="DV304" s="1104"/>
      <c r="DW304" s="789"/>
      <c r="DX304" s="789"/>
      <c r="DY304" s="789"/>
      <c r="DZ304" s="789"/>
    </row>
    <row r="305" spans="1:130" ht="56.25" customHeight="1" x14ac:dyDescent="0.25">
      <c r="A305" s="723">
        <v>5</v>
      </c>
      <c r="B305" s="1099" t="s">
        <v>963</v>
      </c>
      <c r="C305" s="723" t="s">
        <v>398</v>
      </c>
      <c r="D305" s="723" t="s">
        <v>1023</v>
      </c>
      <c r="E305" s="723" t="s">
        <v>1024</v>
      </c>
      <c r="F305" s="723" t="s">
        <v>1025</v>
      </c>
      <c r="G305" s="723" t="s">
        <v>1026</v>
      </c>
      <c r="H305" s="723" t="s">
        <v>1027</v>
      </c>
      <c r="I305" s="723" t="s">
        <v>1028</v>
      </c>
      <c r="J305" s="723" t="s">
        <v>105</v>
      </c>
      <c r="K305" s="723" t="s">
        <v>33</v>
      </c>
      <c r="L305" s="723">
        <v>1</v>
      </c>
      <c r="M305" s="723">
        <v>1</v>
      </c>
      <c r="N305" s="725" t="s">
        <v>1029</v>
      </c>
      <c r="O305" s="725" t="s">
        <v>1030</v>
      </c>
      <c r="P305" s="725">
        <v>0</v>
      </c>
      <c r="Q305" s="725">
        <v>2023</v>
      </c>
      <c r="R305" s="725" t="s">
        <v>1031</v>
      </c>
      <c r="S305" s="726" t="s">
        <v>105</v>
      </c>
      <c r="T305" s="727" t="s">
        <v>33</v>
      </c>
      <c r="U305" s="727">
        <v>1</v>
      </c>
      <c r="V305" s="727">
        <v>1</v>
      </c>
      <c r="W305" s="728">
        <v>0.1</v>
      </c>
      <c r="X305" s="603">
        <v>0.7</v>
      </c>
      <c r="Y305" s="603">
        <v>0.8</v>
      </c>
      <c r="Z305" s="603">
        <v>1</v>
      </c>
      <c r="AA305" s="621">
        <v>0</v>
      </c>
      <c r="AB305" s="656"/>
      <c r="AC305" s="656"/>
      <c r="AD305" s="656"/>
      <c r="AE305" s="656"/>
      <c r="AF305" s="656"/>
      <c r="AG305" s="656"/>
      <c r="AH305" s="656"/>
      <c r="AI305" s="656"/>
      <c r="AJ305" s="656"/>
      <c r="AK305" s="656"/>
      <c r="AL305" s="656"/>
      <c r="AM305" s="656"/>
      <c r="AN305" s="656"/>
      <c r="AO305" s="656"/>
      <c r="AP305" s="656"/>
      <c r="AQ305" s="656"/>
      <c r="AR305" s="656"/>
      <c r="AS305" s="656"/>
      <c r="AT305" s="656"/>
      <c r="AU305" s="656"/>
      <c r="AV305" s="656"/>
      <c r="AW305" s="656"/>
      <c r="AX305" s="656"/>
      <c r="AY305" s="636">
        <f t="shared" ref="AY305:AY320" si="199">SUM(AA305:AW305)</f>
        <v>0</v>
      </c>
      <c r="AZ305" s="656">
        <v>80001000</v>
      </c>
      <c r="BA305" s="656"/>
      <c r="BB305" s="656"/>
      <c r="BC305" s="656"/>
      <c r="BD305" s="656"/>
      <c r="BE305" s="656"/>
      <c r="BF305" s="656"/>
      <c r="BG305" s="656"/>
      <c r="BH305" s="656"/>
      <c r="BI305" s="656"/>
      <c r="BJ305" s="656"/>
      <c r="BK305" s="656"/>
      <c r="BL305" s="656"/>
      <c r="BM305" s="656"/>
      <c r="BN305" s="656"/>
      <c r="BO305" s="656"/>
      <c r="BP305" s="656"/>
      <c r="BQ305" s="656"/>
      <c r="BR305" s="656"/>
      <c r="BS305" s="656"/>
      <c r="BT305" s="656"/>
      <c r="BU305" s="656"/>
      <c r="BV305" s="656"/>
      <c r="BW305" s="636">
        <f>SUM(AZ305:BU305)</f>
        <v>80001000</v>
      </c>
      <c r="BX305" s="656">
        <v>80000000</v>
      </c>
      <c r="BY305" s="656"/>
      <c r="BZ305" s="656"/>
      <c r="CA305" s="656"/>
      <c r="CB305" s="656"/>
      <c r="CC305" s="656"/>
      <c r="CD305" s="656"/>
      <c r="CE305" s="656"/>
      <c r="CF305" s="656"/>
      <c r="CG305" s="656"/>
      <c r="CH305" s="656"/>
      <c r="CI305" s="656"/>
      <c r="CJ305" s="656"/>
      <c r="CK305" s="656"/>
      <c r="CL305" s="656"/>
      <c r="CM305" s="656"/>
      <c r="CN305" s="656"/>
      <c r="CO305" s="656"/>
      <c r="CP305" s="656"/>
      <c r="CQ305" s="656"/>
      <c r="CR305" s="656"/>
      <c r="CS305" s="656"/>
      <c r="CT305" s="656"/>
      <c r="CU305" s="657">
        <f>SUM(BX305:CS305)</f>
        <v>80000000</v>
      </c>
      <c r="CV305" s="1105">
        <v>0</v>
      </c>
      <c r="CW305" s="1105"/>
      <c r="CX305" s="1105"/>
      <c r="CY305" s="656"/>
      <c r="CZ305" s="656"/>
      <c r="DA305" s="658"/>
      <c r="DB305" s="658"/>
      <c r="DC305" s="658"/>
      <c r="DD305" s="658"/>
      <c r="DE305" s="658"/>
      <c r="DF305" s="658"/>
      <c r="DG305" s="658"/>
      <c r="DH305" s="658"/>
      <c r="DI305" s="658"/>
      <c r="DJ305" s="658"/>
      <c r="DK305" s="658"/>
      <c r="DL305" s="658"/>
      <c r="DM305" s="658"/>
      <c r="DN305" s="658"/>
      <c r="DO305" s="658"/>
      <c r="DP305" s="658"/>
      <c r="DQ305" s="658"/>
      <c r="DR305" s="658"/>
      <c r="DS305" s="788">
        <f>SUM(CV305:DQ305)</f>
        <v>0</v>
      </c>
      <c r="DT305" s="659">
        <f t="shared" ref="DT305:DT320" si="200">+AY305+BW305+CU305+DS305</f>
        <v>160001000</v>
      </c>
      <c r="DU305" s="604" t="s">
        <v>1183</v>
      </c>
      <c r="DV305" s="789"/>
      <c r="DW305" s="789"/>
      <c r="DX305" s="789"/>
      <c r="DY305" s="789"/>
      <c r="DZ305" s="789"/>
    </row>
    <row r="306" spans="1:130" ht="56.25" customHeight="1" x14ac:dyDescent="0.25">
      <c r="A306" s="723">
        <v>5</v>
      </c>
      <c r="B306" s="1099" t="s">
        <v>963</v>
      </c>
      <c r="C306" s="723" t="s">
        <v>398</v>
      </c>
      <c r="D306" s="723" t="s">
        <v>1023</v>
      </c>
      <c r="E306" s="723" t="s">
        <v>1024</v>
      </c>
      <c r="F306" s="723" t="s">
        <v>1025</v>
      </c>
      <c r="G306" s="723" t="s">
        <v>1026</v>
      </c>
      <c r="H306" s="723" t="s">
        <v>1027</v>
      </c>
      <c r="I306" s="723" t="s">
        <v>1028</v>
      </c>
      <c r="J306" s="723" t="s">
        <v>105</v>
      </c>
      <c r="K306" s="723" t="s">
        <v>33</v>
      </c>
      <c r="L306" s="723">
        <v>1</v>
      </c>
      <c r="M306" s="723">
        <v>1</v>
      </c>
      <c r="N306" s="725" t="s">
        <v>1032</v>
      </c>
      <c r="O306" s="725" t="s">
        <v>1033</v>
      </c>
      <c r="P306" s="725">
        <v>0</v>
      </c>
      <c r="Q306" s="725">
        <v>2023</v>
      </c>
      <c r="R306" s="725" t="s">
        <v>1034</v>
      </c>
      <c r="S306" s="726" t="s">
        <v>176</v>
      </c>
      <c r="T306" s="727" t="s">
        <v>33</v>
      </c>
      <c r="U306" s="729">
        <v>1</v>
      </c>
      <c r="V306" s="729">
        <v>1</v>
      </c>
      <c r="W306" s="730">
        <v>0</v>
      </c>
      <c r="X306" s="606">
        <v>0</v>
      </c>
      <c r="Y306" s="606">
        <v>0.5</v>
      </c>
      <c r="Z306" s="606">
        <v>1</v>
      </c>
      <c r="AA306" s="621">
        <v>0</v>
      </c>
      <c r="AB306" s="656"/>
      <c r="AC306" s="656"/>
      <c r="AD306" s="656"/>
      <c r="AE306" s="656"/>
      <c r="AF306" s="656"/>
      <c r="AG306" s="656"/>
      <c r="AH306" s="656"/>
      <c r="AI306" s="656"/>
      <c r="AJ306" s="656"/>
      <c r="AK306" s="656"/>
      <c r="AL306" s="656"/>
      <c r="AM306" s="656"/>
      <c r="AN306" s="656"/>
      <c r="AO306" s="656"/>
      <c r="AP306" s="656"/>
      <c r="AQ306" s="656"/>
      <c r="AR306" s="656"/>
      <c r="AS306" s="656"/>
      <c r="AT306" s="656"/>
      <c r="AU306" s="656"/>
      <c r="AV306" s="656"/>
      <c r="AW306" s="656"/>
      <c r="AX306" s="656"/>
      <c r="AY306" s="636">
        <f t="shared" si="199"/>
        <v>0</v>
      </c>
      <c r="AZ306" s="656">
        <v>0</v>
      </c>
      <c r="BA306" s="656"/>
      <c r="BB306" s="656"/>
      <c r="BC306" s="656"/>
      <c r="BD306" s="656"/>
      <c r="BE306" s="656"/>
      <c r="BF306" s="656"/>
      <c r="BG306" s="656"/>
      <c r="BH306" s="656"/>
      <c r="BI306" s="656"/>
      <c r="BJ306" s="656"/>
      <c r="BK306" s="656"/>
      <c r="BL306" s="656"/>
      <c r="BM306" s="656"/>
      <c r="BN306" s="656"/>
      <c r="BO306" s="656"/>
      <c r="BP306" s="656"/>
      <c r="BQ306" s="656"/>
      <c r="BR306" s="656"/>
      <c r="BS306" s="656"/>
      <c r="BT306" s="656"/>
      <c r="BU306" s="656"/>
      <c r="BV306" s="656"/>
      <c r="BW306" s="636">
        <f t="shared" ref="BW306:BW320" si="201">SUM(AZ306:BU306)</f>
        <v>0</v>
      </c>
      <c r="BX306" s="656">
        <v>100000000</v>
      </c>
      <c r="BY306" s="656"/>
      <c r="BZ306" s="656"/>
      <c r="CA306" s="656"/>
      <c r="CB306" s="656"/>
      <c r="CC306" s="656"/>
      <c r="CD306" s="656"/>
      <c r="CE306" s="656"/>
      <c r="CF306" s="656"/>
      <c r="CG306" s="656"/>
      <c r="CH306" s="656"/>
      <c r="CI306" s="656"/>
      <c r="CJ306" s="656"/>
      <c r="CK306" s="656"/>
      <c r="CL306" s="656"/>
      <c r="CM306" s="656"/>
      <c r="CN306" s="656"/>
      <c r="CO306" s="656"/>
      <c r="CP306" s="656"/>
      <c r="CQ306" s="656"/>
      <c r="CR306" s="656"/>
      <c r="CS306" s="656"/>
      <c r="CT306" s="656"/>
      <c r="CU306" s="657">
        <f t="shared" ref="CU306:CU320" si="202">SUM(BX306:CS306)</f>
        <v>100000000</v>
      </c>
      <c r="CV306" s="1105">
        <v>150002000</v>
      </c>
      <c r="CW306" s="1105"/>
      <c r="CX306" s="1105"/>
      <c r="CY306" s="656"/>
      <c r="CZ306" s="656"/>
      <c r="DA306" s="658"/>
      <c r="DB306" s="658"/>
      <c r="DC306" s="658"/>
      <c r="DD306" s="658"/>
      <c r="DE306" s="658"/>
      <c r="DF306" s="658"/>
      <c r="DG306" s="658"/>
      <c r="DH306" s="658"/>
      <c r="DI306" s="658"/>
      <c r="DJ306" s="658"/>
      <c r="DK306" s="658"/>
      <c r="DL306" s="658"/>
      <c r="DM306" s="658"/>
      <c r="DN306" s="658"/>
      <c r="DO306" s="658"/>
      <c r="DP306" s="658"/>
      <c r="DQ306" s="658"/>
      <c r="DR306" s="658"/>
      <c r="DS306" s="788">
        <f t="shared" ref="DS306:DS320" si="203">SUM(CV306:DQ306)</f>
        <v>150002000</v>
      </c>
      <c r="DT306" s="659">
        <f t="shared" si="200"/>
        <v>250002000</v>
      </c>
      <c r="DU306" s="604" t="s">
        <v>1183</v>
      </c>
      <c r="DV306" s="789"/>
      <c r="DW306" s="789"/>
      <c r="DX306" s="789"/>
      <c r="DY306" s="789"/>
      <c r="DZ306" s="789"/>
    </row>
    <row r="307" spans="1:130" ht="56.25" customHeight="1" x14ac:dyDescent="0.25">
      <c r="A307" s="723">
        <v>5</v>
      </c>
      <c r="B307" s="1099" t="s">
        <v>963</v>
      </c>
      <c r="C307" s="723" t="s">
        <v>398</v>
      </c>
      <c r="D307" s="723" t="s">
        <v>1023</v>
      </c>
      <c r="E307" s="723" t="s">
        <v>1024</v>
      </c>
      <c r="F307" s="723" t="s">
        <v>1025</v>
      </c>
      <c r="G307" s="723" t="s">
        <v>1026</v>
      </c>
      <c r="H307" s="723" t="s">
        <v>1027</v>
      </c>
      <c r="I307" s="723" t="s">
        <v>1028</v>
      </c>
      <c r="J307" s="723" t="s">
        <v>105</v>
      </c>
      <c r="K307" s="723" t="s">
        <v>33</v>
      </c>
      <c r="L307" s="723">
        <v>1</v>
      </c>
      <c r="M307" s="723">
        <v>1</v>
      </c>
      <c r="N307" s="725" t="s">
        <v>1035</v>
      </c>
      <c r="O307" s="725" t="s">
        <v>1036</v>
      </c>
      <c r="P307" s="725" t="s">
        <v>1037</v>
      </c>
      <c r="Q307" s="725">
        <v>2023</v>
      </c>
      <c r="R307" s="725" t="s">
        <v>1038</v>
      </c>
      <c r="S307" s="726" t="s">
        <v>105</v>
      </c>
      <c r="T307" s="727" t="s">
        <v>33</v>
      </c>
      <c r="U307" s="727">
        <v>1</v>
      </c>
      <c r="V307" s="727">
        <v>1</v>
      </c>
      <c r="W307" s="728">
        <v>0.2</v>
      </c>
      <c r="X307" s="603">
        <v>0.3</v>
      </c>
      <c r="Y307" s="603">
        <v>0.6</v>
      </c>
      <c r="Z307" s="603">
        <v>1</v>
      </c>
      <c r="AA307" s="621">
        <v>60000000</v>
      </c>
      <c r="AB307" s="656"/>
      <c r="AC307" s="656"/>
      <c r="AD307" s="656"/>
      <c r="AE307" s="656"/>
      <c r="AF307" s="656"/>
      <c r="AG307" s="656"/>
      <c r="AH307" s="656"/>
      <c r="AI307" s="656"/>
      <c r="AJ307" s="656"/>
      <c r="AK307" s="656"/>
      <c r="AL307" s="656"/>
      <c r="AM307" s="656"/>
      <c r="AN307" s="656"/>
      <c r="AO307" s="656"/>
      <c r="AP307" s="656"/>
      <c r="AQ307" s="656"/>
      <c r="AR307" s="656"/>
      <c r="AS307" s="656"/>
      <c r="AT307" s="656"/>
      <c r="AU307" s="656"/>
      <c r="AV307" s="656"/>
      <c r="AW307" s="656"/>
      <c r="AX307" s="656"/>
      <c r="AY307" s="636">
        <f t="shared" si="199"/>
        <v>60000000</v>
      </c>
      <c r="AZ307" s="656">
        <v>100000000</v>
      </c>
      <c r="BA307" s="656"/>
      <c r="BB307" s="656"/>
      <c r="BC307" s="656"/>
      <c r="BD307" s="656"/>
      <c r="BE307" s="656"/>
      <c r="BF307" s="656"/>
      <c r="BG307" s="656"/>
      <c r="BH307" s="656"/>
      <c r="BI307" s="656"/>
      <c r="BJ307" s="656"/>
      <c r="BK307" s="656"/>
      <c r="BL307" s="656"/>
      <c r="BM307" s="656"/>
      <c r="BN307" s="656"/>
      <c r="BO307" s="656"/>
      <c r="BP307" s="656"/>
      <c r="BQ307" s="656"/>
      <c r="BR307" s="656"/>
      <c r="BS307" s="656"/>
      <c r="BT307" s="656"/>
      <c r="BU307" s="656"/>
      <c r="BV307" s="656"/>
      <c r="BW307" s="636">
        <f t="shared" si="201"/>
        <v>100000000</v>
      </c>
      <c r="BX307" s="656">
        <v>80000000</v>
      </c>
      <c r="BY307" s="656"/>
      <c r="BZ307" s="656"/>
      <c r="CA307" s="656"/>
      <c r="CB307" s="656"/>
      <c r="CC307" s="656"/>
      <c r="CD307" s="656"/>
      <c r="CE307" s="656"/>
      <c r="CF307" s="656"/>
      <c r="CG307" s="656"/>
      <c r="CH307" s="656"/>
      <c r="CI307" s="656"/>
      <c r="CJ307" s="656"/>
      <c r="CK307" s="656"/>
      <c r="CL307" s="656"/>
      <c r="CM307" s="656"/>
      <c r="CN307" s="656"/>
      <c r="CO307" s="656"/>
      <c r="CP307" s="656"/>
      <c r="CQ307" s="656"/>
      <c r="CR307" s="656"/>
      <c r="CS307" s="656"/>
      <c r="CT307" s="656"/>
      <c r="CU307" s="657">
        <f t="shared" si="202"/>
        <v>80000000</v>
      </c>
      <c r="CV307" s="1105">
        <v>100000000</v>
      </c>
      <c r="CW307" s="1105"/>
      <c r="CX307" s="1105"/>
      <c r="CY307" s="656"/>
      <c r="CZ307" s="656"/>
      <c r="DA307" s="658"/>
      <c r="DB307" s="658"/>
      <c r="DC307" s="658"/>
      <c r="DD307" s="658"/>
      <c r="DE307" s="658"/>
      <c r="DF307" s="658"/>
      <c r="DG307" s="658"/>
      <c r="DH307" s="658"/>
      <c r="DI307" s="658"/>
      <c r="DJ307" s="658"/>
      <c r="DK307" s="658"/>
      <c r="DL307" s="658"/>
      <c r="DM307" s="658"/>
      <c r="DN307" s="658"/>
      <c r="DO307" s="658"/>
      <c r="DP307" s="658"/>
      <c r="DQ307" s="658"/>
      <c r="DR307" s="658"/>
      <c r="DS307" s="788">
        <f t="shared" si="203"/>
        <v>100000000</v>
      </c>
      <c r="DT307" s="659">
        <f t="shared" si="200"/>
        <v>340000000</v>
      </c>
      <c r="DU307" s="604" t="s">
        <v>1183</v>
      </c>
      <c r="DV307" s="789"/>
      <c r="DW307" s="789"/>
      <c r="DX307" s="789"/>
      <c r="DY307" s="789"/>
      <c r="DZ307" s="789"/>
    </row>
    <row r="308" spans="1:130" ht="56.25" customHeight="1" x14ac:dyDescent="0.25">
      <c r="A308" s="723">
        <v>5</v>
      </c>
      <c r="B308" s="1099" t="s">
        <v>963</v>
      </c>
      <c r="C308" s="723" t="s">
        <v>398</v>
      </c>
      <c r="D308" s="723" t="s">
        <v>1023</v>
      </c>
      <c r="E308" s="723" t="s">
        <v>1024</v>
      </c>
      <c r="F308" s="723" t="s">
        <v>1025</v>
      </c>
      <c r="G308" s="723" t="s">
        <v>1026</v>
      </c>
      <c r="H308" s="723" t="s">
        <v>1027</v>
      </c>
      <c r="I308" s="723" t="s">
        <v>1028</v>
      </c>
      <c r="J308" s="723" t="s">
        <v>105</v>
      </c>
      <c r="K308" s="723" t="s">
        <v>33</v>
      </c>
      <c r="L308" s="723">
        <v>1</v>
      </c>
      <c r="M308" s="723">
        <v>1</v>
      </c>
      <c r="N308" s="725" t="s">
        <v>1039</v>
      </c>
      <c r="O308" s="725" t="s">
        <v>1040</v>
      </c>
      <c r="P308" s="725">
        <v>0</v>
      </c>
      <c r="Q308" s="725">
        <v>2023</v>
      </c>
      <c r="R308" s="725" t="s">
        <v>1041</v>
      </c>
      <c r="S308" s="726" t="s">
        <v>444</v>
      </c>
      <c r="T308" s="727" t="s">
        <v>33</v>
      </c>
      <c r="U308" s="727">
        <v>10</v>
      </c>
      <c r="V308" s="727">
        <v>10</v>
      </c>
      <c r="W308" s="728">
        <v>2</v>
      </c>
      <c r="X308" s="603">
        <v>4</v>
      </c>
      <c r="Y308" s="603">
        <v>7</v>
      </c>
      <c r="Z308" s="603">
        <v>10</v>
      </c>
      <c r="AA308" s="621">
        <v>70000000</v>
      </c>
      <c r="AB308" s="656"/>
      <c r="AC308" s="656"/>
      <c r="AD308" s="656"/>
      <c r="AE308" s="656"/>
      <c r="AF308" s="656"/>
      <c r="AG308" s="656"/>
      <c r="AH308" s="656"/>
      <c r="AI308" s="656"/>
      <c r="AJ308" s="656"/>
      <c r="AK308" s="656"/>
      <c r="AL308" s="656"/>
      <c r="AM308" s="656"/>
      <c r="AN308" s="656"/>
      <c r="AO308" s="656"/>
      <c r="AP308" s="656"/>
      <c r="AQ308" s="656"/>
      <c r="AR308" s="656"/>
      <c r="AS308" s="656"/>
      <c r="AT308" s="656"/>
      <c r="AU308" s="656"/>
      <c r="AV308" s="656"/>
      <c r="AW308" s="656"/>
      <c r="AX308" s="656"/>
      <c r="AY308" s="636">
        <f t="shared" si="199"/>
        <v>70000000</v>
      </c>
      <c r="AZ308" s="656">
        <v>80000000</v>
      </c>
      <c r="BA308" s="656"/>
      <c r="BB308" s="656"/>
      <c r="BC308" s="656"/>
      <c r="BD308" s="656"/>
      <c r="BE308" s="656"/>
      <c r="BF308" s="656"/>
      <c r="BG308" s="656"/>
      <c r="BH308" s="656"/>
      <c r="BI308" s="656"/>
      <c r="BJ308" s="656"/>
      <c r="BK308" s="656"/>
      <c r="BL308" s="656"/>
      <c r="BM308" s="656"/>
      <c r="BN308" s="656"/>
      <c r="BO308" s="656"/>
      <c r="BP308" s="656"/>
      <c r="BQ308" s="656"/>
      <c r="BR308" s="656"/>
      <c r="BS308" s="656"/>
      <c r="BT308" s="656"/>
      <c r="BU308" s="656"/>
      <c r="BV308" s="656"/>
      <c r="BW308" s="636">
        <f t="shared" si="201"/>
        <v>80000000</v>
      </c>
      <c r="BX308" s="656">
        <v>50000000</v>
      </c>
      <c r="BY308" s="656"/>
      <c r="BZ308" s="656"/>
      <c r="CA308" s="656"/>
      <c r="CB308" s="656"/>
      <c r="CC308" s="656"/>
      <c r="CD308" s="656"/>
      <c r="CE308" s="656"/>
      <c r="CF308" s="656"/>
      <c r="CG308" s="656"/>
      <c r="CH308" s="656"/>
      <c r="CI308" s="656"/>
      <c r="CJ308" s="656"/>
      <c r="CK308" s="656"/>
      <c r="CL308" s="656"/>
      <c r="CM308" s="656"/>
      <c r="CN308" s="656"/>
      <c r="CO308" s="656"/>
      <c r="CP308" s="656"/>
      <c r="CQ308" s="656"/>
      <c r="CR308" s="656"/>
      <c r="CS308" s="656"/>
      <c r="CT308" s="656"/>
      <c r="CU308" s="657">
        <f t="shared" si="202"/>
        <v>50000000</v>
      </c>
      <c r="CV308" s="1105">
        <v>100000000</v>
      </c>
      <c r="CW308" s="1105"/>
      <c r="CX308" s="1105"/>
      <c r="CY308" s="656"/>
      <c r="CZ308" s="656"/>
      <c r="DA308" s="658"/>
      <c r="DB308" s="658"/>
      <c r="DC308" s="658"/>
      <c r="DD308" s="658"/>
      <c r="DE308" s="658"/>
      <c r="DF308" s="658"/>
      <c r="DG308" s="658"/>
      <c r="DH308" s="658"/>
      <c r="DI308" s="658"/>
      <c r="DJ308" s="658"/>
      <c r="DK308" s="658"/>
      <c r="DL308" s="658"/>
      <c r="DM308" s="658"/>
      <c r="DN308" s="658"/>
      <c r="DO308" s="658"/>
      <c r="DP308" s="658"/>
      <c r="DQ308" s="658"/>
      <c r="DR308" s="658"/>
      <c r="DS308" s="788">
        <f t="shared" si="203"/>
        <v>100000000</v>
      </c>
      <c r="DT308" s="659">
        <f t="shared" si="200"/>
        <v>300000000</v>
      </c>
      <c r="DU308" s="604" t="s">
        <v>1183</v>
      </c>
      <c r="DV308" s="789"/>
      <c r="DW308" s="789"/>
      <c r="DX308" s="789"/>
      <c r="DY308" s="789"/>
      <c r="DZ308" s="789"/>
    </row>
    <row r="309" spans="1:130" ht="56.25" customHeight="1" x14ac:dyDescent="0.25">
      <c r="A309" s="723">
        <v>5</v>
      </c>
      <c r="B309" s="1099" t="s">
        <v>963</v>
      </c>
      <c r="C309" s="723" t="s">
        <v>398</v>
      </c>
      <c r="D309" s="723" t="s">
        <v>1023</v>
      </c>
      <c r="E309" s="723" t="s">
        <v>1024</v>
      </c>
      <c r="F309" s="723" t="s">
        <v>1025</v>
      </c>
      <c r="G309" s="723" t="s">
        <v>1026</v>
      </c>
      <c r="H309" s="723" t="s">
        <v>1027</v>
      </c>
      <c r="I309" s="723" t="s">
        <v>1028</v>
      </c>
      <c r="J309" s="723" t="s">
        <v>105</v>
      </c>
      <c r="K309" s="723" t="s">
        <v>33</v>
      </c>
      <c r="L309" s="723">
        <v>1</v>
      </c>
      <c r="M309" s="723">
        <v>1</v>
      </c>
      <c r="N309" s="725" t="s">
        <v>1042</v>
      </c>
      <c r="O309" s="725" t="s">
        <v>1043</v>
      </c>
      <c r="P309" s="725">
        <v>0</v>
      </c>
      <c r="Q309" s="725">
        <v>2023</v>
      </c>
      <c r="R309" s="725" t="s">
        <v>1044</v>
      </c>
      <c r="S309" s="726" t="s">
        <v>444</v>
      </c>
      <c r="T309" s="727" t="s">
        <v>33</v>
      </c>
      <c r="U309" s="727">
        <v>1</v>
      </c>
      <c r="V309" s="727">
        <v>1</v>
      </c>
      <c r="W309" s="728">
        <v>0.3</v>
      </c>
      <c r="X309" s="603">
        <v>0.5</v>
      </c>
      <c r="Y309" s="603">
        <v>0.75</v>
      </c>
      <c r="Z309" s="603">
        <v>1</v>
      </c>
      <c r="AA309" s="621"/>
      <c r="AB309" s="656"/>
      <c r="AC309" s="656"/>
      <c r="AD309" s="656"/>
      <c r="AE309" s="660"/>
      <c r="AF309" s="656"/>
      <c r="AG309" s="656"/>
      <c r="AH309" s="656">
        <v>60000000</v>
      </c>
      <c r="AI309" s="656"/>
      <c r="AJ309" s="656"/>
      <c r="AK309" s="656"/>
      <c r="AL309" s="656"/>
      <c r="AM309" s="656"/>
      <c r="AN309" s="656"/>
      <c r="AO309" s="656"/>
      <c r="AP309" s="656"/>
      <c r="AQ309" s="656"/>
      <c r="AR309" s="656"/>
      <c r="AS309" s="656"/>
      <c r="AT309" s="656"/>
      <c r="AU309" s="656"/>
      <c r="AV309" s="656"/>
      <c r="AW309" s="656"/>
      <c r="AX309" s="656"/>
      <c r="AY309" s="636">
        <f t="shared" si="199"/>
        <v>60000000</v>
      </c>
      <c r="AZ309" s="656">
        <v>45000000</v>
      </c>
      <c r="BA309" s="656"/>
      <c r="BB309" s="656"/>
      <c r="BC309" s="656"/>
      <c r="BD309" s="656"/>
      <c r="BE309" s="656"/>
      <c r="BF309" s="656"/>
      <c r="BG309" s="656"/>
      <c r="BH309" s="656"/>
      <c r="BI309" s="656"/>
      <c r="BJ309" s="656"/>
      <c r="BK309" s="656"/>
      <c r="BL309" s="656"/>
      <c r="BM309" s="656"/>
      <c r="BN309" s="656"/>
      <c r="BO309" s="656"/>
      <c r="BP309" s="656"/>
      <c r="BQ309" s="656"/>
      <c r="BR309" s="656"/>
      <c r="BS309" s="656"/>
      <c r="BT309" s="656"/>
      <c r="BU309" s="656"/>
      <c r="BV309" s="656"/>
      <c r="BW309" s="636">
        <f t="shared" si="201"/>
        <v>45000000</v>
      </c>
      <c r="BX309" s="656">
        <v>45000000</v>
      </c>
      <c r="BY309" s="656"/>
      <c r="BZ309" s="656"/>
      <c r="CA309" s="656"/>
      <c r="CB309" s="656"/>
      <c r="CC309" s="656"/>
      <c r="CD309" s="656"/>
      <c r="CE309" s="656"/>
      <c r="CF309" s="656"/>
      <c r="CG309" s="656"/>
      <c r="CH309" s="656"/>
      <c r="CI309" s="656"/>
      <c r="CJ309" s="656"/>
      <c r="CK309" s="656"/>
      <c r="CL309" s="656"/>
      <c r="CM309" s="656"/>
      <c r="CN309" s="656"/>
      <c r="CO309" s="656"/>
      <c r="CP309" s="656"/>
      <c r="CQ309" s="656"/>
      <c r="CR309" s="656"/>
      <c r="CS309" s="656"/>
      <c r="CT309" s="656"/>
      <c r="CU309" s="657">
        <f t="shared" si="202"/>
        <v>45000000</v>
      </c>
      <c r="CV309" s="1105">
        <v>50000000</v>
      </c>
      <c r="CW309" s="1105"/>
      <c r="CX309" s="1105"/>
      <c r="CY309" s="656"/>
      <c r="CZ309" s="656"/>
      <c r="DA309" s="658"/>
      <c r="DB309" s="658"/>
      <c r="DC309" s="658"/>
      <c r="DD309" s="658"/>
      <c r="DE309" s="658"/>
      <c r="DF309" s="658"/>
      <c r="DG309" s="658"/>
      <c r="DH309" s="658"/>
      <c r="DI309" s="658"/>
      <c r="DJ309" s="658"/>
      <c r="DK309" s="658"/>
      <c r="DL309" s="658"/>
      <c r="DM309" s="658"/>
      <c r="DN309" s="658"/>
      <c r="DO309" s="658"/>
      <c r="DP309" s="658"/>
      <c r="DQ309" s="658"/>
      <c r="DR309" s="658"/>
      <c r="DS309" s="788">
        <f t="shared" si="203"/>
        <v>50000000</v>
      </c>
      <c r="DT309" s="659">
        <f t="shared" si="200"/>
        <v>200000000</v>
      </c>
      <c r="DU309" s="604" t="s">
        <v>1183</v>
      </c>
      <c r="DV309" s="789"/>
      <c r="DW309" s="789"/>
      <c r="DX309" s="789"/>
      <c r="DY309" s="789"/>
      <c r="DZ309" s="789"/>
    </row>
    <row r="310" spans="1:130" ht="56.25" customHeight="1" x14ac:dyDescent="0.25">
      <c r="A310" s="723">
        <v>5</v>
      </c>
      <c r="B310" s="1099" t="s">
        <v>963</v>
      </c>
      <c r="C310" s="723" t="s">
        <v>398</v>
      </c>
      <c r="D310" s="723" t="s">
        <v>1023</v>
      </c>
      <c r="E310" s="723" t="s">
        <v>1024</v>
      </c>
      <c r="F310" s="723" t="s">
        <v>1025</v>
      </c>
      <c r="G310" s="723" t="s">
        <v>1026</v>
      </c>
      <c r="H310" s="723" t="s">
        <v>1027</v>
      </c>
      <c r="I310" s="723" t="s">
        <v>1028</v>
      </c>
      <c r="J310" s="723" t="s">
        <v>105</v>
      </c>
      <c r="K310" s="723" t="s">
        <v>33</v>
      </c>
      <c r="L310" s="723">
        <v>1</v>
      </c>
      <c r="M310" s="723">
        <v>1</v>
      </c>
      <c r="N310" s="723" t="s">
        <v>1045</v>
      </c>
      <c r="O310" s="723" t="s">
        <v>1046</v>
      </c>
      <c r="P310" s="723">
        <v>0</v>
      </c>
      <c r="Q310" s="723">
        <v>2023</v>
      </c>
      <c r="R310" s="723" t="s">
        <v>1047</v>
      </c>
      <c r="S310" s="723" t="s">
        <v>444</v>
      </c>
      <c r="T310" s="723" t="s">
        <v>33</v>
      </c>
      <c r="U310" s="723">
        <v>4</v>
      </c>
      <c r="V310" s="723">
        <v>4</v>
      </c>
      <c r="W310" s="724">
        <v>1</v>
      </c>
      <c r="X310" s="602">
        <v>2</v>
      </c>
      <c r="Y310" s="602">
        <v>3</v>
      </c>
      <c r="Z310" s="602">
        <v>4</v>
      </c>
      <c r="AA310" s="621">
        <v>363000000</v>
      </c>
      <c r="AB310" s="656"/>
      <c r="AC310" s="656"/>
      <c r="AD310" s="656"/>
      <c r="AE310" s="656"/>
      <c r="AF310" s="656"/>
      <c r="AG310" s="656"/>
      <c r="AH310" s="656">
        <v>40000000</v>
      </c>
      <c r="AI310" s="656"/>
      <c r="AJ310" s="656"/>
      <c r="AK310" s="656"/>
      <c r="AL310" s="656"/>
      <c r="AM310" s="656"/>
      <c r="AN310" s="656"/>
      <c r="AO310" s="656"/>
      <c r="AP310" s="656"/>
      <c r="AQ310" s="656"/>
      <c r="AR310" s="656"/>
      <c r="AS310" s="656"/>
      <c r="AT310" s="656"/>
      <c r="AU310" s="656"/>
      <c r="AV310" s="656"/>
      <c r="AW310" s="656"/>
      <c r="AX310" s="656"/>
      <c r="AY310" s="636">
        <f t="shared" si="199"/>
        <v>403000000</v>
      </c>
      <c r="AZ310" s="656">
        <v>68096000</v>
      </c>
      <c r="BA310" s="656"/>
      <c r="BB310" s="656"/>
      <c r="BC310" s="656"/>
      <c r="BD310" s="656"/>
      <c r="BE310" s="656"/>
      <c r="BF310" s="656"/>
      <c r="BG310" s="656">
        <v>72030000</v>
      </c>
      <c r="BH310" s="656"/>
      <c r="BI310" s="656"/>
      <c r="BJ310" s="656"/>
      <c r="BK310" s="656"/>
      <c r="BL310" s="656"/>
      <c r="BM310" s="656"/>
      <c r="BN310" s="656"/>
      <c r="BO310" s="656"/>
      <c r="BP310" s="656"/>
      <c r="BQ310" s="656"/>
      <c r="BR310" s="656"/>
      <c r="BS310" s="656"/>
      <c r="BT310" s="656"/>
      <c r="BU310" s="656"/>
      <c r="BV310" s="656"/>
      <c r="BW310" s="636">
        <f t="shared" si="201"/>
        <v>140126000</v>
      </c>
      <c r="BX310" s="656">
        <v>69506268</v>
      </c>
      <c r="BY310" s="656"/>
      <c r="BZ310" s="656"/>
      <c r="CA310" s="656"/>
      <c r="CB310" s="656"/>
      <c r="CC310" s="656"/>
      <c r="CD310" s="656"/>
      <c r="CE310" s="656">
        <v>75199320</v>
      </c>
      <c r="CF310" s="656"/>
      <c r="CG310" s="656"/>
      <c r="CH310" s="656"/>
      <c r="CI310" s="656"/>
      <c r="CJ310" s="656"/>
      <c r="CK310" s="656"/>
      <c r="CL310" s="656"/>
      <c r="CM310" s="656"/>
      <c r="CN310" s="656"/>
      <c r="CO310" s="656"/>
      <c r="CP310" s="656"/>
      <c r="CQ310" s="656"/>
      <c r="CR310" s="656"/>
      <c r="CS310" s="656"/>
      <c r="CT310" s="656"/>
      <c r="CU310" s="657">
        <f t="shared" si="202"/>
        <v>144705588</v>
      </c>
      <c r="CV310" s="1105">
        <v>67228092</v>
      </c>
      <c r="CW310" s="1105"/>
      <c r="CX310" s="1105"/>
      <c r="CY310" s="656"/>
      <c r="CZ310" s="656"/>
      <c r="DA310" s="658"/>
      <c r="DB310" s="658"/>
      <c r="DC310" s="658">
        <v>78508090</v>
      </c>
      <c r="DD310" s="658"/>
      <c r="DE310" s="658"/>
      <c r="DF310" s="658"/>
      <c r="DG310" s="658"/>
      <c r="DH310" s="658"/>
      <c r="DI310" s="658"/>
      <c r="DJ310" s="658"/>
      <c r="DK310" s="658"/>
      <c r="DL310" s="658"/>
      <c r="DM310" s="658"/>
      <c r="DN310" s="658"/>
      <c r="DO310" s="658"/>
      <c r="DP310" s="658"/>
      <c r="DQ310" s="658"/>
      <c r="DR310" s="658"/>
      <c r="DS310" s="788">
        <f t="shared" si="203"/>
        <v>145736182</v>
      </c>
      <c r="DT310" s="659">
        <f t="shared" si="200"/>
        <v>833567770</v>
      </c>
      <c r="DU310" s="604" t="s">
        <v>1183</v>
      </c>
      <c r="DV310" s="789"/>
      <c r="DW310" s="789"/>
      <c r="DX310" s="789"/>
      <c r="DY310" s="789"/>
      <c r="DZ310" s="789"/>
    </row>
    <row r="311" spans="1:130" ht="56.25" customHeight="1" x14ac:dyDescent="0.25">
      <c r="A311" s="723">
        <v>5</v>
      </c>
      <c r="B311" s="1099" t="s">
        <v>963</v>
      </c>
      <c r="C311" s="723" t="s">
        <v>398</v>
      </c>
      <c r="D311" s="723" t="s">
        <v>1023</v>
      </c>
      <c r="E311" s="723" t="s">
        <v>1024</v>
      </c>
      <c r="F311" s="723" t="s">
        <v>1025</v>
      </c>
      <c r="G311" s="723" t="s">
        <v>1026</v>
      </c>
      <c r="H311" s="723" t="s">
        <v>1027</v>
      </c>
      <c r="I311" s="723" t="s">
        <v>1028</v>
      </c>
      <c r="J311" s="723" t="s">
        <v>105</v>
      </c>
      <c r="K311" s="723" t="s">
        <v>33</v>
      </c>
      <c r="L311" s="723">
        <v>1</v>
      </c>
      <c r="M311" s="723">
        <v>1</v>
      </c>
      <c r="N311" s="725" t="s">
        <v>1048</v>
      </c>
      <c r="O311" s="725" t="s">
        <v>1049</v>
      </c>
      <c r="P311" s="731">
        <v>0.8</v>
      </c>
      <c r="Q311" s="725" t="s">
        <v>324</v>
      </c>
      <c r="R311" s="725" t="s">
        <v>1050</v>
      </c>
      <c r="S311" s="726" t="s">
        <v>176</v>
      </c>
      <c r="T311" s="727" t="s">
        <v>33</v>
      </c>
      <c r="U311" s="729">
        <v>0.95</v>
      </c>
      <c r="V311" s="729">
        <v>0.95</v>
      </c>
      <c r="W311" s="732">
        <v>0.15</v>
      </c>
      <c r="X311" s="607">
        <v>0.45</v>
      </c>
      <c r="Y311" s="607">
        <v>0.75</v>
      </c>
      <c r="Z311" s="608">
        <v>0.95</v>
      </c>
      <c r="AA311" s="621">
        <v>15000000</v>
      </c>
      <c r="AB311" s="656"/>
      <c r="AC311" s="656"/>
      <c r="AD311" s="656"/>
      <c r="AE311" s="656"/>
      <c r="AF311" s="656"/>
      <c r="AG311" s="656"/>
      <c r="AH311" s="656"/>
      <c r="AI311" s="656"/>
      <c r="AJ311" s="656"/>
      <c r="AK311" s="656"/>
      <c r="AL311" s="656"/>
      <c r="AM311" s="656"/>
      <c r="AN311" s="656"/>
      <c r="AO311" s="656"/>
      <c r="AP311" s="656"/>
      <c r="AQ311" s="656"/>
      <c r="AR311" s="656"/>
      <c r="AS311" s="656"/>
      <c r="AT311" s="656"/>
      <c r="AU311" s="656"/>
      <c r="AV311" s="656"/>
      <c r="AW311" s="656"/>
      <c r="AX311" s="656"/>
      <c r="AY311" s="636">
        <f t="shared" si="199"/>
        <v>15000000</v>
      </c>
      <c r="AZ311" s="656">
        <v>50000000</v>
      </c>
      <c r="BA311" s="656"/>
      <c r="BB311" s="656"/>
      <c r="BC311" s="656"/>
      <c r="BD311" s="656"/>
      <c r="BE311" s="656"/>
      <c r="BF311" s="656"/>
      <c r="BG311" s="656"/>
      <c r="BH311" s="656"/>
      <c r="BI311" s="656"/>
      <c r="BJ311" s="656"/>
      <c r="BK311" s="656"/>
      <c r="BL311" s="656"/>
      <c r="BM311" s="656"/>
      <c r="BN311" s="656"/>
      <c r="BO311" s="656"/>
      <c r="BP311" s="656"/>
      <c r="BQ311" s="656"/>
      <c r="BR311" s="656"/>
      <c r="BS311" s="656"/>
      <c r="BT311" s="656"/>
      <c r="BU311" s="656"/>
      <c r="BV311" s="656"/>
      <c r="BW311" s="636">
        <f t="shared" si="201"/>
        <v>50000000</v>
      </c>
      <c r="BX311" s="656">
        <v>40000000</v>
      </c>
      <c r="BY311" s="656"/>
      <c r="BZ311" s="656"/>
      <c r="CA311" s="656"/>
      <c r="CB311" s="656"/>
      <c r="CC311" s="656"/>
      <c r="CD311" s="656"/>
      <c r="CE311" s="656"/>
      <c r="CF311" s="656"/>
      <c r="CG311" s="656"/>
      <c r="CH311" s="656"/>
      <c r="CI311" s="656"/>
      <c r="CJ311" s="656"/>
      <c r="CK311" s="656"/>
      <c r="CL311" s="656"/>
      <c r="CM311" s="656"/>
      <c r="CN311" s="656"/>
      <c r="CO311" s="656"/>
      <c r="CP311" s="656"/>
      <c r="CQ311" s="656"/>
      <c r="CR311" s="656"/>
      <c r="CS311" s="656"/>
      <c r="CT311" s="656"/>
      <c r="CU311" s="657">
        <f t="shared" si="202"/>
        <v>40000000</v>
      </c>
      <c r="CV311" s="1105">
        <v>50000000</v>
      </c>
      <c r="CW311" s="1105"/>
      <c r="CX311" s="1105"/>
      <c r="CY311" s="656"/>
      <c r="CZ311" s="656"/>
      <c r="DA311" s="661"/>
      <c r="DB311" s="661"/>
      <c r="DC311" s="661"/>
      <c r="DD311" s="661"/>
      <c r="DE311" s="661"/>
      <c r="DF311" s="661"/>
      <c r="DG311" s="661"/>
      <c r="DH311" s="661"/>
      <c r="DI311" s="661"/>
      <c r="DJ311" s="661"/>
      <c r="DK311" s="661"/>
      <c r="DL311" s="661"/>
      <c r="DM311" s="661"/>
      <c r="DN311" s="661"/>
      <c r="DO311" s="661"/>
      <c r="DP311" s="661"/>
      <c r="DQ311" s="661"/>
      <c r="DR311" s="661"/>
      <c r="DS311" s="788">
        <f t="shared" si="203"/>
        <v>50000000</v>
      </c>
      <c r="DT311" s="659">
        <f t="shared" si="200"/>
        <v>155000000</v>
      </c>
      <c r="DU311" s="604" t="s">
        <v>1183</v>
      </c>
      <c r="DV311" s="789"/>
      <c r="DW311" s="789"/>
      <c r="DX311" s="789"/>
      <c r="DY311" s="789"/>
      <c r="DZ311" s="789"/>
    </row>
    <row r="312" spans="1:130" ht="56.25" customHeight="1" x14ac:dyDescent="0.25">
      <c r="A312" s="723">
        <v>5</v>
      </c>
      <c r="B312" s="1099" t="s">
        <v>963</v>
      </c>
      <c r="C312" s="723" t="s">
        <v>398</v>
      </c>
      <c r="D312" s="723" t="s">
        <v>1023</v>
      </c>
      <c r="E312" s="723" t="s">
        <v>1024</v>
      </c>
      <c r="F312" s="723" t="s">
        <v>1025</v>
      </c>
      <c r="G312" s="723" t="s">
        <v>1026</v>
      </c>
      <c r="H312" s="723" t="s">
        <v>1027</v>
      </c>
      <c r="I312" s="723" t="s">
        <v>1028</v>
      </c>
      <c r="J312" s="723" t="s">
        <v>105</v>
      </c>
      <c r="K312" s="723" t="s">
        <v>33</v>
      </c>
      <c r="L312" s="723">
        <v>1</v>
      </c>
      <c r="M312" s="723">
        <v>1</v>
      </c>
      <c r="N312" s="725" t="s">
        <v>1051</v>
      </c>
      <c r="O312" s="725" t="s">
        <v>1052</v>
      </c>
      <c r="P312" s="725">
        <v>1</v>
      </c>
      <c r="Q312" s="725">
        <v>2023</v>
      </c>
      <c r="R312" s="725" t="s">
        <v>1053</v>
      </c>
      <c r="S312" s="726" t="s">
        <v>37</v>
      </c>
      <c r="T312" s="727" t="s">
        <v>33</v>
      </c>
      <c r="U312" s="727">
        <v>1</v>
      </c>
      <c r="V312" s="727">
        <v>2</v>
      </c>
      <c r="W312" s="733">
        <v>0.1</v>
      </c>
      <c r="X312" s="609">
        <v>0.2</v>
      </c>
      <c r="Y312" s="609">
        <v>0.5</v>
      </c>
      <c r="Z312" s="610">
        <v>1</v>
      </c>
      <c r="AA312" s="622">
        <v>15000000</v>
      </c>
      <c r="AB312" s="662"/>
      <c r="AC312" s="662"/>
      <c r="AD312" s="662"/>
      <c r="AE312" s="662"/>
      <c r="AF312" s="662"/>
      <c r="AG312" s="662"/>
      <c r="AH312" s="662"/>
      <c r="AI312" s="662"/>
      <c r="AJ312" s="662"/>
      <c r="AK312" s="662"/>
      <c r="AL312" s="662"/>
      <c r="AM312" s="662"/>
      <c r="AN312" s="662"/>
      <c r="AO312" s="662"/>
      <c r="AP312" s="662"/>
      <c r="AQ312" s="662"/>
      <c r="AR312" s="662"/>
      <c r="AS312" s="662"/>
      <c r="AT312" s="662"/>
      <c r="AU312" s="662"/>
      <c r="AV312" s="662"/>
      <c r="AW312" s="662"/>
      <c r="AX312" s="662"/>
      <c r="AY312" s="636">
        <f t="shared" si="199"/>
        <v>15000000</v>
      </c>
      <c r="AZ312" s="662">
        <v>30000000</v>
      </c>
      <c r="BA312" s="662"/>
      <c r="BB312" s="662"/>
      <c r="BC312" s="662"/>
      <c r="BD312" s="662"/>
      <c r="BE312" s="662"/>
      <c r="BF312" s="662"/>
      <c r="BG312" s="662"/>
      <c r="BH312" s="662"/>
      <c r="BI312" s="662"/>
      <c r="BJ312" s="662"/>
      <c r="BK312" s="662"/>
      <c r="BL312" s="662"/>
      <c r="BM312" s="662"/>
      <c r="BN312" s="662"/>
      <c r="BO312" s="662"/>
      <c r="BP312" s="662"/>
      <c r="BQ312" s="662"/>
      <c r="BR312" s="662"/>
      <c r="BS312" s="662"/>
      <c r="BT312" s="662"/>
      <c r="BU312" s="662"/>
      <c r="BV312" s="662"/>
      <c r="BW312" s="636">
        <f t="shared" si="201"/>
        <v>30000000</v>
      </c>
      <c r="BX312" s="662">
        <v>30000000</v>
      </c>
      <c r="BY312" s="662"/>
      <c r="BZ312" s="662"/>
      <c r="CA312" s="662"/>
      <c r="CB312" s="662"/>
      <c r="CC312" s="662"/>
      <c r="CD312" s="662"/>
      <c r="CE312" s="662"/>
      <c r="CF312" s="662"/>
      <c r="CG312" s="662"/>
      <c r="CH312" s="662"/>
      <c r="CI312" s="662"/>
      <c r="CJ312" s="662"/>
      <c r="CK312" s="662"/>
      <c r="CL312" s="662"/>
      <c r="CM312" s="662"/>
      <c r="CN312" s="662"/>
      <c r="CO312" s="662"/>
      <c r="CP312" s="662"/>
      <c r="CQ312" s="662"/>
      <c r="CR312" s="662"/>
      <c r="CS312" s="662"/>
      <c r="CT312" s="662"/>
      <c r="CU312" s="657">
        <f t="shared" si="202"/>
        <v>30000000</v>
      </c>
      <c r="CV312" s="1105">
        <v>30000000</v>
      </c>
      <c r="CW312" s="1105"/>
      <c r="CX312" s="1105"/>
      <c r="CY312" s="662"/>
      <c r="CZ312" s="662"/>
      <c r="DA312" s="661"/>
      <c r="DB312" s="661"/>
      <c r="DC312" s="661"/>
      <c r="DD312" s="661"/>
      <c r="DE312" s="661"/>
      <c r="DF312" s="661"/>
      <c r="DG312" s="661"/>
      <c r="DH312" s="661"/>
      <c r="DI312" s="661"/>
      <c r="DJ312" s="661"/>
      <c r="DK312" s="661"/>
      <c r="DL312" s="661"/>
      <c r="DM312" s="661"/>
      <c r="DN312" s="661"/>
      <c r="DO312" s="661"/>
      <c r="DP312" s="661"/>
      <c r="DQ312" s="661"/>
      <c r="DR312" s="661"/>
      <c r="DS312" s="788">
        <f t="shared" si="203"/>
        <v>30000000</v>
      </c>
      <c r="DT312" s="659">
        <f t="shared" si="200"/>
        <v>105000000</v>
      </c>
      <c r="DU312" s="604" t="s">
        <v>1183</v>
      </c>
      <c r="DV312" s="789"/>
      <c r="DW312" s="789"/>
      <c r="DX312" s="789"/>
      <c r="DY312" s="789"/>
      <c r="DZ312" s="789"/>
    </row>
    <row r="313" spans="1:130" ht="56.25" customHeight="1" x14ac:dyDescent="0.25">
      <c r="A313" s="723">
        <v>5</v>
      </c>
      <c r="B313" s="1099" t="s">
        <v>963</v>
      </c>
      <c r="C313" s="723" t="s">
        <v>398</v>
      </c>
      <c r="D313" s="723" t="s">
        <v>1023</v>
      </c>
      <c r="E313" s="723" t="s">
        <v>1024</v>
      </c>
      <c r="F313" s="723" t="s">
        <v>1025</v>
      </c>
      <c r="G313" s="723" t="s">
        <v>1026</v>
      </c>
      <c r="H313" s="723" t="s">
        <v>1027</v>
      </c>
      <c r="I313" s="723" t="s">
        <v>1028</v>
      </c>
      <c r="J313" s="723" t="s">
        <v>105</v>
      </c>
      <c r="K313" s="723" t="s">
        <v>33</v>
      </c>
      <c r="L313" s="723">
        <v>1</v>
      </c>
      <c r="M313" s="723">
        <v>1</v>
      </c>
      <c r="N313" s="725" t="s">
        <v>1054</v>
      </c>
      <c r="O313" s="725" t="s">
        <v>1055</v>
      </c>
      <c r="P313" s="725">
        <v>1</v>
      </c>
      <c r="Q313" s="725">
        <v>2023</v>
      </c>
      <c r="R313" s="725" t="s">
        <v>1056</v>
      </c>
      <c r="S313" s="726" t="s">
        <v>105</v>
      </c>
      <c r="T313" s="727" t="s">
        <v>33</v>
      </c>
      <c r="U313" s="727">
        <v>11</v>
      </c>
      <c r="V313" s="727">
        <v>12</v>
      </c>
      <c r="W313" s="728">
        <v>2</v>
      </c>
      <c r="X313" s="603">
        <v>5</v>
      </c>
      <c r="Y313" s="603">
        <v>8</v>
      </c>
      <c r="Z313" s="603">
        <v>11</v>
      </c>
      <c r="AA313" s="622">
        <v>30000000</v>
      </c>
      <c r="AB313" s="662"/>
      <c r="AC313" s="662"/>
      <c r="AD313" s="662"/>
      <c r="AE313" s="662"/>
      <c r="AF313" s="662"/>
      <c r="AG313" s="662"/>
      <c r="AH313" s="662"/>
      <c r="AI313" s="662"/>
      <c r="AJ313" s="662"/>
      <c r="AK313" s="662"/>
      <c r="AL313" s="662"/>
      <c r="AM313" s="662"/>
      <c r="AN313" s="662"/>
      <c r="AO313" s="662"/>
      <c r="AP313" s="662"/>
      <c r="AQ313" s="662"/>
      <c r="AR313" s="662"/>
      <c r="AS313" s="662"/>
      <c r="AT313" s="662"/>
      <c r="AU313" s="662"/>
      <c r="AV313" s="662"/>
      <c r="AW313" s="662"/>
      <c r="AX313" s="662"/>
      <c r="AY313" s="636">
        <f t="shared" si="199"/>
        <v>30000000</v>
      </c>
      <c r="AZ313" s="662">
        <v>50000000</v>
      </c>
      <c r="BA313" s="662"/>
      <c r="BB313" s="662"/>
      <c r="BC313" s="662"/>
      <c r="BD313" s="662"/>
      <c r="BE313" s="662"/>
      <c r="BF313" s="662"/>
      <c r="BG313" s="662"/>
      <c r="BH313" s="662"/>
      <c r="BI313" s="662"/>
      <c r="BJ313" s="662"/>
      <c r="BK313" s="662"/>
      <c r="BL313" s="662"/>
      <c r="BM313" s="662"/>
      <c r="BN313" s="662"/>
      <c r="BO313" s="662"/>
      <c r="BP313" s="662"/>
      <c r="BQ313" s="662"/>
      <c r="BR313" s="662"/>
      <c r="BS313" s="662"/>
      <c r="BT313" s="662"/>
      <c r="BU313" s="662"/>
      <c r="BV313" s="662"/>
      <c r="BW313" s="636">
        <f t="shared" si="201"/>
        <v>50000000</v>
      </c>
      <c r="BX313" s="662">
        <v>20000000</v>
      </c>
      <c r="BY313" s="662"/>
      <c r="BZ313" s="662"/>
      <c r="CA313" s="662"/>
      <c r="CB313" s="662"/>
      <c r="CC313" s="662"/>
      <c r="CD313" s="662"/>
      <c r="CE313" s="662"/>
      <c r="CF313" s="662"/>
      <c r="CG313" s="662"/>
      <c r="CH313" s="662"/>
      <c r="CI313" s="662"/>
      <c r="CJ313" s="662"/>
      <c r="CK313" s="662"/>
      <c r="CL313" s="662"/>
      <c r="CM313" s="662"/>
      <c r="CN313" s="662"/>
      <c r="CO313" s="662"/>
      <c r="CP313" s="662"/>
      <c r="CQ313" s="662"/>
      <c r="CR313" s="662"/>
      <c r="CS313" s="662"/>
      <c r="CT313" s="662"/>
      <c r="CU313" s="657">
        <f t="shared" si="202"/>
        <v>20000000</v>
      </c>
      <c r="CV313" s="1105">
        <v>0</v>
      </c>
      <c r="CW313" s="1105"/>
      <c r="CX313" s="1105"/>
      <c r="CY313" s="662"/>
      <c r="CZ313" s="662"/>
      <c r="DA313" s="661"/>
      <c r="DB313" s="661"/>
      <c r="DC313" s="661"/>
      <c r="DD313" s="661"/>
      <c r="DE313" s="661"/>
      <c r="DF313" s="661"/>
      <c r="DG313" s="661"/>
      <c r="DH313" s="661"/>
      <c r="DI313" s="661"/>
      <c r="DJ313" s="661"/>
      <c r="DK313" s="661"/>
      <c r="DL313" s="661"/>
      <c r="DM313" s="661"/>
      <c r="DN313" s="661"/>
      <c r="DO313" s="661"/>
      <c r="DP313" s="661"/>
      <c r="DQ313" s="661"/>
      <c r="DR313" s="661"/>
      <c r="DS313" s="788">
        <f t="shared" si="203"/>
        <v>0</v>
      </c>
      <c r="DT313" s="659">
        <f t="shared" si="200"/>
        <v>100000000</v>
      </c>
      <c r="DU313" s="604" t="s">
        <v>1183</v>
      </c>
      <c r="DV313" s="789"/>
      <c r="DW313" s="789"/>
      <c r="DX313" s="789"/>
      <c r="DY313" s="789"/>
      <c r="DZ313" s="789"/>
    </row>
    <row r="314" spans="1:130" ht="56.25" customHeight="1" x14ac:dyDescent="0.25">
      <c r="A314" s="723">
        <v>5</v>
      </c>
      <c r="B314" s="1099" t="s">
        <v>963</v>
      </c>
      <c r="C314" s="723" t="s">
        <v>398</v>
      </c>
      <c r="D314" s="723" t="s">
        <v>1023</v>
      </c>
      <c r="E314" s="723" t="s">
        <v>1024</v>
      </c>
      <c r="F314" s="723" t="s">
        <v>1025</v>
      </c>
      <c r="G314" s="723" t="s">
        <v>1026</v>
      </c>
      <c r="H314" s="723" t="s">
        <v>1027</v>
      </c>
      <c r="I314" s="723" t="s">
        <v>1028</v>
      </c>
      <c r="J314" s="723" t="s">
        <v>105</v>
      </c>
      <c r="K314" s="723" t="s">
        <v>33</v>
      </c>
      <c r="L314" s="723">
        <v>1</v>
      </c>
      <c r="M314" s="723">
        <v>1</v>
      </c>
      <c r="N314" s="725" t="s">
        <v>1057</v>
      </c>
      <c r="O314" s="725" t="s">
        <v>1058</v>
      </c>
      <c r="P314" s="725">
        <v>0</v>
      </c>
      <c r="Q314" s="725">
        <v>2023</v>
      </c>
      <c r="R314" s="725" t="s">
        <v>1059</v>
      </c>
      <c r="S314" s="726" t="s">
        <v>105</v>
      </c>
      <c r="T314" s="727" t="s">
        <v>33</v>
      </c>
      <c r="U314" s="727">
        <v>1</v>
      </c>
      <c r="V314" s="727">
        <v>1</v>
      </c>
      <c r="W314" s="733">
        <v>0.2</v>
      </c>
      <c r="X314" s="609">
        <v>0.5</v>
      </c>
      <c r="Y314" s="609">
        <v>0.8</v>
      </c>
      <c r="Z314" s="610">
        <v>1</v>
      </c>
      <c r="AA314" s="623">
        <v>50000000</v>
      </c>
      <c r="AB314" s="663"/>
      <c r="AC314" s="663"/>
      <c r="AD314" s="663"/>
      <c r="AE314" s="663"/>
      <c r="AF314" s="663"/>
      <c r="AG314" s="663"/>
      <c r="AH314" s="663"/>
      <c r="AI314" s="663"/>
      <c r="AJ314" s="663"/>
      <c r="AK314" s="663"/>
      <c r="AL314" s="663"/>
      <c r="AM314" s="663"/>
      <c r="AN314" s="663"/>
      <c r="AO314" s="663"/>
      <c r="AP314" s="663"/>
      <c r="AQ314" s="663"/>
      <c r="AR314" s="663"/>
      <c r="AS314" s="663"/>
      <c r="AT314" s="663"/>
      <c r="AU314" s="663"/>
      <c r="AV314" s="663"/>
      <c r="AW314" s="663"/>
      <c r="AX314" s="663"/>
      <c r="AY314" s="636">
        <f t="shared" si="199"/>
        <v>50000000</v>
      </c>
      <c r="AZ314" s="663">
        <v>60000000</v>
      </c>
      <c r="BA314" s="663"/>
      <c r="BB314" s="663"/>
      <c r="BC314" s="663"/>
      <c r="BD314" s="663"/>
      <c r="BE314" s="663"/>
      <c r="BF314" s="663"/>
      <c r="BG314" s="663"/>
      <c r="BH314" s="663"/>
      <c r="BI314" s="663"/>
      <c r="BJ314" s="663"/>
      <c r="BK314" s="663"/>
      <c r="BL314" s="663"/>
      <c r="BM314" s="663"/>
      <c r="BN314" s="663"/>
      <c r="BO314" s="663"/>
      <c r="BP314" s="663"/>
      <c r="BQ314" s="663"/>
      <c r="BR314" s="663"/>
      <c r="BS314" s="663"/>
      <c r="BT314" s="663"/>
      <c r="BU314" s="663"/>
      <c r="BV314" s="663"/>
      <c r="BW314" s="636">
        <f t="shared" si="201"/>
        <v>60000000</v>
      </c>
      <c r="BX314" s="663">
        <v>80000000</v>
      </c>
      <c r="BY314" s="663"/>
      <c r="BZ314" s="663"/>
      <c r="CA314" s="663"/>
      <c r="CB314" s="663"/>
      <c r="CC314" s="663"/>
      <c r="CD314" s="663"/>
      <c r="CE314" s="663"/>
      <c r="CF314" s="663"/>
      <c r="CG314" s="663"/>
      <c r="CH314" s="663"/>
      <c r="CI314" s="663"/>
      <c r="CJ314" s="663"/>
      <c r="CK314" s="663"/>
      <c r="CL314" s="663"/>
      <c r="CM314" s="663"/>
      <c r="CN314" s="663"/>
      <c r="CO314" s="663"/>
      <c r="CP314" s="663"/>
      <c r="CQ314" s="663"/>
      <c r="CR314" s="663"/>
      <c r="CS314" s="663"/>
      <c r="CT314" s="663"/>
      <c r="CU314" s="657">
        <f t="shared" si="202"/>
        <v>80000000</v>
      </c>
      <c r="CV314" s="1105">
        <v>80000000</v>
      </c>
      <c r="CW314" s="1105"/>
      <c r="CX314" s="1105"/>
      <c r="CY314" s="663"/>
      <c r="CZ314" s="663"/>
      <c r="DA314" s="664"/>
      <c r="DB314" s="664"/>
      <c r="DC314" s="664"/>
      <c r="DD314" s="664"/>
      <c r="DE314" s="664"/>
      <c r="DF314" s="664"/>
      <c r="DG314" s="664"/>
      <c r="DH314" s="664"/>
      <c r="DI314" s="664"/>
      <c r="DJ314" s="664"/>
      <c r="DK314" s="664"/>
      <c r="DL314" s="664"/>
      <c r="DM314" s="664"/>
      <c r="DN314" s="664"/>
      <c r="DO314" s="664"/>
      <c r="DP314" s="664"/>
      <c r="DQ314" s="664"/>
      <c r="DR314" s="664"/>
      <c r="DS314" s="788">
        <f t="shared" si="203"/>
        <v>80000000</v>
      </c>
      <c r="DT314" s="659">
        <f t="shared" si="200"/>
        <v>270000000</v>
      </c>
      <c r="DU314" s="604" t="s">
        <v>1183</v>
      </c>
      <c r="DV314" s="789"/>
      <c r="DW314" s="789"/>
      <c r="DX314" s="789"/>
      <c r="DY314" s="789"/>
      <c r="DZ314" s="789"/>
    </row>
    <row r="315" spans="1:130" ht="56.25" customHeight="1" x14ac:dyDescent="0.25">
      <c r="A315" s="723">
        <v>5</v>
      </c>
      <c r="B315" s="1099" t="s">
        <v>963</v>
      </c>
      <c r="C315" s="723" t="s">
        <v>398</v>
      </c>
      <c r="D315" s="723" t="s">
        <v>1023</v>
      </c>
      <c r="E315" s="723" t="s">
        <v>1024</v>
      </c>
      <c r="F315" s="723" t="s">
        <v>1025</v>
      </c>
      <c r="G315" s="723" t="s">
        <v>1026</v>
      </c>
      <c r="H315" s="723" t="s">
        <v>1027</v>
      </c>
      <c r="I315" s="723" t="s">
        <v>1028</v>
      </c>
      <c r="J315" s="723" t="s">
        <v>105</v>
      </c>
      <c r="K315" s="723" t="s">
        <v>33</v>
      </c>
      <c r="L315" s="723">
        <v>1</v>
      </c>
      <c r="M315" s="723">
        <v>1</v>
      </c>
      <c r="N315" s="725" t="s">
        <v>1060</v>
      </c>
      <c r="O315" s="725" t="s">
        <v>1061</v>
      </c>
      <c r="P315" s="731">
        <v>0.03</v>
      </c>
      <c r="Q315" s="725">
        <v>2023</v>
      </c>
      <c r="R315" s="725" t="s">
        <v>1062</v>
      </c>
      <c r="S315" s="726" t="s">
        <v>176</v>
      </c>
      <c r="T315" s="727" t="s">
        <v>33</v>
      </c>
      <c r="U315" s="729">
        <v>0.1</v>
      </c>
      <c r="V315" s="729">
        <v>0.1</v>
      </c>
      <c r="W315" s="734">
        <v>0.01</v>
      </c>
      <c r="X315" s="611">
        <v>0.04</v>
      </c>
      <c r="Y315" s="611">
        <v>0.08</v>
      </c>
      <c r="Z315" s="611">
        <v>0.1</v>
      </c>
      <c r="AA315" s="623">
        <v>30000000</v>
      </c>
      <c r="AB315" s="663"/>
      <c r="AC315" s="663"/>
      <c r="AD315" s="663"/>
      <c r="AE315" s="663"/>
      <c r="AF315" s="663"/>
      <c r="AG315" s="663"/>
      <c r="AH315" s="663"/>
      <c r="AI315" s="663"/>
      <c r="AJ315" s="663"/>
      <c r="AK315" s="663"/>
      <c r="AL315" s="663"/>
      <c r="AM315" s="663"/>
      <c r="AN315" s="663"/>
      <c r="AO315" s="663"/>
      <c r="AP315" s="663"/>
      <c r="AQ315" s="663"/>
      <c r="AR315" s="663"/>
      <c r="AS315" s="663"/>
      <c r="AT315" s="663"/>
      <c r="AU315" s="663"/>
      <c r="AV315" s="663"/>
      <c r="AW315" s="663"/>
      <c r="AX315" s="663"/>
      <c r="AY315" s="636">
        <f t="shared" si="199"/>
        <v>30000000</v>
      </c>
      <c r="AZ315" s="663">
        <v>120000000</v>
      </c>
      <c r="BA315" s="663"/>
      <c r="BB315" s="663"/>
      <c r="BC315" s="663"/>
      <c r="BD315" s="663"/>
      <c r="BE315" s="663"/>
      <c r="BF315" s="663"/>
      <c r="BG315" s="663"/>
      <c r="BH315" s="663"/>
      <c r="BI315" s="663"/>
      <c r="BJ315" s="663"/>
      <c r="BK315" s="663"/>
      <c r="BL315" s="663"/>
      <c r="BM315" s="663"/>
      <c r="BN315" s="663"/>
      <c r="BO315" s="663"/>
      <c r="BP315" s="663"/>
      <c r="BQ315" s="663"/>
      <c r="BR315" s="663"/>
      <c r="BS315" s="663"/>
      <c r="BT315" s="663"/>
      <c r="BU315" s="663"/>
      <c r="BV315" s="663"/>
      <c r="BW315" s="636">
        <f t="shared" si="201"/>
        <v>120000000</v>
      </c>
      <c r="BX315" s="663">
        <v>120000000</v>
      </c>
      <c r="BY315" s="663"/>
      <c r="BZ315" s="663"/>
      <c r="CA315" s="663"/>
      <c r="CB315" s="663"/>
      <c r="CC315" s="663"/>
      <c r="CD315" s="663"/>
      <c r="CE315" s="663"/>
      <c r="CF315" s="663"/>
      <c r="CG315" s="663"/>
      <c r="CH315" s="663"/>
      <c r="CI315" s="663"/>
      <c r="CJ315" s="663"/>
      <c r="CK315" s="663"/>
      <c r="CL315" s="663"/>
      <c r="CM315" s="663"/>
      <c r="CN315" s="663"/>
      <c r="CO315" s="663"/>
      <c r="CP315" s="663"/>
      <c r="CQ315" s="663"/>
      <c r="CR315" s="663"/>
      <c r="CS315" s="663"/>
      <c r="CT315" s="663"/>
      <c r="CU315" s="657">
        <f t="shared" si="202"/>
        <v>120000000</v>
      </c>
      <c r="CV315" s="1105">
        <v>120000000</v>
      </c>
      <c r="CW315" s="1105"/>
      <c r="CX315" s="1105"/>
      <c r="CY315" s="663"/>
      <c r="CZ315" s="663"/>
      <c r="DA315" s="664"/>
      <c r="DB315" s="664"/>
      <c r="DC315" s="664"/>
      <c r="DD315" s="664"/>
      <c r="DE315" s="664"/>
      <c r="DF315" s="664"/>
      <c r="DG315" s="664"/>
      <c r="DH315" s="664"/>
      <c r="DI315" s="664"/>
      <c r="DJ315" s="664"/>
      <c r="DK315" s="664"/>
      <c r="DL315" s="664"/>
      <c r="DM315" s="664"/>
      <c r="DN315" s="664"/>
      <c r="DO315" s="664"/>
      <c r="DP315" s="664"/>
      <c r="DQ315" s="664"/>
      <c r="DR315" s="664"/>
      <c r="DS315" s="788">
        <f t="shared" si="203"/>
        <v>120000000</v>
      </c>
      <c r="DT315" s="659">
        <f t="shared" si="200"/>
        <v>390000000</v>
      </c>
      <c r="DU315" s="604" t="s">
        <v>1183</v>
      </c>
      <c r="DV315" s="789"/>
      <c r="DW315" s="789"/>
      <c r="DX315" s="789"/>
      <c r="DY315" s="789"/>
      <c r="DZ315" s="789"/>
    </row>
    <row r="316" spans="1:130" ht="56.25" customHeight="1" x14ac:dyDescent="0.25">
      <c r="A316" s="723">
        <v>5</v>
      </c>
      <c r="B316" s="1099" t="s">
        <v>963</v>
      </c>
      <c r="C316" s="723" t="s">
        <v>398</v>
      </c>
      <c r="D316" s="723" t="s">
        <v>1023</v>
      </c>
      <c r="E316" s="723" t="s">
        <v>1024</v>
      </c>
      <c r="F316" s="723" t="s">
        <v>1025</v>
      </c>
      <c r="G316" s="723" t="s">
        <v>1026</v>
      </c>
      <c r="H316" s="723" t="s">
        <v>1027</v>
      </c>
      <c r="I316" s="723" t="s">
        <v>1028</v>
      </c>
      <c r="J316" s="723" t="s">
        <v>105</v>
      </c>
      <c r="K316" s="723" t="s">
        <v>33</v>
      </c>
      <c r="L316" s="723">
        <v>1</v>
      </c>
      <c r="M316" s="723">
        <v>1</v>
      </c>
      <c r="N316" s="725" t="s">
        <v>1063</v>
      </c>
      <c r="O316" s="725" t="s">
        <v>1064</v>
      </c>
      <c r="P316" s="725">
        <v>1</v>
      </c>
      <c r="Q316" s="725">
        <v>2023</v>
      </c>
      <c r="R316" s="725" t="s">
        <v>1065</v>
      </c>
      <c r="S316" s="726" t="s">
        <v>105</v>
      </c>
      <c r="T316" s="727" t="s">
        <v>33</v>
      </c>
      <c r="U316" s="727">
        <v>1</v>
      </c>
      <c r="V316" s="727">
        <v>1</v>
      </c>
      <c r="W316" s="733">
        <v>0.25</v>
      </c>
      <c r="X316" s="609">
        <v>0.5</v>
      </c>
      <c r="Y316" s="609">
        <v>0.75</v>
      </c>
      <c r="Z316" s="610">
        <v>1</v>
      </c>
      <c r="AA316" s="623">
        <v>30000000</v>
      </c>
      <c r="AB316" s="663"/>
      <c r="AC316" s="663"/>
      <c r="AD316" s="663"/>
      <c r="AE316" s="663"/>
      <c r="AF316" s="663"/>
      <c r="AG316" s="663"/>
      <c r="AH316" s="663"/>
      <c r="AI316" s="663"/>
      <c r="AJ316" s="663"/>
      <c r="AK316" s="663"/>
      <c r="AL316" s="663"/>
      <c r="AM316" s="663"/>
      <c r="AN316" s="663"/>
      <c r="AO316" s="663"/>
      <c r="AP316" s="663"/>
      <c r="AQ316" s="663"/>
      <c r="AR316" s="663"/>
      <c r="AS316" s="663"/>
      <c r="AT316" s="663"/>
      <c r="AU316" s="663"/>
      <c r="AV316" s="663"/>
      <c r="AW316" s="663"/>
      <c r="AX316" s="663"/>
      <c r="AY316" s="636">
        <f t="shared" si="199"/>
        <v>30000000</v>
      </c>
      <c r="AZ316" s="663">
        <v>30000000</v>
      </c>
      <c r="BA316" s="663"/>
      <c r="BB316" s="663"/>
      <c r="BC316" s="663"/>
      <c r="BD316" s="663"/>
      <c r="BE316" s="663"/>
      <c r="BF316" s="663"/>
      <c r="BG316" s="663"/>
      <c r="BH316" s="663"/>
      <c r="BI316" s="663"/>
      <c r="BJ316" s="663"/>
      <c r="BK316" s="663"/>
      <c r="BL316" s="663"/>
      <c r="BM316" s="663"/>
      <c r="BN316" s="663"/>
      <c r="BO316" s="663"/>
      <c r="BP316" s="663"/>
      <c r="BQ316" s="663"/>
      <c r="BR316" s="663"/>
      <c r="BS316" s="663"/>
      <c r="BT316" s="663"/>
      <c r="BU316" s="663"/>
      <c r="BV316" s="663"/>
      <c r="BW316" s="636">
        <f t="shared" si="201"/>
        <v>30000000</v>
      </c>
      <c r="BX316" s="663">
        <v>30000000</v>
      </c>
      <c r="BY316" s="663"/>
      <c r="BZ316" s="663"/>
      <c r="CA316" s="663"/>
      <c r="CB316" s="663"/>
      <c r="CC316" s="663"/>
      <c r="CD316" s="663"/>
      <c r="CE316" s="663"/>
      <c r="CF316" s="663"/>
      <c r="CG316" s="663"/>
      <c r="CH316" s="663"/>
      <c r="CI316" s="663"/>
      <c r="CJ316" s="663"/>
      <c r="CK316" s="663"/>
      <c r="CL316" s="663"/>
      <c r="CM316" s="663"/>
      <c r="CN316" s="663"/>
      <c r="CO316" s="663"/>
      <c r="CP316" s="663"/>
      <c r="CQ316" s="663"/>
      <c r="CR316" s="663"/>
      <c r="CS316" s="663"/>
      <c r="CT316" s="663"/>
      <c r="CU316" s="657">
        <f t="shared" si="202"/>
        <v>30000000</v>
      </c>
      <c r="CV316" s="1105">
        <v>30000000</v>
      </c>
      <c r="CW316" s="1105"/>
      <c r="CX316" s="1105"/>
      <c r="CY316" s="663"/>
      <c r="CZ316" s="663"/>
      <c r="DA316" s="664"/>
      <c r="DB316" s="664"/>
      <c r="DC316" s="664"/>
      <c r="DD316" s="664"/>
      <c r="DE316" s="664"/>
      <c r="DF316" s="664"/>
      <c r="DG316" s="664"/>
      <c r="DH316" s="664"/>
      <c r="DI316" s="664"/>
      <c r="DJ316" s="664"/>
      <c r="DK316" s="664"/>
      <c r="DL316" s="664"/>
      <c r="DM316" s="664"/>
      <c r="DN316" s="664"/>
      <c r="DO316" s="664"/>
      <c r="DP316" s="664"/>
      <c r="DQ316" s="664"/>
      <c r="DR316" s="664"/>
      <c r="DS316" s="788">
        <f t="shared" si="203"/>
        <v>30000000</v>
      </c>
      <c r="DT316" s="659">
        <f t="shared" si="200"/>
        <v>120000000</v>
      </c>
      <c r="DU316" s="604" t="s">
        <v>1183</v>
      </c>
      <c r="DV316" s="789"/>
      <c r="DW316" s="789"/>
      <c r="DX316" s="789"/>
      <c r="DY316" s="789"/>
      <c r="DZ316" s="789"/>
    </row>
    <row r="317" spans="1:130" ht="56.25" customHeight="1" x14ac:dyDescent="0.25">
      <c r="A317" s="723">
        <v>5</v>
      </c>
      <c r="B317" s="1099" t="s">
        <v>963</v>
      </c>
      <c r="C317" s="723" t="s">
        <v>398</v>
      </c>
      <c r="D317" s="723" t="s">
        <v>1023</v>
      </c>
      <c r="E317" s="723" t="s">
        <v>1024</v>
      </c>
      <c r="F317" s="723" t="s">
        <v>1066</v>
      </c>
      <c r="G317" s="723" t="s">
        <v>1067</v>
      </c>
      <c r="H317" s="723">
        <v>0</v>
      </c>
      <c r="I317" s="723" t="s">
        <v>1068</v>
      </c>
      <c r="J317" s="723" t="s">
        <v>105</v>
      </c>
      <c r="K317" s="723" t="s">
        <v>33</v>
      </c>
      <c r="L317" s="723">
        <v>1</v>
      </c>
      <c r="M317" s="723">
        <v>1</v>
      </c>
      <c r="N317" s="725" t="s">
        <v>1069</v>
      </c>
      <c r="O317" s="725" t="s">
        <v>1070</v>
      </c>
      <c r="P317" s="725">
        <v>1</v>
      </c>
      <c r="Q317" s="725">
        <v>2023</v>
      </c>
      <c r="R317" s="725" t="s">
        <v>1071</v>
      </c>
      <c r="S317" s="726" t="s">
        <v>105</v>
      </c>
      <c r="T317" s="727" t="s">
        <v>33</v>
      </c>
      <c r="U317" s="727">
        <v>4</v>
      </c>
      <c r="V317" s="727">
        <v>5</v>
      </c>
      <c r="W317" s="733">
        <v>2</v>
      </c>
      <c r="X317" s="609">
        <v>3</v>
      </c>
      <c r="Y317" s="609">
        <v>4</v>
      </c>
      <c r="Z317" s="610">
        <v>0</v>
      </c>
      <c r="AA317" s="621">
        <v>72600000</v>
      </c>
      <c r="AB317" s="656"/>
      <c r="AC317" s="656"/>
      <c r="AD317" s="656"/>
      <c r="AE317" s="656"/>
      <c r="AF317" s="656"/>
      <c r="AG317" s="656"/>
      <c r="AH317" s="656"/>
      <c r="AI317" s="656"/>
      <c r="AJ317" s="656"/>
      <c r="AK317" s="656"/>
      <c r="AL317" s="656"/>
      <c r="AM317" s="656"/>
      <c r="AN317" s="656"/>
      <c r="AO317" s="656"/>
      <c r="AP317" s="656"/>
      <c r="AQ317" s="656"/>
      <c r="AR317" s="656"/>
      <c r="AS317" s="656"/>
      <c r="AT317" s="656"/>
      <c r="AU317" s="656"/>
      <c r="AV317" s="656"/>
      <c r="AW317" s="656"/>
      <c r="AX317" s="656"/>
      <c r="AY317" s="636">
        <f t="shared" si="199"/>
        <v>72600000</v>
      </c>
      <c r="AZ317" s="656">
        <v>25000000</v>
      </c>
      <c r="BA317" s="656"/>
      <c r="BB317" s="656"/>
      <c r="BC317" s="656"/>
      <c r="BD317" s="656"/>
      <c r="BE317" s="656"/>
      <c r="BF317" s="656"/>
      <c r="BG317" s="656"/>
      <c r="BH317" s="656"/>
      <c r="BI317" s="656"/>
      <c r="BJ317" s="656"/>
      <c r="BK317" s="656"/>
      <c r="BL317" s="656"/>
      <c r="BM317" s="656"/>
      <c r="BN317" s="656"/>
      <c r="BO317" s="656"/>
      <c r="BP317" s="656"/>
      <c r="BQ317" s="656"/>
      <c r="BR317" s="656"/>
      <c r="BS317" s="656"/>
      <c r="BT317" s="656"/>
      <c r="BU317" s="656"/>
      <c r="BV317" s="656"/>
      <c r="BW317" s="636">
        <f t="shared" si="201"/>
        <v>25000000</v>
      </c>
      <c r="BX317" s="656">
        <v>25000000</v>
      </c>
      <c r="BY317" s="656"/>
      <c r="BZ317" s="656"/>
      <c r="CA317" s="656"/>
      <c r="CB317" s="656"/>
      <c r="CC317" s="656"/>
      <c r="CD317" s="656"/>
      <c r="CE317" s="656"/>
      <c r="CF317" s="656"/>
      <c r="CG317" s="656"/>
      <c r="CH317" s="656"/>
      <c r="CI317" s="656"/>
      <c r="CJ317" s="656"/>
      <c r="CK317" s="656"/>
      <c r="CL317" s="656"/>
      <c r="CM317" s="656"/>
      <c r="CN317" s="656"/>
      <c r="CO317" s="656"/>
      <c r="CP317" s="656"/>
      <c r="CQ317" s="656"/>
      <c r="CR317" s="656"/>
      <c r="CS317" s="656"/>
      <c r="CT317" s="656"/>
      <c r="CU317" s="657">
        <f t="shared" si="202"/>
        <v>25000000</v>
      </c>
      <c r="CV317" s="665">
        <v>25000000</v>
      </c>
      <c r="CW317" s="665"/>
      <c r="CX317" s="665"/>
      <c r="CY317" s="656"/>
      <c r="CZ317" s="656"/>
      <c r="DA317" s="666"/>
      <c r="DB317" s="666"/>
      <c r="DC317" s="666"/>
      <c r="DD317" s="666"/>
      <c r="DE317" s="666"/>
      <c r="DF317" s="666"/>
      <c r="DG317" s="666"/>
      <c r="DH317" s="666"/>
      <c r="DI317" s="666"/>
      <c r="DJ317" s="666"/>
      <c r="DK317" s="666"/>
      <c r="DL317" s="666"/>
      <c r="DM317" s="666"/>
      <c r="DN317" s="666"/>
      <c r="DO317" s="666"/>
      <c r="DP317" s="666"/>
      <c r="DQ317" s="666"/>
      <c r="DR317" s="666"/>
      <c r="DS317" s="788">
        <f t="shared" si="203"/>
        <v>25000000</v>
      </c>
      <c r="DT317" s="659">
        <f t="shared" si="200"/>
        <v>147600000</v>
      </c>
      <c r="DU317" s="604" t="s">
        <v>1183</v>
      </c>
      <c r="DV317" s="789"/>
      <c r="DW317" s="789"/>
      <c r="DX317" s="789"/>
      <c r="DY317" s="789"/>
      <c r="DZ317" s="789"/>
    </row>
    <row r="318" spans="1:130" ht="56.25" customHeight="1" x14ac:dyDescent="0.25">
      <c r="A318" s="723">
        <v>5</v>
      </c>
      <c r="B318" s="1099" t="s">
        <v>963</v>
      </c>
      <c r="C318" s="723" t="s">
        <v>398</v>
      </c>
      <c r="D318" s="723" t="s">
        <v>1023</v>
      </c>
      <c r="E318" s="723" t="s">
        <v>1024</v>
      </c>
      <c r="F318" s="723" t="s">
        <v>1066</v>
      </c>
      <c r="G318" s="723" t="s">
        <v>1067</v>
      </c>
      <c r="H318" s="723">
        <v>0</v>
      </c>
      <c r="I318" s="723" t="s">
        <v>1068</v>
      </c>
      <c r="J318" s="723" t="s">
        <v>105</v>
      </c>
      <c r="K318" s="723" t="s">
        <v>33</v>
      </c>
      <c r="L318" s="723">
        <v>1</v>
      </c>
      <c r="M318" s="723">
        <v>1</v>
      </c>
      <c r="N318" s="725" t="s">
        <v>1072</v>
      </c>
      <c r="O318" s="725" t="s">
        <v>1073</v>
      </c>
      <c r="P318" s="725">
        <v>1</v>
      </c>
      <c r="Q318" s="725">
        <v>2021</v>
      </c>
      <c r="R318" s="725" t="s">
        <v>1074</v>
      </c>
      <c r="S318" s="726" t="s">
        <v>105</v>
      </c>
      <c r="T318" s="727" t="s">
        <v>38</v>
      </c>
      <c r="U318" s="727">
        <v>1</v>
      </c>
      <c r="V318" s="727">
        <v>1</v>
      </c>
      <c r="W318" s="728">
        <v>1</v>
      </c>
      <c r="X318" s="603">
        <v>1</v>
      </c>
      <c r="Y318" s="603">
        <v>1</v>
      </c>
      <c r="Z318" s="603">
        <v>1</v>
      </c>
      <c r="AA318" s="621">
        <v>151624000</v>
      </c>
      <c r="AB318" s="656"/>
      <c r="AC318" s="656"/>
      <c r="AD318" s="656"/>
      <c r="AE318" s="656"/>
      <c r="AF318" s="656"/>
      <c r="AG318" s="656"/>
      <c r="AH318" s="656"/>
      <c r="AI318" s="656"/>
      <c r="AJ318" s="656"/>
      <c r="AK318" s="656"/>
      <c r="AL318" s="656"/>
      <c r="AM318" s="656"/>
      <c r="AN318" s="656"/>
      <c r="AO318" s="656"/>
      <c r="AP318" s="656"/>
      <c r="AQ318" s="656"/>
      <c r="AR318" s="656"/>
      <c r="AS318" s="656"/>
      <c r="AT318" s="656"/>
      <c r="AU318" s="656"/>
      <c r="AV318" s="656"/>
      <c r="AW318" s="656"/>
      <c r="AX318" s="656"/>
      <c r="AY318" s="636">
        <f t="shared" si="199"/>
        <v>151624000</v>
      </c>
      <c r="AZ318" s="656">
        <v>110000000</v>
      </c>
      <c r="BA318" s="656"/>
      <c r="BB318" s="656"/>
      <c r="BC318" s="656"/>
      <c r="BD318" s="656"/>
      <c r="BE318" s="656"/>
      <c r="BF318" s="656"/>
      <c r="BG318" s="656"/>
      <c r="BH318" s="656"/>
      <c r="BI318" s="656"/>
      <c r="BJ318" s="656"/>
      <c r="BK318" s="656"/>
      <c r="BL318" s="656"/>
      <c r="BM318" s="656"/>
      <c r="BN318" s="656"/>
      <c r="BO318" s="656"/>
      <c r="BP318" s="656"/>
      <c r="BQ318" s="656"/>
      <c r="BR318" s="656"/>
      <c r="BS318" s="656"/>
      <c r="BT318" s="656"/>
      <c r="BU318" s="656"/>
      <c r="BV318" s="656"/>
      <c r="BW318" s="636">
        <f t="shared" si="201"/>
        <v>110000000</v>
      </c>
      <c r="BX318" s="656">
        <v>130000000</v>
      </c>
      <c r="BY318" s="656"/>
      <c r="BZ318" s="656"/>
      <c r="CA318" s="656"/>
      <c r="CB318" s="656"/>
      <c r="CC318" s="656"/>
      <c r="CD318" s="656"/>
      <c r="CE318" s="656"/>
      <c r="CF318" s="656"/>
      <c r="CG318" s="656"/>
      <c r="CH318" s="656"/>
      <c r="CI318" s="656"/>
      <c r="CJ318" s="656"/>
      <c r="CK318" s="656"/>
      <c r="CL318" s="656"/>
      <c r="CM318" s="656"/>
      <c r="CN318" s="656"/>
      <c r="CO318" s="656"/>
      <c r="CP318" s="656"/>
      <c r="CQ318" s="656"/>
      <c r="CR318" s="656"/>
      <c r="CS318" s="656"/>
      <c r="CT318" s="656"/>
      <c r="CU318" s="657">
        <f t="shared" si="202"/>
        <v>130000000</v>
      </c>
      <c r="CV318" s="656">
        <v>143944102</v>
      </c>
      <c r="CW318" s="656"/>
      <c r="CX318" s="656"/>
      <c r="CY318" s="656"/>
      <c r="CZ318" s="656"/>
      <c r="DA318" s="666"/>
      <c r="DB318" s="666"/>
      <c r="DC318" s="666"/>
      <c r="DD318" s="666"/>
      <c r="DE318" s="666"/>
      <c r="DF318" s="666"/>
      <c r="DG318" s="666"/>
      <c r="DH318" s="666"/>
      <c r="DI318" s="666"/>
      <c r="DJ318" s="666"/>
      <c r="DK318" s="666"/>
      <c r="DL318" s="666"/>
      <c r="DM318" s="666"/>
      <c r="DN318" s="666"/>
      <c r="DO318" s="666"/>
      <c r="DP318" s="666"/>
      <c r="DQ318" s="666"/>
      <c r="DR318" s="666"/>
      <c r="DS318" s="788">
        <f t="shared" si="203"/>
        <v>143944102</v>
      </c>
      <c r="DT318" s="659">
        <f t="shared" si="200"/>
        <v>535568102</v>
      </c>
      <c r="DU318" s="604" t="s">
        <v>1183</v>
      </c>
      <c r="DV318" s="789"/>
      <c r="DW318" s="789"/>
      <c r="DX318" s="789"/>
      <c r="DY318" s="789"/>
      <c r="DZ318" s="789"/>
    </row>
    <row r="319" spans="1:130" ht="56.25" customHeight="1" x14ac:dyDescent="0.25">
      <c r="A319" s="723">
        <v>5</v>
      </c>
      <c r="B319" s="1099" t="s">
        <v>963</v>
      </c>
      <c r="C319" s="723" t="s">
        <v>398</v>
      </c>
      <c r="D319" s="723" t="s">
        <v>1023</v>
      </c>
      <c r="E319" s="723" t="s">
        <v>1024</v>
      </c>
      <c r="F319" s="723" t="s">
        <v>1066</v>
      </c>
      <c r="G319" s="723" t="s">
        <v>1067</v>
      </c>
      <c r="H319" s="723">
        <v>0</v>
      </c>
      <c r="I319" s="723" t="s">
        <v>1068</v>
      </c>
      <c r="J319" s="723" t="s">
        <v>105</v>
      </c>
      <c r="K319" s="723" t="s">
        <v>33</v>
      </c>
      <c r="L319" s="723">
        <v>1</v>
      </c>
      <c r="M319" s="723">
        <v>1</v>
      </c>
      <c r="N319" s="725" t="s">
        <v>1075</v>
      </c>
      <c r="O319" s="725" t="s">
        <v>1076</v>
      </c>
      <c r="P319" s="725">
        <v>0</v>
      </c>
      <c r="Q319" s="725">
        <v>2023</v>
      </c>
      <c r="R319" s="725" t="s">
        <v>1077</v>
      </c>
      <c r="S319" s="726" t="s">
        <v>105</v>
      </c>
      <c r="T319" s="727" t="s">
        <v>33</v>
      </c>
      <c r="U319" s="727">
        <v>1</v>
      </c>
      <c r="V319" s="727">
        <v>1</v>
      </c>
      <c r="W319" s="728">
        <v>0.25</v>
      </c>
      <c r="X319" s="603">
        <v>0.5</v>
      </c>
      <c r="Y319" s="603">
        <v>0.75</v>
      </c>
      <c r="Z319" s="603">
        <v>1</v>
      </c>
      <c r="AA319" s="621">
        <v>22400000</v>
      </c>
      <c r="AB319" s="656"/>
      <c r="AC319" s="656"/>
      <c r="AD319" s="656"/>
      <c r="AE319" s="656"/>
      <c r="AF319" s="656"/>
      <c r="AG319" s="656"/>
      <c r="AH319" s="656"/>
      <c r="AI319" s="656"/>
      <c r="AJ319" s="656"/>
      <c r="AK319" s="656"/>
      <c r="AL319" s="656"/>
      <c r="AM319" s="656"/>
      <c r="AN319" s="656"/>
      <c r="AO319" s="656"/>
      <c r="AP319" s="656"/>
      <c r="AQ319" s="656"/>
      <c r="AR319" s="656"/>
      <c r="AS319" s="656"/>
      <c r="AT319" s="656"/>
      <c r="AU319" s="656"/>
      <c r="AV319" s="656"/>
      <c r="AW319" s="656"/>
      <c r="AX319" s="656"/>
      <c r="AY319" s="636">
        <f t="shared" si="199"/>
        <v>22400000</v>
      </c>
      <c r="AZ319" s="656">
        <v>22400000</v>
      </c>
      <c r="BA319" s="656"/>
      <c r="BB319" s="656"/>
      <c r="BC319" s="656"/>
      <c r="BD319" s="656"/>
      <c r="BE319" s="656"/>
      <c r="BF319" s="656"/>
      <c r="BG319" s="656"/>
      <c r="BH319" s="656"/>
      <c r="BI319" s="656"/>
      <c r="BJ319" s="656"/>
      <c r="BK319" s="656"/>
      <c r="BL319" s="656"/>
      <c r="BM319" s="656"/>
      <c r="BN319" s="656"/>
      <c r="BO319" s="656"/>
      <c r="BP319" s="656"/>
      <c r="BQ319" s="656"/>
      <c r="BR319" s="656"/>
      <c r="BS319" s="656"/>
      <c r="BT319" s="656"/>
      <c r="BU319" s="656"/>
      <c r="BV319" s="656"/>
      <c r="BW319" s="636">
        <f t="shared" si="201"/>
        <v>22400000</v>
      </c>
      <c r="BX319" s="656">
        <v>22400000</v>
      </c>
      <c r="BY319" s="656"/>
      <c r="BZ319" s="656"/>
      <c r="CA319" s="656"/>
      <c r="CB319" s="656"/>
      <c r="CC319" s="656"/>
      <c r="CD319" s="656"/>
      <c r="CE319" s="656"/>
      <c r="CF319" s="656"/>
      <c r="CG319" s="656"/>
      <c r="CH319" s="656"/>
      <c r="CI319" s="656"/>
      <c r="CJ319" s="656"/>
      <c r="CK319" s="656"/>
      <c r="CL319" s="656"/>
      <c r="CM319" s="656"/>
      <c r="CN319" s="656"/>
      <c r="CO319" s="656"/>
      <c r="CP319" s="656"/>
      <c r="CQ319" s="656"/>
      <c r="CR319" s="656"/>
      <c r="CS319" s="656"/>
      <c r="CT319" s="656"/>
      <c r="CU319" s="657">
        <f t="shared" si="202"/>
        <v>22400000</v>
      </c>
      <c r="CV319" s="656">
        <v>22400000</v>
      </c>
      <c r="CW319" s="656"/>
      <c r="CX319" s="656"/>
      <c r="CY319" s="656"/>
      <c r="CZ319" s="656"/>
      <c r="DA319" s="666"/>
      <c r="DB319" s="666"/>
      <c r="DC319" s="666"/>
      <c r="DD319" s="666"/>
      <c r="DE319" s="666"/>
      <c r="DF319" s="666"/>
      <c r="DG319" s="666"/>
      <c r="DH319" s="666"/>
      <c r="DI319" s="666"/>
      <c r="DJ319" s="666"/>
      <c r="DK319" s="666"/>
      <c r="DL319" s="666"/>
      <c r="DM319" s="666"/>
      <c r="DN319" s="666"/>
      <c r="DO319" s="666"/>
      <c r="DP319" s="666"/>
      <c r="DQ319" s="666"/>
      <c r="DR319" s="666"/>
      <c r="DS319" s="788">
        <f t="shared" si="203"/>
        <v>22400000</v>
      </c>
      <c r="DT319" s="659">
        <f t="shared" si="200"/>
        <v>89600000</v>
      </c>
      <c r="DU319" s="604" t="s">
        <v>1183</v>
      </c>
      <c r="DV319" s="789"/>
      <c r="DW319" s="789"/>
      <c r="DX319" s="789"/>
      <c r="DY319" s="789"/>
      <c r="DZ319" s="789"/>
    </row>
    <row r="320" spans="1:130" ht="56.25" customHeight="1" x14ac:dyDescent="0.25">
      <c r="A320" s="723">
        <v>5</v>
      </c>
      <c r="B320" s="1099" t="s">
        <v>963</v>
      </c>
      <c r="C320" s="723" t="s">
        <v>398</v>
      </c>
      <c r="D320" s="723" t="s">
        <v>1023</v>
      </c>
      <c r="E320" s="723" t="s">
        <v>1024</v>
      </c>
      <c r="F320" s="723" t="s">
        <v>1066</v>
      </c>
      <c r="G320" s="723" t="s">
        <v>1067</v>
      </c>
      <c r="H320" s="723">
        <v>0</v>
      </c>
      <c r="I320" s="723" t="s">
        <v>1068</v>
      </c>
      <c r="J320" s="723" t="s">
        <v>105</v>
      </c>
      <c r="K320" s="723" t="s">
        <v>33</v>
      </c>
      <c r="L320" s="723">
        <v>1</v>
      </c>
      <c r="M320" s="723">
        <v>1</v>
      </c>
      <c r="N320" s="725" t="s">
        <v>1078</v>
      </c>
      <c r="O320" s="725" t="s">
        <v>1079</v>
      </c>
      <c r="P320" s="725">
        <v>16</v>
      </c>
      <c r="Q320" s="725">
        <v>2023</v>
      </c>
      <c r="R320" s="725" t="s">
        <v>1080</v>
      </c>
      <c r="S320" s="726" t="s">
        <v>105</v>
      </c>
      <c r="T320" s="727" t="s">
        <v>33</v>
      </c>
      <c r="U320" s="727">
        <v>1</v>
      </c>
      <c r="V320" s="727">
        <v>1</v>
      </c>
      <c r="W320" s="728">
        <v>1</v>
      </c>
      <c r="X320" s="603">
        <v>1</v>
      </c>
      <c r="Y320" s="603">
        <v>1</v>
      </c>
      <c r="Z320" s="603">
        <v>1</v>
      </c>
      <c r="AA320" s="621">
        <v>121885000</v>
      </c>
      <c r="AB320" s="656"/>
      <c r="AC320" s="656"/>
      <c r="AD320" s="656"/>
      <c r="AE320" s="667"/>
      <c r="AF320" s="656"/>
      <c r="AG320" s="656"/>
      <c r="AH320" s="656"/>
      <c r="AI320" s="656"/>
      <c r="AJ320" s="656"/>
      <c r="AK320" s="656"/>
      <c r="AL320" s="656"/>
      <c r="AM320" s="656"/>
      <c r="AN320" s="656"/>
      <c r="AO320" s="656"/>
      <c r="AP320" s="656"/>
      <c r="AQ320" s="656"/>
      <c r="AR320" s="656"/>
      <c r="AS320" s="656"/>
      <c r="AT320" s="656"/>
      <c r="AU320" s="656"/>
      <c r="AV320" s="656"/>
      <c r="AW320" s="656"/>
      <c r="AX320" s="656"/>
      <c r="AY320" s="636">
        <f t="shared" si="199"/>
        <v>121885000</v>
      </c>
      <c r="AZ320" s="656">
        <v>145955000</v>
      </c>
      <c r="BA320" s="656"/>
      <c r="BB320" s="656"/>
      <c r="BC320" s="656"/>
      <c r="BD320" s="656"/>
      <c r="BE320" s="656"/>
      <c r="BF320" s="656"/>
      <c r="BG320" s="656"/>
      <c r="BH320" s="656"/>
      <c r="BI320" s="656"/>
      <c r="BJ320" s="656"/>
      <c r="BK320" s="656"/>
      <c r="BL320" s="656"/>
      <c r="BM320" s="656"/>
      <c r="BN320" s="656"/>
      <c r="BO320" s="656"/>
      <c r="BP320" s="656"/>
      <c r="BQ320" s="656"/>
      <c r="BR320" s="656"/>
      <c r="BS320" s="656"/>
      <c r="BT320" s="656"/>
      <c r="BU320" s="656"/>
      <c r="BV320" s="656"/>
      <c r="BW320" s="636">
        <f t="shared" si="201"/>
        <v>145955000</v>
      </c>
      <c r="BX320" s="656">
        <v>139511420</v>
      </c>
      <c r="BY320" s="656"/>
      <c r="BZ320" s="656"/>
      <c r="CA320" s="656"/>
      <c r="CB320" s="656"/>
      <c r="CC320" s="656"/>
      <c r="CD320" s="656"/>
      <c r="CE320" s="656"/>
      <c r="CF320" s="656"/>
      <c r="CG320" s="656"/>
      <c r="CH320" s="656"/>
      <c r="CI320" s="656"/>
      <c r="CJ320" s="656"/>
      <c r="CK320" s="656"/>
      <c r="CL320" s="656"/>
      <c r="CM320" s="656"/>
      <c r="CN320" s="656"/>
      <c r="CO320" s="656"/>
      <c r="CP320" s="656"/>
      <c r="CQ320" s="656"/>
      <c r="CR320" s="656"/>
      <c r="CS320" s="656"/>
      <c r="CT320" s="656"/>
      <c r="CU320" s="657">
        <f t="shared" si="202"/>
        <v>139511420</v>
      </c>
      <c r="CV320" s="656">
        <v>139511420</v>
      </c>
      <c r="CW320" s="656"/>
      <c r="CX320" s="656"/>
      <c r="CY320" s="656"/>
      <c r="CZ320" s="656"/>
      <c r="DA320" s="666"/>
      <c r="DB320" s="666"/>
      <c r="DC320" s="666"/>
      <c r="DD320" s="666"/>
      <c r="DE320" s="666"/>
      <c r="DF320" s="666"/>
      <c r="DG320" s="666"/>
      <c r="DH320" s="666"/>
      <c r="DI320" s="666"/>
      <c r="DJ320" s="666"/>
      <c r="DK320" s="666"/>
      <c r="DL320" s="666"/>
      <c r="DM320" s="666"/>
      <c r="DN320" s="666"/>
      <c r="DO320" s="666"/>
      <c r="DP320" s="666"/>
      <c r="DQ320" s="666"/>
      <c r="DR320" s="666"/>
      <c r="DS320" s="788">
        <f t="shared" si="203"/>
        <v>139511420</v>
      </c>
      <c r="DT320" s="659">
        <f t="shared" si="200"/>
        <v>546862840</v>
      </c>
      <c r="DU320" s="604" t="s">
        <v>1183</v>
      </c>
      <c r="DV320" s="789"/>
      <c r="DW320" s="789"/>
      <c r="DX320" s="789"/>
      <c r="DY320" s="789"/>
      <c r="DZ320" s="789"/>
    </row>
    <row r="321" spans="1:130" ht="16.5" x14ac:dyDescent="0.25">
      <c r="A321" s="1410" t="s">
        <v>1308</v>
      </c>
      <c r="B321" s="1411"/>
      <c r="C321" s="1411"/>
      <c r="D321" s="1411"/>
      <c r="E321" s="1411"/>
      <c r="F321" s="1411"/>
      <c r="G321" s="1411"/>
      <c r="H321" s="1411"/>
      <c r="I321" s="1411"/>
      <c r="J321" s="1411"/>
      <c r="K321" s="1411"/>
      <c r="L321" s="1411"/>
      <c r="M321" s="1411"/>
      <c r="N321" s="1411"/>
      <c r="O321" s="1411"/>
      <c r="P321" s="1411"/>
      <c r="Q321" s="1411"/>
      <c r="R321" s="1411"/>
      <c r="S321" s="1411"/>
      <c r="T321" s="1411"/>
      <c r="U321" s="1411"/>
      <c r="V321" s="1411"/>
      <c r="W321" s="1411"/>
      <c r="X321" s="1411"/>
      <c r="Y321" s="1411"/>
      <c r="Z321" s="1412"/>
      <c r="AA321" s="620">
        <f>SUM(AA305:AA320)</f>
        <v>1031509000</v>
      </c>
      <c r="AB321" s="668">
        <f t="shared" ref="AB321:CR321" si="204">SUM(AB305:AB320)</f>
        <v>0</v>
      </c>
      <c r="AC321" s="668"/>
      <c r="AD321" s="668">
        <f t="shared" si="204"/>
        <v>0</v>
      </c>
      <c r="AE321" s="668">
        <f t="shared" si="204"/>
        <v>0</v>
      </c>
      <c r="AF321" s="668">
        <f t="shared" si="204"/>
        <v>0</v>
      </c>
      <c r="AG321" s="668">
        <f t="shared" si="204"/>
        <v>0</v>
      </c>
      <c r="AH321" s="668">
        <f t="shared" si="204"/>
        <v>100000000</v>
      </c>
      <c r="AI321" s="668">
        <f t="shared" si="204"/>
        <v>0</v>
      </c>
      <c r="AJ321" s="668">
        <f t="shared" si="204"/>
        <v>0</v>
      </c>
      <c r="AK321" s="668">
        <f t="shared" si="204"/>
        <v>0</v>
      </c>
      <c r="AL321" s="668">
        <f t="shared" si="204"/>
        <v>0</v>
      </c>
      <c r="AM321" s="668">
        <f t="shared" si="204"/>
        <v>0</v>
      </c>
      <c r="AN321" s="668">
        <f t="shared" si="204"/>
        <v>0</v>
      </c>
      <c r="AO321" s="668">
        <f t="shared" si="204"/>
        <v>0</v>
      </c>
      <c r="AP321" s="668">
        <f t="shared" si="204"/>
        <v>0</v>
      </c>
      <c r="AQ321" s="668">
        <f t="shared" si="204"/>
        <v>0</v>
      </c>
      <c r="AR321" s="668">
        <f t="shared" si="204"/>
        <v>0</v>
      </c>
      <c r="AS321" s="668">
        <f t="shared" si="204"/>
        <v>0</v>
      </c>
      <c r="AT321" s="668">
        <f t="shared" si="204"/>
        <v>0</v>
      </c>
      <c r="AU321" s="668">
        <f t="shared" si="204"/>
        <v>0</v>
      </c>
      <c r="AV321" s="668">
        <f t="shared" si="204"/>
        <v>0</v>
      </c>
      <c r="AW321" s="668">
        <f t="shared" si="204"/>
        <v>0</v>
      </c>
      <c r="AX321" s="668"/>
      <c r="AY321" s="746">
        <f t="shared" si="204"/>
        <v>1131509000</v>
      </c>
      <c r="AZ321" s="668">
        <f t="shared" si="204"/>
        <v>1016452000</v>
      </c>
      <c r="BA321" s="668">
        <f t="shared" si="204"/>
        <v>0</v>
      </c>
      <c r="BB321" s="668"/>
      <c r="BC321" s="668">
        <f t="shared" si="204"/>
        <v>0</v>
      </c>
      <c r="BD321" s="668">
        <f t="shared" si="204"/>
        <v>0</v>
      </c>
      <c r="BE321" s="668">
        <f t="shared" si="204"/>
        <v>0</v>
      </c>
      <c r="BF321" s="668">
        <f t="shared" si="204"/>
        <v>0</v>
      </c>
      <c r="BG321" s="668">
        <f t="shared" si="204"/>
        <v>72030000</v>
      </c>
      <c r="BH321" s="668">
        <f t="shared" si="204"/>
        <v>0</v>
      </c>
      <c r="BI321" s="668">
        <f t="shared" si="204"/>
        <v>0</v>
      </c>
      <c r="BJ321" s="668">
        <f t="shared" si="204"/>
        <v>0</v>
      </c>
      <c r="BK321" s="668">
        <f t="shared" si="204"/>
        <v>0</v>
      </c>
      <c r="BL321" s="668">
        <f t="shared" si="204"/>
        <v>0</v>
      </c>
      <c r="BM321" s="668">
        <f t="shared" si="204"/>
        <v>0</v>
      </c>
      <c r="BN321" s="668">
        <f t="shared" si="204"/>
        <v>0</v>
      </c>
      <c r="BO321" s="668">
        <f t="shared" si="204"/>
        <v>0</v>
      </c>
      <c r="BP321" s="668">
        <f t="shared" si="204"/>
        <v>0</v>
      </c>
      <c r="BQ321" s="668">
        <f t="shared" si="204"/>
        <v>0</v>
      </c>
      <c r="BR321" s="668">
        <f t="shared" si="204"/>
        <v>0</v>
      </c>
      <c r="BS321" s="668">
        <f t="shared" si="204"/>
        <v>0</v>
      </c>
      <c r="BT321" s="668">
        <f t="shared" si="204"/>
        <v>0</v>
      </c>
      <c r="BU321" s="668">
        <f t="shared" si="204"/>
        <v>0</v>
      </c>
      <c r="BV321" s="668"/>
      <c r="BW321" s="669">
        <f t="shared" si="204"/>
        <v>1088482000</v>
      </c>
      <c r="BX321" s="668">
        <f t="shared" si="204"/>
        <v>1061417688</v>
      </c>
      <c r="BY321" s="668">
        <f t="shared" si="204"/>
        <v>0</v>
      </c>
      <c r="BZ321" s="668"/>
      <c r="CA321" s="668">
        <f t="shared" si="204"/>
        <v>0</v>
      </c>
      <c r="CB321" s="668">
        <f t="shared" si="204"/>
        <v>0</v>
      </c>
      <c r="CC321" s="668">
        <f t="shared" si="204"/>
        <v>0</v>
      </c>
      <c r="CD321" s="668">
        <f t="shared" si="204"/>
        <v>0</v>
      </c>
      <c r="CE321" s="668">
        <f t="shared" si="204"/>
        <v>75199320</v>
      </c>
      <c r="CF321" s="668">
        <f t="shared" si="204"/>
        <v>0</v>
      </c>
      <c r="CG321" s="668">
        <f t="shared" si="204"/>
        <v>0</v>
      </c>
      <c r="CH321" s="668">
        <f t="shared" si="204"/>
        <v>0</v>
      </c>
      <c r="CI321" s="668">
        <f t="shared" si="204"/>
        <v>0</v>
      </c>
      <c r="CJ321" s="668">
        <f t="shared" si="204"/>
        <v>0</v>
      </c>
      <c r="CK321" s="668">
        <f t="shared" si="204"/>
        <v>0</v>
      </c>
      <c r="CL321" s="668">
        <f t="shared" si="204"/>
        <v>0</v>
      </c>
      <c r="CM321" s="668">
        <f t="shared" si="204"/>
        <v>0</v>
      </c>
      <c r="CN321" s="668">
        <f t="shared" si="204"/>
        <v>0</v>
      </c>
      <c r="CO321" s="668">
        <f t="shared" si="204"/>
        <v>0</v>
      </c>
      <c r="CP321" s="668">
        <f t="shared" si="204"/>
        <v>0</v>
      </c>
      <c r="CQ321" s="668">
        <f t="shared" si="204"/>
        <v>0</v>
      </c>
      <c r="CR321" s="668">
        <f t="shared" si="204"/>
        <v>0</v>
      </c>
      <c r="CS321" s="668">
        <f t="shared" ref="CS321:DU321" si="205">SUM(CS305:CS320)</f>
        <v>0</v>
      </c>
      <c r="CT321" s="668"/>
      <c r="CU321" s="669">
        <f t="shared" si="205"/>
        <v>1136617008</v>
      </c>
      <c r="CV321" s="668">
        <f t="shared" si="205"/>
        <v>1108085614</v>
      </c>
      <c r="CW321" s="668">
        <f t="shared" si="205"/>
        <v>0</v>
      </c>
      <c r="CX321" s="668"/>
      <c r="CY321" s="668">
        <f t="shared" si="205"/>
        <v>0</v>
      </c>
      <c r="CZ321" s="668">
        <f t="shared" si="205"/>
        <v>0</v>
      </c>
      <c r="DA321" s="668">
        <f t="shared" si="205"/>
        <v>0</v>
      </c>
      <c r="DB321" s="668">
        <f t="shared" si="205"/>
        <v>0</v>
      </c>
      <c r="DC321" s="668">
        <f t="shared" si="205"/>
        <v>78508090</v>
      </c>
      <c r="DD321" s="668">
        <f t="shared" si="205"/>
        <v>0</v>
      </c>
      <c r="DE321" s="668">
        <f t="shared" si="205"/>
        <v>0</v>
      </c>
      <c r="DF321" s="668">
        <f t="shared" si="205"/>
        <v>0</v>
      </c>
      <c r="DG321" s="668">
        <f t="shared" si="205"/>
        <v>0</v>
      </c>
      <c r="DH321" s="668">
        <f t="shared" si="205"/>
        <v>0</v>
      </c>
      <c r="DI321" s="668">
        <f t="shared" si="205"/>
        <v>0</v>
      </c>
      <c r="DJ321" s="668">
        <f t="shared" si="205"/>
        <v>0</v>
      </c>
      <c r="DK321" s="668">
        <f t="shared" si="205"/>
        <v>0</v>
      </c>
      <c r="DL321" s="668">
        <f t="shared" si="205"/>
        <v>0</v>
      </c>
      <c r="DM321" s="668">
        <f t="shared" si="205"/>
        <v>0</v>
      </c>
      <c r="DN321" s="668">
        <f t="shared" si="205"/>
        <v>0</v>
      </c>
      <c r="DO321" s="668">
        <f t="shared" si="205"/>
        <v>0</v>
      </c>
      <c r="DP321" s="668">
        <f t="shared" si="205"/>
        <v>0</v>
      </c>
      <c r="DQ321" s="668">
        <f t="shared" si="205"/>
        <v>0</v>
      </c>
      <c r="DR321" s="668"/>
      <c r="DS321" s="669">
        <f t="shared" si="205"/>
        <v>1186593704</v>
      </c>
      <c r="DT321" s="668">
        <f t="shared" si="205"/>
        <v>4543201712</v>
      </c>
      <c r="DU321" s="612">
        <f t="shared" si="205"/>
        <v>0</v>
      </c>
      <c r="DV321" s="697"/>
      <c r="DW321" s="789"/>
      <c r="DX321" s="789"/>
      <c r="DY321" s="789"/>
      <c r="DZ321" s="789"/>
    </row>
    <row r="322" spans="1:130" ht="61.5" customHeight="1" x14ac:dyDescent="0.25">
      <c r="A322" s="723">
        <v>5</v>
      </c>
      <c r="B322" s="1099" t="s">
        <v>963</v>
      </c>
      <c r="C322" s="723" t="s">
        <v>1081</v>
      </c>
      <c r="D322" s="723" t="s">
        <v>1082</v>
      </c>
      <c r="E322" s="723" t="s">
        <v>1083</v>
      </c>
      <c r="F322" s="723" t="s">
        <v>1084</v>
      </c>
      <c r="G322" s="723" t="s">
        <v>1085</v>
      </c>
      <c r="H322" s="723">
        <v>1</v>
      </c>
      <c r="I322" s="723" t="s">
        <v>1086</v>
      </c>
      <c r="J322" s="723" t="s">
        <v>105</v>
      </c>
      <c r="K322" s="723" t="s">
        <v>38</v>
      </c>
      <c r="L322" s="723">
        <v>1</v>
      </c>
      <c r="M322" s="723">
        <v>1</v>
      </c>
      <c r="N322" s="725" t="s">
        <v>1087</v>
      </c>
      <c r="O322" s="725" t="s">
        <v>1088</v>
      </c>
      <c r="P322" s="1106">
        <v>1</v>
      </c>
      <c r="Q322" s="725">
        <v>2023</v>
      </c>
      <c r="R322" s="725" t="s">
        <v>1089</v>
      </c>
      <c r="S322" s="726" t="s">
        <v>105</v>
      </c>
      <c r="T322" s="727" t="s">
        <v>38</v>
      </c>
      <c r="U322" s="727">
        <v>1</v>
      </c>
      <c r="V322" s="727">
        <v>1</v>
      </c>
      <c r="W322" s="728">
        <v>1</v>
      </c>
      <c r="X322" s="1107">
        <v>1</v>
      </c>
      <c r="Y322" s="1107">
        <v>1</v>
      </c>
      <c r="Z322" s="1107">
        <v>1</v>
      </c>
      <c r="AA322" s="1108">
        <v>400000000</v>
      </c>
      <c r="AB322" s="667"/>
      <c r="AC322" s="667"/>
      <c r="AD322" s="667"/>
      <c r="AE322" s="667"/>
      <c r="AF322" s="667"/>
      <c r="AG322" s="667"/>
      <c r="AH322" s="667"/>
      <c r="AI322" s="667"/>
      <c r="AJ322" s="667"/>
      <c r="AK322" s="667"/>
      <c r="AL322" s="667"/>
      <c r="AM322" s="667"/>
      <c r="AN322" s="667"/>
      <c r="AO322" s="667"/>
      <c r="AP322" s="667"/>
      <c r="AQ322" s="667"/>
      <c r="AR322" s="667"/>
      <c r="AS322" s="667"/>
      <c r="AT322" s="667"/>
      <c r="AU322" s="667"/>
      <c r="AV322" s="667"/>
      <c r="AW322" s="667"/>
      <c r="AX322" s="667"/>
      <c r="AY322" s="636">
        <f>SUM(AA322:AW322)</f>
        <v>400000000</v>
      </c>
      <c r="AZ322" s="667">
        <v>514500000</v>
      </c>
      <c r="BA322" s="667"/>
      <c r="BB322" s="667"/>
      <c r="BC322" s="667"/>
      <c r="BD322" s="667"/>
      <c r="BE322" s="667"/>
      <c r="BF322" s="667"/>
      <c r="BG322" s="667"/>
      <c r="BH322" s="667"/>
      <c r="BI322" s="667"/>
      <c r="BJ322" s="667"/>
      <c r="BK322" s="667"/>
      <c r="BL322" s="667"/>
      <c r="BM322" s="667"/>
      <c r="BN322" s="667"/>
      <c r="BO322" s="667"/>
      <c r="BP322" s="667"/>
      <c r="BQ322" s="667"/>
      <c r="BR322" s="667"/>
      <c r="BS322" s="667"/>
      <c r="BT322" s="667"/>
      <c r="BU322" s="667"/>
      <c r="BV322" s="667"/>
      <c r="BW322" s="636">
        <f>SUM(AZ322:BH322)</f>
        <v>514500000</v>
      </c>
      <c r="BX322" s="667">
        <v>537138000</v>
      </c>
      <c r="BY322" s="667"/>
      <c r="BZ322" s="667"/>
      <c r="CA322" s="667"/>
      <c r="CB322" s="667"/>
      <c r="CC322" s="667"/>
      <c r="CD322" s="667"/>
      <c r="CE322" s="667"/>
      <c r="CF322" s="667"/>
      <c r="CG322" s="667"/>
      <c r="CH322" s="667"/>
      <c r="CI322" s="667"/>
      <c r="CJ322" s="667"/>
      <c r="CK322" s="667"/>
      <c r="CL322" s="667"/>
      <c r="CM322" s="667"/>
      <c r="CN322" s="667"/>
      <c r="CO322" s="667"/>
      <c r="CP322" s="667"/>
      <c r="CQ322" s="667"/>
      <c r="CR322" s="667"/>
      <c r="CS322" s="667"/>
      <c r="CT322" s="667"/>
      <c r="CU322" s="636">
        <f>SUM(BX322:CS322)</f>
        <v>537138000</v>
      </c>
      <c r="CV322" s="667">
        <v>560772072</v>
      </c>
      <c r="CW322" s="667"/>
      <c r="CX322" s="667"/>
      <c r="CY322" s="667"/>
      <c r="CZ322" s="667"/>
      <c r="DA322" s="1109"/>
      <c r="DB322" s="1109"/>
      <c r="DC322" s="1109"/>
      <c r="DD322" s="1109"/>
      <c r="DE322" s="1109"/>
      <c r="DF322" s="1109"/>
      <c r="DG322" s="1109"/>
      <c r="DH322" s="1109"/>
      <c r="DI322" s="1109"/>
      <c r="DJ322" s="1109"/>
      <c r="DK322" s="1109"/>
      <c r="DL322" s="1109"/>
      <c r="DM322" s="1109"/>
      <c r="DN322" s="1109"/>
      <c r="DO322" s="1109"/>
      <c r="DP322" s="1109"/>
      <c r="DQ322" s="1109"/>
      <c r="DR322" s="1109"/>
      <c r="DS322" s="788">
        <f>SUM(CV322:DQ322)</f>
        <v>560772072</v>
      </c>
      <c r="DT322" s="1110">
        <f>+AY322+BW322+CU322+DS322</f>
        <v>2012410072</v>
      </c>
      <c r="DU322" s="1111" t="s">
        <v>1185</v>
      </c>
      <c r="DV322" s="789"/>
      <c r="DW322" s="789"/>
      <c r="DX322" s="789"/>
      <c r="DY322" s="789"/>
      <c r="DZ322" s="789"/>
    </row>
    <row r="323" spans="1:130" ht="61.5" customHeight="1" x14ac:dyDescent="0.25">
      <c r="A323" s="723">
        <v>5</v>
      </c>
      <c r="B323" s="1099" t="s">
        <v>963</v>
      </c>
      <c r="C323" s="723" t="s">
        <v>1081</v>
      </c>
      <c r="D323" s="723" t="s">
        <v>1082</v>
      </c>
      <c r="E323" s="723" t="s">
        <v>1083</v>
      </c>
      <c r="F323" s="723" t="s">
        <v>1084</v>
      </c>
      <c r="G323" s="723" t="s">
        <v>1085</v>
      </c>
      <c r="H323" s="723">
        <v>1</v>
      </c>
      <c r="I323" s="723" t="s">
        <v>1086</v>
      </c>
      <c r="J323" s="723" t="s">
        <v>105</v>
      </c>
      <c r="K323" s="723" t="s">
        <v>38</v>
      </c>
      <c r="L323" s="723">
        <v>1</v>
      </c>
      <c r="M323" s="723">
        <v>1</v>
      </c>
      <c r="N323" s="725" t="s">
        <v>1090</v>
      </c>
      <c r="O323" s="725" t="s">
        <v>1091</v>
      </c>
      <c r="P323" s="725">
        <v>1</v>
      </c>
      <c r="Q323" s="725">
        <v>2023</v>
      </c>
      <c r="R323" s="725" t="s">
        <v>1092</v>
      </c>
      <c r="S323" s="726" t="s">
        <v>105</v>
      </c>
      <c r="T323" s="727" t="s">
        <v>38</v>
      </c>
      <c r="U323" s="727">
        <v>1</v>
      </c>
      <c r="V323" s="727">
        <v>1</v>
      </c>
      <c r="W323" s="728">
        <v>1</v>
      </c>
      <c r="X323" s="1107">
        <v>1</v>
      </c>
      <c r="Y323" s="1107">
        <v>1</v>
      </c>
      <c r="Z323" s="1107">
        <v>1</v>
      </c>
      <c r="AA323" s="1108">
        <v>600000000</v>
      </c>
      <c r="AB323" s="667"/>
      <c r="AC323" s="667"/>
      <c r="AD323" s="667"/>
      <c r="AE323" s="667"/>
      <c r="AF323" s="667"/>
      <c r="AG323" s="667"/>
      <c r="AH323" s="667"/>
      <c r="AI323" s="667"/>
      <c r="AJ323" s="667"/>
      <c r="AK323" s="667"/>
      <c r="AL323" s="667"/>
      <c r="AM323" s="667"/>
      <c r="AN323" s="667"/>
      <c r="AO323" s="667"/>
      <c r="AP323" s="667"/>
      <c r="AQ323" s="667"/>
      <c r="AR323" s="667"/>
      <c r="AS323" s="667"/>
      <c r="AT323" s="667"/>
      <c r="AU323" s="667"/>
      <c r="AV323" s="667"/>
      <c r="AW323" s="667"/>
      <c r="AX323" s="667"/>
      <c r="AY323" s="636">
        <f>SUM(AA323:AW323)</f>
        <v>600000000</v>
      </c>
      <c r="AZ323" s="667">
        <v>514500000</v>
      </c>
      <c r="BA323" s="667"/>
      <c r="BB323" s="667"/>
      <c r="BC323" s="667"/>
      <c r="BD323" s="667"/>
      <c r="BE323" s="667"/>
      <c r="BF323" s="667"/>
      <c r="BG323" s="667"/>
      <c r="BH323" s="667"/>
      <c r="BI323" s="667"/>
      <c r="BJ323" s="667"/>
      <c r="BK323" s="667"/>
      <c r="BL323" s="667"/>
      <c r="BM323" s="667"/>
      <c r="BN323" s="667"/>
      <c r="BO323" s="667"/>
      <c r="BP323" s="667"/>
      <c r="BQ323" s="667"/>
      <c r="BR323" s="667"/>
      <c r="BS323" s="667"/>
      <c r="BT323" s="667"/>
      <c r="BU323" s="667"/>
      <c r="BV323" s="667"/>
      <c r="BW323" s="636">
        <f>SUM(AZ323:BH323)</f>
        <v>514500000</v>
      </c>
      <c r="BX323" s="667">
        <v>537138000</v>
      </c>
      <c r="BY323" s="667"/>
      <c r="BZ323" s="667"/>
      <c r="CA323" s="667"/>
      <c r="CB323" s="667"/>
      <c r="CC323" s="667"/>
      <c r="CD323" s="667"/>
      <c r="CE323" s="667"/>
      <c r="CF323" s="667"/>
      <c r="CG323" s="667"/>
      <c r="CH323" s="667"/>
      <c r="CI323" s="667"/>
      <c r="CJ323" s="667"/>
      <c r="CK323" s="667"/>
      <c r="CL323" s="667"/>
      <c r="CM323" s="667"/>
      <c r="CN323" s="667"/>
      <c r="CO323" s="667"/>
      <c r="CP323" s="667"/>
      <c r="CQ323" s="667"/>
      <c r="CR323" s="667"/>
      <c r="CS323" s="667"/>
      <c r="CT323" s="667"/>
      <c r="CU323" s="636">
        <f t="shared" ref="CU323:CU324" si="206">SUM(BX323:CS323)</f>
        <v>537138000</v>
      </c>
      <c r="CV323" s="667">
        <v>560772072</v>
      </c>
      <c r="CW323" s="667"/>
      <c r="CX323" s="667"/>
      <c r="CY323" s="667"/>
      <c r="CZ323" s="667"/>
      <c r="DA323" s="1109"/>
      <c r="DB323" s="1109"/>
      <c r="DC323" s="1109"/>
      <c r="DD323" s="1109"/>
      <c r="DE323" s="1109"/>
      <c r="DF323" s="1109"/>
      <c r="DG323" s="1109"/>
      <c r="DH323" s="1109"/>
      <c r="DI323" s="1109"/>
      <c r="DJ323" s="1109"/>
      <c r="DK323" s="1109"/>
      <c r="DL323" s="1109"/>
      <c r="DM323" s="1109"/>
      <c r="DN323" s="1109"/>
      <c r="DO323" s="1109"/>
      <c r="DP323" s="1109"/>
      <c r="DQ323" s="1109"/>
      <c r="DR323" s="1109"/>
      <c r="DS323" s="788">
        <f t="shared" ref="DS323:DS324" si="207">SUM(CV323:DQ323)</f>
        <v>560772072</v>
      </c>
      <c r="DT323" s="1110">
        <f>+AY323+BW323+CU323+DS323</f>
        <v>2212410072</v>
      </c>
      <c r="DU323" s="1111" t="s">
        <v>1185</v>
      </c>
      <c r="DV323" s="789"/>
      <c r="DW323" s="789"/>
      <c r="DX323" s="789"/>
      <c r="DY323" s="789"/>
      <c r="DZ323" s="789"/>
    </row>
    <row r="324" spans="1:130" ht="61.5" customHeight="1" x14ac:dyDescent="0.25">
      <c r="A324" s="727">
        <v>5</v>
      </c>
      <c r="B324" s="1112" t="s">
        <v>963</v>
      </c>
      <c r="C324" s="723" t="s">
        <v>1081</v>
      </c>
      <c r="D324" s="723" t="s">
        <v>1082</v>
      </c>
      <c r="E324" s="723" t="s">
        <v>1083</v>
      </c>
      <c r="F324" s="723" t="s">
        <v>1084</v>
      </c>
      <c r="G324" s="723" t="s">
        <v>1085</v>
      </c>
      <c r="H324" s="723">
        <v>1</v>
      </c>
      <c r="I324" s="723" t="s">
        <v>1086</v>
      </c>
      <c r="J324" s="723" t="s">
        <v>105</v>
      </c>
      <c r="K324" s="723" t="s">
        <v>38</v>
      </c>
      <c r="L324" s="723">
        <v>1</v>
      </c>
      <c r="M324" s="723">
        <v>1</v>
      </c>
      <c r="N324" s="725" t="s">
        <v>1093</v>
      </c>
      <c r="O324" s="725" t="s">
        <v>1094</v>
      </c>
      <c r="P324" s="725">
        <v>0</v>
      </c>
      <c r="Q324" s="725">
        <v>2023</v>
      </c>
      <c r="R324" s="725" t="s">
        <v>1095</v>
      </c>
      <c r="S324" s="726" t="s">
        <v>105</v>
      </c>
      <c r="T324" s="727" t="s">
        <v>33</v>
      </c>
      <c r="U324" s="727">
        <v>1</v>
      </c>
      <c r="V324" s="727">
        <v>1</v>
      </c>
      <c r="W324" s="728">
        <v>0.25</v>
      </c>
      <c r="X324" s="1107">
        <v>0.5</v>
      </c>
      <c r="Y324" s="1107">
        <v>0.75</v>
      </c>
      <c r="Z324" s="1107">
        <v>1</v>
      </c>
      <c r="AA324" s="1108">
        <v>300000000</v>
      </c>
      <c r="AB324" s="667"/>
      <c r="AC324" s="667"/>
      <c r="AD324" s="667"/>
      <c r="AE324" s="667"/>
      <c r="AF324" s="667"/>
      <c r="AG324" s="667"/>
      <c r="AH324" s="667"/>
      <c r="AI324" s="667"/>
      <c r="AJ324" s="667"/>
      <c r="AK324" s="667"/>
      <c r="AL324" s="667"/>
      <c r="AM324" s="667"/>
      <c r="AN324" s="667"/>
      <c r="AO324" s="667"/>
      <c r="AP324" s="667"/>
      <c r="AQ324" s="667"/>
      <c r="AR324" s="667"/>
      <c r="AS324" s="667"/>
      <c r="AT324" s="667"/>
      <c r="AU324" s="667"/>
      <c r="AV324" s="667"/>
      <c r="AW324" s="667"/>
      <c r="AX324" s="667"/>
      <c r="AY324" s="636">
        <f>SUM(AA324:AW324)</f>
        <v>300000000</v>
      </c>
      <c r="AZ324" s="667">
        <v>308700000</v>
      </c>
      <c r="BA324" s="667"/>
      <c r="BB324" s="667"/>
      <c r="BC324" s="667"/>
      <c r="BD324" s="667"/>
      <c r="BE324" s="667"/>
      <c r="BF324" s="667"/>
      <c r="BG324" s="667"/>
      <c r="BH324" s="667"/>
      <c r="BI324" s="667"/>
      <c r="BJ324" s="667"/>
      <c r="BK324" s="667"/>
      <c r="BL324" s="667"/>
      <c r="BM324" s="667"/>
      <c r="BN324" s="667"/>
      <c r="BO324" s="667"/>
      <c r="BP324" s="667"/>
      <c r="BQ324" s="667"/>
      <c r="BR324" s="667"/>
      <c r="BS324" s="667"/>
      <c r="BT324" s="667"/>
      <c r="BU324" s="667"/>
      <c r="BV324" s="667"/>
      <c r="BW324" s="636">
        <f>SUM(AZ324:BH324)</f>
        <v>308700000</v>
      </c>
      <c r="BX324" s="667">
        <v>322282800</v>
      </c>
      <c r="BY324" s="667"/>
      <c r="BZ324" s="667"/>
      <c r="CA324" s="667"/>
      <c r="CB324" s="667"/>
      <c r="CC324" s="667"/>
      <c r="CD324" s="667"/>
      <c r="CE324" s="667"/>
      <c r="CF324" s="667"/>
      <c r="CG324" s="667"/>
      <c r="CH324" s="667"/>
      <c r="CI324" s="667"/>
      <c r="CJ324" s="667"/>
      <c r="CK324" s="667"/>
      <c r="CL324" s="667"/>
      <c r="CM324" s="667"/>
      <c r="CN324" s="667"/>
      <c r="CO324" s="667"/>
      <c r="CP324" s="667"/>
      <c r="CQ324" s="667"/>
      <c r="CR324" s="667"/>
      <c r="CS324" s="667"/>
      <c r="CT324" s="667"/>
      <c r="CU324" s="636">
        <f t="shared" si="206"/>
        <v>322282800</v>
      </c>
      <c r="CV324" s="667">
        <v>336463243</v>
      </c>
      <c r="CW324" s="667"/>
      <c r="CX324" s="667"/>
      <c r="CY324" s="667"/>
      <c r="CZ324" s="667"/>
      <c r="DA324" s="1109"/>
      <c r="DB324" s="1109"/>
      <c r="DC324" s="1109"/>
      <c r="DD324" s="1109"/>
      <c r="DE324" s="1109"/>
      <c r="DF324" s="1109"/>
      <c r="DG324" s="1109"/>
      <c r="DH324" s="1109"/>
      <c r="DI324" s="1109"/>
      <c r="DJ324" s="1109"/>
      <c r="DK324" s="1109"/>
      <c r="DL324" s="1109"/>
      <c r="DM324" s="1109"/>
      <c r="DN324" s="1109"/>
      <c r="DO324" s="1109"/>
      <c r="DP324" s="1109"/>
      <c r="DQ324" s="1109"/>
      <c r="DR324" s="1109"/>
      <c r="DS324" s="788">
        <f t="shared" si="207"/>
        <v>336463243</v>
      </c>
      <c r="DT324" s="1110">
        <f>+AY324+BW324+CU324+DS324</f>
        <v>1267446043</v>
      </c>
      <c r="DU324" s="1111" t="s">
        <v>1185</v>
      </c>
      <c r="DV324" s="789"/>
      <c r="DW324" s="789"/>
      <c r="DX324" s="789"/>
      <c r="DY324" s="789"/>
      <c r="DZ324" s="789"/>
    </row>
    <row r="325" spans="1:130" x14ac:dyDescent="0.25">
      <c r="A325" s="1410" t="s">
        <v>1188</v>
      </c>
      <c r="B325" s="1411"/>
      <c r="C325" s="1411"/>
      <c r="D325" s="1411"/>
      <c r="E325" s="1411"/>
      <c r="F325" s="1411"/>
      <c r="G325" s="1411"/>
      <c r="H325" s="1411"/>
      <c r="I325" s="1411"/>
      <c r="J325" s="1411"/>
      <c r="K325" s="1411"/>
      <c r="L325" s="1411"/>
      <c r="M325" s="1411"/>
      <c r="N325" s="1411"/>
      <c r="O325" s="1411"/>
      <c r="P325" s="1411"/>
      <c r="Q325" s="1411"/>
      <c r="R325" s="1411"/>
      <c r="S325" s="1411"/>
      <c r="T325" s="1411"/>
      <c r="U325" s="1411"/>
      <c r="V325" s="1411"/>
      <c r="W325" s="1411"/>
      <c r="X325" s="1411"/>
      <c r="Y325" s="1411"/>
      <c r="Z325" s="1412"/>
      <c r="AA325" s="624">
        <f>SUM(AA322:AA324)</f>
        <v>1300000000</v>
      </c>
      <c r="AB325" s="670">
        <f t="shared" ref="AB325:CR325" si="208">SUM(AB322:AB324)</f>
        <v>0</v>
      </c>
      <c r="AC325" s="670"/>
      <c r="AD325" s="670">
        <f t="shared" si="208"/>
        <v>0</v>
      </c>
      <c r="AE325" s="670">
        <f t="shared" si="208"/>
        <v>0</v>
      </c>
      <c r="AF325" s="670">
        <f t="shared" si="208"/>
        <v>0</v>
      </c>
      <c r="AG325" s="670">
        <f t="shared" si="208"/>
        <v>0</v>
      </c>
      <c r="AH325" s="670">
        <f t="shared" si="208"/>
        <v>0</v>
      </c>
      <c r="AI325" s="670">
        <f t="shared" si="208"/>
        <v>0</v>
      </c>
      <c r="AJ325" s="670">
        <f t="shared" si="208"/>
        <v>0</v>
      </c>
      <c r="AK325" s="670">
        <f t="shared" si="208"/>
        <v>0</v>
      </c>
      <c r="AL325" s="670">
        <f t="shared" si="208"/>
        <v>0</v>
      </c>
      <c r="AM325" s="670">
        <f t="shared" si="208"/>
        <v>0</v>
      </c>
      <c r="AN325" s="670">
        <f t="shared" si="208"/>
        <v>0</v>
      </c>
      <c r="AO325" s="670">
        <f t="shared" si="208"/>
        <v>0</v>
      </c>
      <c r="AP325" s="670">
        <f t="shared" si="208"/>
        <v>0</v>
      </c>
      <c r="AQ325" s="670">
        <f t="shared" si="208"/>
        <v>0</v>
      </c>
      <c r="AR325" s="670">
        <f t="shared" si="208"/>
        <v>0</v>
      </c>
      <c r="AS325" s="670">
        <f t="shared" si="208"/>
        <v>0</v>
      </c>
      <c r="AT325" s="670">
        <f t="shared" si="208"/>
        <v>0</v>
      </c>
      <c r="AU325" s="670">
        <f t="shared" si="208"/>
        <v>0</v>
      </c>
      <c r="AV325" s="670">
        <f t="shared" si="208"/>
        <v>0</v>
      </c>
      <c r="AW325" s="670">
        <f t="shared" si="208"/>
        <v>0</v>
      </c>
      <c r="AX325" s="670"/>
      <c r="AY325" s="752">
        <f t="shared" si="208"/>
        <v>1300000000</v>
      </c>
      <c r="AZ325" s="670">
        <f t="shared" si="208"/>
        <v>1337700000</v>
      </c>
      <c r="BA325" s="670">
        <f t="shared" si="208"/>
        <v>0</v>
      </c>
      <c r="BB325" s="670"/>
      <c r="BC325" s="670">
        <f t="shared" si="208"/>
        <v>0</v>
      </c>
      <c r="BD325" s="670">
        <f t="shared" si="208"/>
        <v>0</v>
      </c>
      <c r="BE325" s="670">
        <f t="shared" si="208"/>
        <v>0</v>
      </c>
      <c r="BF325" s="670">
        <f t="shared" si="208"/>
        <v>0</v>
      </c>
      <c r="BG325" s="670">
        <f t="shared" si="208"/>
        <v>0</v>
      </c>
      <c r="BH325" s="670">
        <f t="shared" si="208"/>
        <v>0</v>
      </c>
      <c r="BI325" s="670">
        <f t="shared" si="208"/>
        <v>0</v>
      </c>
      <c r="BJ325" s="670">
        <f t="shared" si="208"/>
        <v>0</v>
      </c>
      <c r="BK325" s="670">
        <f t="shared" si="208"/>
        <v>0</v>
      </c>
      <c r="BL325" s="670">
        <f t="shared" si="208"/>
        <v>0</v>
      </c>
      <c r="BM325" s="670">
        <f t="shared" si="208"/>
        <v>0</v>
      </c>
      <c r="BN325" s="670">
        <f t="shared" si="208"/>
        <v>0</v>
      </c>
      <c r="BO325" s="670">
        <f t="shared" si="208"/>
        <v>0</v>
      </c>
      <c r="BP325" s="670">
        <f t="shared" si="208"/>
        <v>0</v>
      </c>
      <c r="BQ325" s="670">
        <f t="shared" si="208"/>
        <v>0</v>
      </c>
      <c r="BR325" s="670">
        <f t="shared" si="208"/>
        <v>0</v>
      </c>
      <c r="BS325" s="670">
        <f t="shared" si="208"/>
        <v>0</v>
      </c>
      <c r="BT325" s="670">
        <f t="shared" si="208"/>
        <v>0</v>
      </c>
      <c r="BU325" s="670">
        <f t="shared" si="208"/>
        <v>0</v>
      </c>
      <c r="BV325" s="670"/>
      <c r="BW325" s="669">
        <f t="shared" si="208"/>
        <v>1337700000</v>
      </c>
      <c r="BX325" s="670">
        <f t="shared" si="208"/>
        <v>1396558800</v>
      </c>
      <c r="BY325" s="670">
        <f t="shared" si="208"/>
        <v>0</v>
      </c>
      <c r="BZ325" s="670"/>
      <c r="CA325" s="670">
        <f t="shared" si="208"/>
        <v>0</v>
      </c>
      <c r="CB325" s="670">
        <f t="shared" si="208"/>
        <v>0</v>
      </c>
      <c r="CC325" s="670">
        <f t="shared" si="208"/>
        <v>0</v>
      </c>
      <c r="CD325" s="670">
        <f t="shared" si="208"/>
        <v>0</v>
      </c>
      <c r="CE325" s="670">
        <f t="shared" si="208"/>
        <v>0</v>
      </c>
      <c r="CF325" s="670">
        <f t="shared" si="208"/>
        <v>0</v>
      </c>
      <c r="CG325" s="670">
        <f t="shared" si="208"/>
        <v>0</v>
      </c>
      <c r="CH325" s="670">
        <f t="shared" si="208"/>
        <v>0</v>
      </c>
      <c r="CI325" s="670">
        <f t="shared" si="208"/>
        <v>0</v>
      </c>
      <c r="CJ325" s="670">
        <f t="shared" si="208"/>
        <v>0</v>
      </c>
      <c r="CK325" s="670">
        <f t="shared" si="208"/>
        <v>0</v>
      </c>
      <c r="CL325" s="670">
        <f t="shared" si="208"/>
        <v>0</v>
      </c>
      <c r="CM325" s="670">
        <f t="shared" si="208"/>
        <v>0</v>
      </c>
      <c r="CN325" s="670">
        <f t="shared" si="208"/>
        <v>0</v>
      </c>
      <c r="CO325" s="670">
        <f t="shared" si="208"/>
        <v>0</v>
      </c>
      <c r="CP325" s="670">
        <f t="shared" si="208"/>
        <v>0</v>
      </c>
      <c r="CQ325" s="670">
        <f t="shared" si="208"/>
        <v>0</v>
      </c>
      <c r="CR325" s="670">
        <f t="shared" si="208"/>
        <v>0</v>
      </c>
      <c r="CS325" s="670">
        <f t="shared" ref="CS325:DU325" si="209">SUM(CS322:CS324)</f>
        <v>0</v>
      </c>
      <c r="CT325" s="670"/>
      <c r="CU325" s="669">
        <f t="shared" si="209"/>
        <v>1396558800</v>
      </c>
      <c r="CV325" s="670">
        <f t="shared" si="209"/>
        <v>1458007387</v>
      </c>
      <c r="CW325" s="670">
        <f t="shared" si="209"/>
        <v>0</v>
      </c>
      <c r="CX325" s="670"/>
      <c r="CY325" s="670">
        <f t="shared" si="209"/>
        <v>0</v>
      </c>
      <c r="CZ325" s="670">
        <f t="shared" si="209"/>
        <v>0</v>
      </c>
      <c r="DA325" s="670">
        <f t="shared" si="209"/>
        <v>0</v>
      </c>
      <c r="DB325" s="670">
        <f t="shared" si="209"/>
        <v>0</v>
      </c>
      <c r="DC325" s="670">
        <f t="shared" si="209"/>
        <v>0</v>
      </c>
      <c r="DD325" s="670">
        <f t="shared" si="209"/>
        <v>0</v>
      </c>
      <c r="DE325" s="670">
        <f t="shared" si="209"/>
        <v>0</v>
      </c>
      <c r="DF325" s="670">
        <f t="shared" si="209"/>
        <v>0</v>
      </c>
      <c r="DG325" s="670">
        <f t="shared" si="209"/>
        <v>0</v>
      </c>
      <c r="DH325" s="670">
        <f t="shared" si="209"/>
        <v>0</v>
      </c>
      <c r="DI325" s="670">
        <f t="shared" si="209"/>
        <v>0</v>
      </c>
      <c r="DJ325" s="670">
        <f t="shared" si="209"/>
        <v>0</v>
      </c>
      <c r="DK325" s="670">
        <f t="shared" si="209"/>
        <v>0</v>
      </c>
      <c r="DL325" s="670">
        <f t="shared" si="209"/>
        <v>0</v>
      </c>
      <c r="DM325" s="670">
        <f t="shared" si="209"/>
        <v>0</v>
      </c>
      <c r="DN325" s="670">
        <f t="shared" si="209"/>
        <v>0</v>
      </c>
      <c r="DO325" s="670">
        <f t="shared" si="209"/>
        <v>0</v>
      </c>
      <c r="DP325" s="670">
        <f t="shared" si="209"/>
        <v>0</v>
      </c>
      <c r="DQ325" s="670">
        <f t="shared" si="209"/>
        <v>0</v>
      </c>
      <c r="DR325" s="670"/>
      <c r="DS325" s="669">
        <f t="shared" si="209"/>
        <v>1458007387</v>
      </c>
      <c r="DT325" s="670">
        <f t="shared" si="209"/>
        <v>5492266187</v>
      </c>
      <c r="DU325" s="613">
        <f t="shared" si="209"/>
        <v>0</v>
      </c>
      <c r="DV325" s="1104"/>
      <c r="DW325" s="789"/>
      <c r="DX325" s="789"/>
      <c r="DY325" s="789"/>
      <c r="DZ325" s="789"/>
    </row>
    <row r="326" spans="1:130" ht="56.25" customHeight="1" x14ac:dyDescent="0.25">
      <c r="A326" s="723">
        <v>5</v>
      </c>
      <c r="B326" s="1099" t="s">
        <v>963</v>
      </c>
      <c r="C326" s="723" t="s">
        <v>398</v>
      </c>
      <c r="D326" s="723" t="s">
        <v>1096</v>
      </c>
      <c r="E326" s="723" t="s">
        <v>1097</v>
      </c>
      <c r="F326" s="723" t="s">
        <v>1098</v>
      </c>
      <c r="G326" s="723" t="s">
        <v>1099</v>
      </c>
      <c r="H326" s="723">
        <v>58</v>
      </c>
      <c r="I326" s="723" t="s">
        <v>1100</v>
      </c>
      <c r="J326" s="723" t="s">
        <v>1101</v>
      </c>
      <c r="K326" s="723" t="s">
        <v>33</v>
      </c>
      <c r="L326" s="723">
        <v>61</v>
      </c>
      <c r="M326" s="723">
        <v>61</v>
      </c>
      <c r="N326" s="725" t="s">
        <v>1102</v>
      </c>
      <c r="O326" s="725" t="s">
        <v>1103</v>
      </c>
      <c r="P326" s="1113">
        <v>92280836061</v>
      </c>
      <c r="Q326" s="1114">
        <v>2023</v>
      </c>
      <c r="R326" s="1114" t="s">
        <v>1104</v>
      </c>
      <c r="S326" s="1115" t="s">
        <v>1105</v>
      </c>
      <c r="T326" s="1107" t="s">
        <v>33</v>
      </c>
      <c r="U326" s="1116">
        <v>118727988661</v>
      </c>
      <c r="V326" s="1116">
        <v>118727988661</v>
      </c>
      <c r="W326" s="1117">
        <v>98280836061</v>
      </c>
      <c r="X326" s="1116">
        <v>104280836061</v>
      </c>
      <c r="Y326" s="1116">
        <v>110280836061</v>
      </c>
      <c r="Z326" s="1116">
        <v>118727988661</v>
      </c>
      <c r="AA326" s="625">
        <v>2118001000</v>
      </c>
      <c r="AB326" s="672"/>
      <c r="AC326" s="672"/>
      <c r="AD326" s="667"/>
      <c r="AE326" s="667"/>
      <c r="AF326" s="667"/>
      <c r="AG326" s="667">
        <v>1000</v>
      </c>
      <c r="AH326" s="667"/>
      <c r="AI326" s="667"/>
      <c r="AJ326" s="667"/>
      <c r="AK326" s="667"/>
      <c r="AL326" s="667"/>
      <c r="AM326" s="667"/>
      <c r="AN326" s="667"/>
      <c r="AO326" s="667"/>
      <c r="AP326" s="667"/>
      <c r="AQ326" s="667"/>
      <c r="AR326" s="667"/>
      <c r="AS326" s="667"/>
      <c r="AT326" s="667"/>
      <c r="AU326" s="667"/>
      <c r="AV326" s="667"/>
      <c r="AW326" s="667"/>
      <c r="AX326" s="667"/>
      <c r="AY326" s="636">
        <f>SUM(AA326:AW326)</f>
        <v>2118002000</v>
      </c>
      <c r="AZ326" s="667">
        <v>1689586610</v>
      </c>
      <c r="BA326" s="667"/>
      <c r="BB326" s="667"/>
      <c r="BC326" s="667"/>
      <c r="BD326" s="667"/>
      <c r="BE326" s="667"/>
      <c r="BF326" s="667"/>
      <c r="BG326" s="667"/>
      <c r="BH326" s="667"/>
      <c r="BI326" s="667"/>
      <c r="BJ326" s="667"/>
      <c r="BK326" s="667"/>
      <c r="BL326" s="667"/>
      <c r="BM326" s="667"/>
      <c r="BN326" s="667"/>
      <c r="BO326" s="667"/>
      <c r="BP326" s="667"/>
      <c r="BQ326" s="667"/>
      <c r="BR326" s="667"/>
      <c r="BS326" s="667"/>
      <c r="BT326" s="667"/>
      <c r="BU326" s="667"/>
      <c r="BV326" s="667"/>
      <c r="BW326" s="636">
        <f>SUM(AZ326:BU326)</f>
        <v>1689586610</v>
      </c>
      <c r="BX326" s="667">
        <v>1534156035</v>
      </c>
      <c r="BY326" s="667"/>
      <c r="BZ326" s="667"/>
      <c r="CA326" s="667">
        <f>+BC326*1.044</f>
        <v>0</v>
      </c>
      <c r="CB326" s="667"/>
      <c r="CC326" s="667"/>
      <c r="CD326" s="667"/>
      <c r="CE326" s="667"/>
      <c r="CF326" s="667"/>
      <c r="CG326" s="667"/>
      <c r="CH326" s="667"/>
      <c r="CI326" s="667"/>
      <c r="CJ326" s="667"/>
      <c r="CK326" s="667"/>
      <c r="CL326" s="667"/>
      <c r="CM326" s="667"/>
      <c r="CN326" s="667"/>
      <c r="CO326" s="667"/>
      <c r="CP326" s="667"/>
      <c r="CQ326" s="667"/>
      <c r="CR326" s="667"/>
      <c r="CS326" s="667"/>
      <c r="CT326" s="667"/>
      <c r="CU326" s="636">
        <f>SUM(BX326:CS326)</f>
        <v>1534156035</v>
      </c>
      <c r="CV326" s="667">
        <v>1603968907</v>
      </c>
      <c r="CW326" s="667"/>
      <c r="CX326" s="667"/>
      <c r="CY326" s="667"/>
      <c r="CZ326" s="667"/>
      <c r="DA326" s="667"/>
      <c r="DB326" s="1109"/>
      <c r="DC326" s="1109"/>
      <c r="DD326" s="1109"/>
      <c r="DE326" s="1109"/>
      <c r="DF326" s="1109"/>
      <c r="DG326" s="1109"/>
      <c r="DH326" s="1109"/>
      <c r="DI326" s="1109"/>
      <c r="DJ326" s="1109"/>
      <c r="DK326" s="1109"/>
      <c r="DL326" s="1109"/>
      <c r="DM326" s="1109"/>
      <c r="DN326" s="1109"/>
      <c r="DO326" s="1109"/>
      <c r="DP326" s="1109"/>
      <c r="DQ326" s="1109"/>
      <c r="DR326" s="1109"/>
      <c r="DS326" s="788">
        <f>SUM(CV326:DQ326)</f>
        <v>1603968907</v>
      </c>
      <c r="DT326" s="1110">
        <f>+AY326+BW326+CU326+DS326</f>
        <v>6945713552</v>
      </c>
      <c r="DU326" s="1118" t="s">
        <v>1186</v>
      </c>
      <c r="DV326" s="789"/>
      <c r="DW326" s="789"/>
      <c r="DX326" s="789"/>
      <c r="DY326" s="789"/>
      <c r="DZ326" s="789"/>
    </row>
    <row r="327" spans="1:130" ht="56.25" customHeight="1" x14ac:dyDescent="0.25">
      <c r="A327" s="723">
        <v>5</v>
      </c>
      <c r="B327" s="1099" t="s">
        <v>963</v>
      </c>
      <c r="C327" s="723" t="s">
        <v>398</v>
      </c>
      <c r="D327" s="723" t="s">
        <v>1096</v>
      </c>
      <c r="E327" s="723" t="s">
        <v>1097</v>
      </c>
      <c r="F327" s="723" t="s">
        <v>1098</v>
      </c>
      <c r="G327" s="723" t="s">
        <v>1099</v>
      </c>
      <c r="H327" s="723">
        <v>58</v>
      </c>
      <c r="I327" s="723" t="s">
        <v>1100</v>
      </c>
      <c r="J327" s="723" t="s">
        <v>1101</v>
      </c>
      <c r="K327" s="723" t="s">
        <v>33</v>
      </c>
      <c r="L327" s="723">
        <v>61</v>
      </c>
      <c r="M327" s="723">
        <v>61</v>
      </c>
      <c r="N327" s="725" t="s">
        <v>1106</v>
      </c>
      <c r="O327" s="725" t="s">
        <v>1107</v>
      </c>
      <c r="P327" s="1114">
        <v>0</v>
      </c>
      <c r="Q327" s="1114">
        <v>2023</v>
      </c>
      <c r="R327" s="1114" t="s">
        <v>1095</v>
      </c>
      <c r="S327" s="1115" t="s">
        <v>105</v>
      </c>
      <c r="T327" s="1107" t="s">
        <v>33</v>
      </c>
      <c r="U327" s="1107">
        <v>1</v>
      </c>
      <c r="V327" s="1107">
        <v>1</v>
      </c>
      <c r="W327" s="682">
        <v>0.25</v>
      </c>
      <c r="X327" s="1107">
        <v>0.5</v>
      </c>
      <c r="Y327" s="1107">
        <v>0.75</v>
      </c>
      <c r="Z327" s="1107">
        <v>1</v>
      </c>
      <c r="AA327" s="625">
        <v>11975173543</v>
      </c>
      <c r="AB327" s="672"/>
      <c r="AC327" s="672"/>
      <c r="AD327" s="667"/>
      <c r="AE327" s="667"/>
      <c r="AF327" s="667"/>
      <c r="AG327" s="667">
        <v>15000000</v>
      </c>
      <c r="AH327" s="667"/>
      <c r="AI327" s="667"/>
      <c r="AJ327" s="667"/>
      <c r="AK327" s="667"/>
      <c r="AL327" s="667"/>
      <c r="AM327" s="667"/>
      <c r="AN327" s="667"/>
      <c r="AO327" s="667"/>
      <c r="AP327" s="667"/>
      <c r="AQ327" s="667"/>
      <c r="AR327" s="667"/>
      <c r="AS327" s="667"/>
      <c r="AT327" s="667"/>
      <c r="AU327" s="667"/>
      <c r="AV327" s="667"/>
      <c r="AW327" s="667"/>
      <c r="AX327" s="667"/>
      <c r="AY327" s="636">
        <f>SUM(AA327:AW327)</f>
        <v>11990173543</v>
      </c>
      <c r="AZ327" s="667">
        <v>9564880804</v>
      </c>
      <c r="BA327" s="667"/>
      <c r="BB327" s="667"/>
      <c r="BC327" s="667"/>
      <c r="BD327" s="667"/>
      <c r="BE327" s="667"/>
      <c r="BF327" s="667"/>
      <c r="BG327" s="667"/>
      <c r="BH327" s="667"/>
      <c r="BI327" s="667"/>
      <c r="BJ327" s="667"/>
      <c r="BK327" s="667"/>
      <c r="BL327" s="667"/>
      <c r="BM327" s="667"/>
      <c r="BN327" s="667"/>
      <c r="BO327" s="667"/>
      <c r="BP327" s="667"/>
      <c r="BQ327" s="667"/>
      <c r="BR327" s="667"/>
      <c r="BS327" s="667"/>
      <c r="BT327" s="667"/>
      <c r="BU327" s="667"/>
      <c r="BV327" s="667"/>
      <c r="BW327" s="636">
        <f>SUM(AZ327:BU327)</f>
        <v>9564880804</v>
      </c>
      <c r="BX327" s="667">
        <v>8684976264</v>
      </c>
      <c r="BY327" s="667"/>
      <c r="BZ327" s="667"/>
      <c r="CA327" s="667"/>
      <c r="CB327" s="667"/>
      <c r="CC327" s="667"/>
      <c r="CD327" s="667"/>
      <c r="CE327" s="667"/>
      <c r="CF327" s="667"/>
      <c r="CG327" s="667"/>
      <c r="CH327" s="667"/>
      <c r="CI327" s="667"/>
      <c r="CJ327" s="667"/>
      <c r="CK327" s="667"/>
      <c r="CL327" s="667"/>
      <c r="CM327" s="667"/>
      <c r="CN327" s="667"/>
      <c r="CO327" s="667"/>
      <c r="CP327" s="667"/>
      <c r="CQ327" s="667"/>
      <c r="CR327" s="667"/>
      <c r="CS327" s="667"/>
      <c r="CT327" s="667"/>
      <c r="CU327" s="636">
        <f>SUM(BX327:CS327)</f>
        <v>8684976264</v>
      </c>
      <c r="CV327" s="667">
        <v>9080192349</v>
      </c>
      <c r="CW327" s="667"/>
      <c r="CX327" s="667"/>
      <c r="CY327" s="667"/>
      <c r="CZ327" s="667"/>
      <c r="DA327" s="667"/>
      <c r="DB327" s="1109"/>
      <c r="DC327" s="1109"/>
      <c r="DD327" s="1109"/>
      <c r="DE327" s="1109"/>
      <c r="DF327" s="1109"/>
      <c r="DG327" s="1109"/>
      <c r="DH327" s="1109"/>
      <c r="DI327" s="1109"/>
      <c r="DJ327" s="1109"/>
      <c r="DK327" s="1109"/>
      <c r="DL327" s="1109"/>
      <c r="DM327" s="1109"/>
      <c r="DN327" s="1109"/>
      <c r="DO327" s="1109"/>
      <c r="DP327" s="1109"/>
      <c r="DQ327" s="1109"/>
      <c r="DR327" s="1109"/>
      <c r="DS327" s="788">
        <f>SUM(CV327:DQ327)</f>
        <v>9080192349</v>
      </c>
      <c r="DT327" s="1110">
        <f>+AY327+BW327+CU327+DS327</f>
        <v>39320222960</v>
      </c>
      <c r="DU327" s="1118" t="s">
        <v>1186</v>
      </c>
      <c r="DV327" s="789"/>
      <c r="DW327" s="789"/>
      <c r="DX327" s="789"/>
      <c r="DY327" s="789"/>
      <c r="DZ327" s="789"/>
    </row>
    <row r="328" spans="1:130" ht="16.5" x14ac:dyDescent="0.25">
      <c r="A328" s="1407" t="s">
        <v>1187</v>
      </c>
      <c r="B328" s="1408"/>
      <c r="C328" s="1408"/>
      <c r="D328" s="1408"/>
      <c r="E328" s="1408"/>
      <c r="F328" s="1408"/>
      <c r="G328" s="1408"/>
      <c r="H328" s="1408"/>
      <c r="I328" s="1408"/>
      <c r="J328" s="1408"/>
      <c r="K328" s="1408"/>
      <c r="L328" s="1408"/>
      <c r="M328" s="1408"/>
      <c r="N328" s="1408"/>
      <c r="O328" s="1408"/>
      <c r="P328" s="1408"/>
      <c r="Q328" s="1408"/>
      <c r="R328" s="1408"/>
      <c r="S328" s="1408"/>
      <c r="T328" s="1408"/>
      <c r="U328" s="1408"/>
      <c r="V328" s="1408"/>
      <c r="W328" s="1408"/>
      <c r="X328" s="1408"/>
      <c r="Y328" s="1408"/>
      <c r="Z328" s="1409"/>
      <c r="AA328" s="1119">
        <f>SUM(AA326:AA327)</f>
        <v>14093174543</v>
      </c>
      <c r="AB328" s="1120">
        <f t="shared" ref="AB328:CR328" si="210">SUM(AB326:AB327)</f>
        <v>0</v>
      </c>
      <c r="AC328" s="1120"/>
      <c r="AD328" s="1120">
        <f t="shared" si="210"/>
        <v>0</v>
      </c>
      <c r="AE328" s="1120">
        <f t="shared" si="210"/>
        <v>0</v>
      </c>
      <c r="AF328" s="1120">
        <f t="shared" si="210"/>
        <v>0</v>
      </c>
      <c r="AG328" s="1120">
        <f t="shared" si="210"/>
        <v>15001000</v>
      </c>
      <c r="AH328" s="1120">
        <f t="shared" si="210"/>
        <v>0</v>
      </c>
      <c r="AI328" s="1120">
        <f t="shared" si="210"/>
        <v>0</v>
      </c>
      <c r="AJ328" s="1120">
        <f t="shared" si="210"/>
        <v>0</v>
      </c>
      <c r="AK328" s="1120">
        <f t="shared" si="210"/>
        <v>0</v>
      </c>
      <c r="AL328" s="1120">
        <f t="shared" si="210"/>
        <v>0</v>
      </c>
      <c r="AM328" s="1120">
        <f t="shared" si="210"/>
        <v>0</v>
      </c>
      <c r="AN328" s="1120">
        <f t="shared" si="210"/>
        <v>0</v>
      </c>
      <c r="AO328" s="1120">
        <f t="shared" si="210"/>
        <v>0</v>
      </c>
      <c r="AP328" s="1120">
        <f t="shared" si="210"/>
        <v>0</v>
      </c>
      <c r="AQ328" s="1120">
        <f t="shared" si="210"/>
        <v>0</v>
      </c>
      <c r="AR328" s="1120">
        <f t="shared" si="210"/>
        <v>0</v>
      </c>
      <c r="AS328" s="1120">
        <f t="shared" si="210"/>
        <v>0</v>
      </c>
      <c r="AT328" s="1120">
        <f t="shared" si="210"/>
        <v>0</v>
      </c>
      <c r="AU328" s="1120">
        <f t="shared" si="210"/>
        <v>0</v>
      </c>
      <c r="AV328" s="1120">
        <f t="shared" si="210"/>
        <v>0</v>
      </c>
      <c r="AW328" s="1120">
        <f t="shared" si="210"/>
        <v>0</v>
      </c>
      <c r="AX328" s="1120"/>
      <c r="AY328" s="1121">
        <f t="shared" si="210"/>
        <v>14108175543</v>
      </c>
      <c r="AZ328" s="1120">
        <f t="shared" si="210"/>
        <v>11254467414</v>
      </c>
      <c r="BA328" s="1120">
        <f t="shared" si="210"/>
        <v>0</v>
      </c>
      <c r="BB328" s="1120"/>
      <c r="BC328" s="1120">
        <f t="shared" si="210"/>
        <v>0</v>
      </c>
      <c r="BD328" s="1120">
        <f t="shared" si="210"/>
        <v>0</v>
      </c>
      <c r="BE328" s="1120">
        <f t="shared" si="210"/>
        <v>0</v>
      </c>
      <c r="BF328" s="1120">
        <f t="shared" si="210"/>
        <v>0</v>
      </c>
      <c r="BG328" s="1120">
        <f t="shared" si="210"/>
        <v>0</v>
      </c>
      <c r="BH328" s="1120">
        <f t="shared" si="210"/>
        <v>0</v>
      </c>
      <c r="BI328" s="1120">
        <f t="shared" si="210"/>
        <v>0</v>
      </c>
      <c r="BJ328" s="1120">
        <f t="shared" si="210"/>
        <v>0</v>
      </c>
      <c r="BK328" s="1120">
        <f t="shared" si="210"/>
        <v>0</v>
      </c>
      <c r="BL328" s="1120">
        <f t="shared" si="210"/>
        <v>0</v>
      </c>
      <c r="BM328" s="1120">
        <f t="shared" si="210"/>
        <v>0</v>
      </c>
      <c r="BN328" s="1120">
        <f t="shared" si="210"/>
        <v>0</v>
      </c>
      <c r="BO328" s="1120">
        <f t="shared" si="210"/>
        <v>0</v>
      </c>
      <c r="BP328" s="1120">
        <f t="shared" si="210"/>
        <v>0</v>
      </c>
      <c r="BQ328" s="1120">
        <f t="shared" si="210"/>
        <v>0</v>
      </c>
      <c r="BR328" s="1120">
        <f t="shared" si="210"/>
        <v>0</v>
      </c>
      <c r="BS328" s="1120">
        <f t="shared" si="210"/>
        <v>0</v>
      </c>
      <c r="BT328" s="1120">
        <f t="shared" si="210"/>
        <v>0</v>
      </c>
      <c r="BU328" s="1120">
        <f t="shared" si="210"/>
        <v>0</v>
      </c>
      <c r="BV328" s="1120"/>
      <c r="BW328" s="1120">
        <f t="shared" si="210"/>
        <v>11254467414</v>
      </c>
      <c r="BX328" s="1120">
        <f t="shared" si="210"/>
        <v>10219132299</v>
      </c>
      <c r="BY328" s="1120">
        <f t="shared" si="210"/>
        <v>0</v>
      </c>
      <c r="BZ328" s="1120"/>
      <c r="CA328" s="1120">
        <f t="shared" si="210"/>
        <v>0</v>
      </c>
      <c r="CB328" s="1120">
        <f t="shared" si="210"/>
        <v>0</v>
      </c>
      <c r="CC328" s="1120">
        <f t="shared" si="210"/>
        <v>0</v>
      </c>
      <c r="CD328" s="1120">
        <f t="shared" si="210"/>
        <v>0</v>
      </c>
      <c r="CE328" s="1120">
        <f t="shared" si="210"/>
        <v>0</v>
      </c>
      <c r="CF328" s="1120">
        <f t="shared" si="210"/>
        <v>0</v>
      </c>
      <c r="CG328" s="1120">
        <f t="shared" si="210"/>
        <v>0</v>
      </c>
      <c r="CH328" s="1120">
        <f t="shared" si="210"/>
        <v>0</v>
      </c>
      <c r="CI328" s="1120">
        <f t="shared" si="210"/>
        <v>0</v>
      </c>
      <c r="CJ328" s="1120">
        <f t="shared" si="210"/>
        <v>0</v>
      </c>
      <c r="CK328" s="1120">
        <f t="shared" si="210"/>
        <v>0</v>
      </c>
      <c r="CL328" s="1120">
        <f t="shared" si="210"/>
        <v>0</v>
      </c>
      <c r="CM328" s="1120">
        <f t="shared" si="210"/>
        <v>0</v>
      </c>
      <c r="CN328" s="1120">
        <f t="shared" si="210"/>
        <v>0</v>
      </c>
      <c r="CO328" s="1120">
        <f t="shared" si="210"/>
        <v>0</v>
      </c>
      <c r="CP328" s="1120">
        <f t="shared" si="210"/>
        <v>0</v>
      </c>
      <c r="CQ328" s="1120">
        <f t="shared" si="210"/>
        <v>0</v>
      </c>
      <c r="CR328" s="1120">
        <f t="shared" si="210"/>
        <v>0</v>
      </c>
      <c r="CS328" s="1120">
        <f t="shared" ref="CS328:DU328" si="211">SUM(CS326:CS327)</f>
        <v>0</v>
      </c>
      <c r="CT328" s="1120"/>
      <c r="CU328" s="1120">
        <f t="shared" si="211"/>
        <v>10219132299</v>
      </c>
      <c r="CV328" s="1120">
        <f t="shared" si="211"/>
        <v>10684161256</v>
      </c>
      <c r="CW328" s="1120">
        <f t="shared" si="211"/>
        <v>0</v>
      </c>
      <c r="CX328" s="1120"/>
      <c r="CY328" s="1120">
        <f t="shared" si="211"/>
        <v>0</v>
      </c>
      <c r="CZ328" s="1120">
        <f t="shared" si="211"/>
        <v>0</v>
      </c>
      <c r="DA328" s="1120">
        <f t="shared" si="211"/>
        <v>0</v>
      </c>
      <c r="DB328" s="1120">
        <f t="shared" si="211"/>
        <v>0</v>
      </c>
      <c r="DC328" s="1120">
        <f t="shared" si="211"/>
        <v>0</v>
      </c>
      <c r="DD328" s="1120">
        <f t="shared" si="211"/>
        <v>0</v>
      </c>
      <c r="DE328" s="1120">
        <f t="shared" si="211"/>
        <v>0</v>
      </c>
      <c r="DF328" s="1120">
        <f t="shared" si="211"/>
        <v>0</v>
      </c>
      <c r="DG328" s="1120">
        <f t="shared" si="211"/>
        <v>0</v>
      </c>
      <c r="DH328" s="1120">
        <f t="shared" si="211"/>
        <v>0</v>
      </c>
      <c r="DI328" s="1120">
        <f t="shared" si="211"/>
        <v>0</v>
      </c>
      <c r="DJ328" s="1120">
        <f t="shared" si="211"/>
        <v>0</v>
      </c>
      <c r="DK328" s="1120">
        <f t="shared" si="211"/>
        <v>0</v>
      </c>
      <c r="DL328" s="1120">
        <f t="shared" si="211"/>
        <v>0</v>
      </c>
      <c r="DM328" s="1120">
        <f t="shared" si="211"/>
        <v>0</v>
      </c>
      <c r="DN328" s="1120">
        <f t="shared" si="211"/>
        <v>0</v>
      </c>
      <c r="DO328" s="1120">
        <f t="shared" si="211"/>
        <v>0</v>
      </c>
      <c r="DP328" s="1120">
        <f t="shared" si="211"/>
        <v>0</v>
      </c>
      <c r="DQ328" s="1120">
        <f t="shared" si="211"/>
        <v>0</v>
      </c>
      <c r="DR328" s="1120"/>
      <c r="DS328" s="1120">
        <f t="shared" si="211"/>
        <v>10684161256</v>
      </c>
      <c r="DT328" s="1120">
        <f t="shared" si="211"/>
        <v>46265936512</v>
      </c>
      <c r="DU328" s="1122">
        <f t="shared" si="211"/>
        <v>0</v>
      </c>
      <c r="DV328" s="1104"/>
      <c r="DW328" s="789"/>
      <c r="DX328" s="789"/>
      <c r="DY328" s="789"/>
      <c r="DZ328" s="789"/>
    </row>
    <row r="329" spans="1:130" ht="57.75" customHeight="1" x14ac:dyDescent="0.25">
      <c r="A329" s="614">
        <v>5</v>
      </c>
      <c r="B329" s="1123" t="s">
        <v>963</v>
      </c>
      <c r="C329" s="724" t="s">
        <v>1108</v>
      </c>
      <c r="D329" s="724" t="s">
        <v>1109</v>
      </c>
      <c r="E329" s="724" t="s">
        <v>1110</v>
      </c>
      <c r="F329" s="724" t="s">
        <v>1111</v>
      </c>
      <c r="G329" s="724" t="s">
        <v>1112</v>
      </c>
      <c r="H329" s="724">
        <v>1</v>
      </c>
      <c r="I329" s="724" t="s">
        <v>1113</v>
      </c>
      <c r="J329" s="724" t="s">
        <v>105</v>
      </c>
      <c r="K329" s="724" t="s">
        <v>38</v>
      </c>
      <c r="L329" s="724">
        <v>1</v>
      </c>
      <c r="M329" s="724">
        <v>1</v>
      </c>
      <c r="N329" s="735" t="s">
        <v>1114</v>
      </c>
      <c r="O329" s="735" t="s">
        <v>1115</v>
      </c>
      <c r="P329" s="735">
        <v>0</v>
      </c>
      <c r="Q329" s="735">
        <v>2023</v>
      </c>
      <c r="R329" s="735" t="s">
        <v>1116</v>
      </c>
      <c r="S329" s="736" t="s">
        <v>105</v>
      </c>
      <c r="T329" s="728" t="s">
        <v>33</v>
      </c>
      <c r="U329" s="728">
        <v>3</v>
      </c>
      <c r="V329" s="728">
        <v>3</v>
      </c>
      <c r="W329" s="728">
        <v>0</v>
      </c>
      <c r="X329" s="615">
        <v>1</v>
      </c>
      <c r="Y329" s="615">
        <v>1</v>
      </c>
      <c r="Z329" s="615">
        <v>1</v>
      </c>
      <c r="AA329" s="625"/>
      <c r="AB329" s="671"/>
      <c r="AC329" s="671"/>
      <c r="AD329" s="671"/>
      <c r="AE329" s="672"/>
      <c r="AF329" s="672"/>
      <c r="AG329" s="672"/>
      <c r="AH329" s="672"/>
      <c r="AI329" s="672"/>
      <c r="AJ329" s="672"/>
      <c r="AK329" s="672"/>
      <c r="AL329" s="672"/>
      <c r="AM329" s="672"/>
      <c r="AN329" s="672"/>
      <c r="AO329" s="672"/>
      <c r="AP329" s="672"/>
      <c r="AQ329" s="672"/>
      <c r="AR329" s="672"/>
      <c r="AS329" s="672"/>
      <c r="AT329" s="672"/>
      <c r="AU329" s="672"/>
      <c r="AV329" s="672"/>
      <c r="AW329" s="672">
        <v>500000</v>
      </c>
      <c r="AX329" s="672"/>
      <c r="AY329" s="673">
        <f>SUM(AA329:AW329)</f>
        <v>500000</v>
      </c>
      <c r="AZ329" s="672"/>
      <c r="BA329" s="672"/>
      <c r="BB329" s="672"/>
      <c r="BC329" s="672"/>
      <c r="BD329" s="672"/>
      <c r="BE329" s="672"/>
      <c r="BF329" s="672"/>
      <c r="BG329" s="672"/>
      <c r="BH329" s="672">
        <v>15000000</v>
      </c>
      <c r="BI329" s="672"/>
      <c r="BJ329" s="672"/>
      <c r="BK329" s="672"/>
      <c r="BL329" s="672"/>
      <c r="BM329" s="672"/>
      <c r="BN329" s="672"/>
      <c r="BO329" s="672"/>
      <c r="BP329" s="672"/>
      <c r="BQ329" s="672"/>
      <c r="BR329" s="672"/>
      <c r="BS329" s="672"/>
      <c r="BT329" s="672"/>
      <c r="BU329" s="672"/>
      <c r="BV329" s="672"/>
      <c r="BW329" s="673">
        <f>SUM(AZ329:BU329)</f>
        <v>15000000</v>
      </c>
      <c r="BX329" s="672"/>
      <c r="BY329" s="672"/>
      <c r="BZ329" s="672"/>
      <c r="CA329" s="672"/>
      <c r="CB329" s="672"/>
      <c r="CC329" s="672"/>
      <c r="CD329" s="672"/>
      <c r="CE329" s="672"/>
      <c r="CF329" s="672">
        <v>15000000</v>
      </c>
      <c r="CG329" s="672"/>
      <c r="CH329" s="672"/>
      <c r="CI329" s="672"/>
      <c r="CJ329" s="672"/>
      <c r="CK329" s="672"/>
      <c r="CL329" s="672"/>
      <c r="CM329" s="672"/>
      <c r="CN329" s="672"/>
      <c r="CO329" s="672"/>
      <c r="CP329" s="672"/>
      <c r="CQ329" s="672"/>
      <c r="CR329" s="672"/>
      <c r="CS329" s="672"/>
      <c r="CT329" s="672"/>
      <c r="CU329" s="673">
        <f>SUM(BX329:CS329)</f>
        <v>15000000</v>
      </c>
      <c r="CV329" s="1124"/>
      <c r="CW329" s="1124"/>
      <c r="CX329" s="1124"/>
      <c r="CY329" s="672"/>
      <c r="CZ329" s="672"/>
      <c r="DA329" s="674"/>
      <c r="DB329" s="674"/>
      <c r="DC329" s="674"/>
      <c r="DD329" s="674">
        <v>15000000</v>
      </c>
      <c r="DE329" s="674"/>
      <c r="DF329" s="674"/>
      <c r="DG329" s="674"/>
      <c r="DH329" s="674"/>
      <c r="DI329" s="674"/>
      <c r="DJ329" s="674"/>
      <c r="DK329" s="674"/>
      <c r="DL329" s="674"/>
      <c r="DM329" s="674"/>
      <c r="DN329" s="674"/>
      <c r="DO329" s="674"/>
      <c r="DP329" s="674"/>
      <c r="DQ329" s="674"/>
      <c r="DR329" s="674"/>
      <c r="DS329" s="1087">
        <f>SUM(CV329:DQ329)</f>
        <v>15000000</v>
      </c>
      <c r="DT329" s="675">
        <f>+AY329+BW329+CU329+DS329</f>
        <v>45500000</v>
      </c>
      <c r="DU329" s="1125" t="s">
        <v>1189</v>
      </c>
      <c r="DV329" s="789"/>
      <c r="DW329" s="789"/>
      <c r="DX329" s="789"/>
      <c r="DY329" s="789"/>
      <c r="DZ329" s="789"/>
    </row>
    <row r="330" spans="1:130" ht="57.75" customHeight="1" x14ac:dyDescent="0.25">
      <c r="A330" s="614">
        <v>5</v>
      </c>
      <c r="B330" s="1123" t="s">
        <v>963</v>
      </c>
      <c r="C330" s="724" t="s">
        <v>1108</v>
      </c>
      <c r="D330" s="724" t="s">
        <v>1109</v>
      </c>
      <c r="E330" s="724" t="s">
        <v>1110</v>
      </c>
      <c r="F330" s="724" t="s">
        <v>1111</v>
      </c>
      <c r="G330" s="724" t="s">
        <v>1112</v>
      </c>
      <c r="H330" s="724">
        <v>1</v>
      </c>
      <c r="I330" s="724" t="s">
        <v>1113</v>
      </c>
      <c r="J330" s="724" t="s">
        <v>105</v>
      </c>
      <c r="K330" s="724" t="s">
        <v>38</v>
      </c>
      <c r="L330" s="724">
        <v>1</v>
      </c>
      <c r="M330" s="724">
        <v>1</v>
      </c>
      <c r="N330" s="735" t="s">
        <v>1117</v>
      </c>
      <c r="O330" s="735" t="s">
        <v>1118</v>
      </c>
      <c r="P330" s="735">
        <v>3</v>
      </c>
      <c r="Q330" s="735">
        <v>2023</v>
      </c>
      <c r="R330" s="735" t="s">
        <v>1119</v>
      </c>
      <c r="S330" s="736" t="s">
        <v>105</v>
      </c>
      <c r="T330" s="728" t="s">
        <v>33</v>
      </c>
      <c r="U330" s="728">
        <v>14</v>
      </c>
      <c r="V330" s="728">
        <v>14</v>
      </c>
      <c r="W330" s="728">
        <v>14</v>
      </c>
      <c r="X330" s="615">
        <v>14</v>
      </c>
      <c r="Y330" s="615">
        <v>14</v>
      </c>
      <c r="Z330" s="615">
        <v>14</v>
      </c>
      <c r="AA330" s="625"/>
      <c r="AB330" s="672"/>
      <c r="AC330" s="672"/>
      <c r="AD330" s="672"/>
      <c r="AE330" s="672"/>
      <c r="AF330" s="672"/>
      <c r="AG330" s="672"/>
      <c r="AH330" s="672"/>
      <c r="AI330" s="672"/>
      <c r="AJ330" s="672"/>
      <c r="AK330" s="672"/>
      <c r="AL330" s="672"/>
      <c r="AM330" s="672"/>
      <c r="AN330" s="672"/>
      <c r="AO330" s="672"/>
      <c r="AP330" s="672"/>
      <c r="AQ330" s="672"/>
      <c r="AR330" s="672"/>
      <c r="AS330" s="672"/>
      <c r="AT330" s="672"/>
      <c r="AU330" s="672"/>
      <c r="AV330" s="672"/>
      <c r="AW330" s="672">
        <v>3500000</v>
      </c>
      <c r="AX330" s="672"/>
      <c r="AY330" s="673">
        <f>SUM(AA330:AW330)</f>
        <v>3500000</v>
      </c>
      <c r="AZ330" s="672">
        <v>100000000</v>
      </c>
      <c r="BA330" s="672"/>
      <c r="BB330" s="672"/>
      <c r="BC330" s="672"/>
      <c r="BD330" s="672"/>
      <c r="BE330" s="672"/>
      <c r="BF330" s="672"/>
      <c r="BG330" s="672"/>
      <c r="BH330" s="672"/>
      <c r="BI330" s="672"/>
      <c r="BJ330" s="672"/>
      <c r="BK330" s="672"/>
      <c r="BL330" s="672"/>
      <c r="BM330" s="672"/>
      <c r="BN330" s="672"/>
      <c r="BO330" s="672"/>
      <c r="BP330" s="672"/>
      <c r="BQ330" s="672"/>
      <c r="BR330" s="672"/>
      <c r="BS330" s="672"/>
      <c r="BT330" s="672"/>
      <c r="BU330" s="672"/>
      <c r="BV330" s="672"/>
      <c r="BW330" s="673">
        <f t="shared" ref="BW330:BW333" si="212">SUM(AZ330:BU330)</f>
        <v>100000000</v>
      </c>
      <c r="BX330" s="672">
        <v>100000000</v>
      </c>
      <c r="BY330" s="672"/>
      <c r="BZ330" s="672"/>
      <c r="CA330" s="672"/>
      <c r="CB330" s="672"/>
      <c r="CC330" s="672"/>
      <c r="CD330" s="672"/>
      <c r="CE330" s="672"/>
      <c r="CF330" s="672"/>
      <c r="CG330" s="672"/>
      <c r="CH330" s="672"/>
      <c r="CI330" s="672"/>
      <c r="CJ330" s="672"/>
      <c r="CK330" s="672"/>
      <c r="CL330" s="672"/>
      <c r="CM330" s="672"/>
      <c r="CN330" s="672"/>
      <c r="CO330" s="672"/>
      <c r="CP330" s="672"/>
      <c r="CQ330" s="672"/>
      <c r="CR330" s="672"/>
      <c r="CS330" s="672"/>
      <c r="CT330" s="672"/>
      <c r="CU330" s="673">
        <f t="shared" ref="CU330:CU333" si="213">SUM(BX330:CS330)</f>
        <v>100000000</v>
      </c>
      <c r="CV330" s="1124">
        <v>100000000</v>
      </c>
      <c r="CW330" s="1124"/>
      <c r="CX330" s="1124"/>
      <c r="CY330" s="672"/>
      <c r="CZ330" s="672"/>
      <c r="DA330" s="674"/>
      <c r="DB330" s="674"/>
      <c r="DC330" s="674"/>
      <c r="DD330" s="674"/>
      <c r="DE330" s="674"/>
      <c r="DF330" s="674"/>
      <c r="DG330" s="674"/>
      <c r="DH330" s="674"/>
      <c r="DI330" s="674"/>
      <c r="DJ330" s="674"/>
      <c r="DK330" s="674"/>
      <c r="DL330" s="674"/>
      <c r="DM330" s="674"/>
      <c r="DN330" s="674"/>
      <c r="DO330" s="674"/>
      <c r="DP330" s="674"/>
      <c r="DQ330" s="674"/>
      <c r="DR330" s="674"/>
      <c r="DS330" s="1087">
        <f t="shared" ref="DS330:DS333" si="214">SUM(CV330:DQ330)</f>
        <v>100000000</v>
      </c>
      <c r="DT330" s="675">
        <f>+AY330+BW330+CU330+DS330</f>
        <v>303500000</v>
      </c>
      <c r="DU330" s="1125" t="s">
        <v>1189</v>
      </c>
      <c r="DV330" s="789"/>
      <c r="DW330" s="789"/>
      <c r="DX330" s="789"/>
      <c r="DY330" s="789"/>
      <c r="DZ330" s="789"/>
    </row>
    <row r="331" spans="1:130" ht="57.75" customHeight="1" x14ac:dyDescent="0.25">
      <c r="A331" s="614">
        <v>5</v>
      </c>
      <c r="B331" s="1123" t="s">
        <v>963</v>
      </c>
      <c r="C331" s="724" t="s">
        <v>1108</v>
      </c>
      <c r="D331" s="724" t="s">
        <v>1109</v>
      </c>
      <c r="E331" s="724" t="s">
        <v>1110</v>
      </c>
      <c r="F331" s="724" t="s">
        <v>1111</v>
      </c>
      <c r="G331" s="724" t="s">
        <v>1112</v>
      </c>
      <c r="H331" s="724">
        <v>1</v>
      </c>
      <c r="I331" s="724" t="s">
        <v>1113</v>
      </c>
      <c r="J331" s="724" t="s">
        <v>105</v>
      </c>
      <c r="K331" s="724" t="s">
        <v>38</v>
      </c>
      <c r="L331" s="724">
        <v>1</v>
      </c>
      <c r="M331" s="724">
        <v>1</v>
      </c>
      <c r="N331" s="735" t="s">
        <v>1120</v>
      </c>
      <c r="O331" s="735" t="s">
        <v>1121</v>
      </c>
      <c r="P331" s="735">
        <v>4</v>
      </c>
      <c r="Q331" s="735">
        <v>2023</v>
      </c>
      <c r="R331" s="724" t="s">
        <v>1122</v>
      </c>
      <c r="S331" s="737" t="s">
        <v>105</v>
      </c>
      <c r="T331" s="728" t="s">
        <v>38</v>
      </c>
      <c r="U331" s="728">
        <v>4</v>
      </c>
      <c r="V331" s="728">
        <v>4</v>
      </c>
      <c r="W331" s="728">
        <v>4</v>
      </c>
      <c r="X331" s="615">
        <v>4</v>
      </c>
      <c r="Y331" s="615">
        <v>4</v>
      </c>
      <c r="Z331" s="615">
        <v>4</v>
      </c>
      <c r="AA331" s="625"/>
      <c r="AB331" s="676"/>
      <c r="AC331" s="676"/>
      <c r="AD331" s="676"/>
      <c r="AE331" s="676"/>
      <c r="AF331" s="672"/>
      <c r="AG331" s="672"/>
      <c r="AH331" s="672"/>
      <c r="AI331" s="672">
        <v>120000000</v>
      </c>
      <c r="AJ331" s="672"/>
      <c r="AK331" s="672"/>
      <c r="AL331" s="672"/>
      <c r="AM331" s="672"/>
      <c r="AN331" s="672"/>
      <c r="AO331" s="672"/>
      <c r="AP331" s="672"/>
      <c r="AQ331" s="672"/>
      <c r="AR331" s="672"/>
      <c r="AS331" s="672"/>
      <c r="AT331" s="672"/>
      <c r="AU331" s="672"/>
      <c r="AV331" s="672"/>
      <c r="AW331" s="672"/>
      <c r="AX331" s="672"/>
      <c r="AY331" s="673">
        <f>SUM(AA331:AW331)</f>
        <v>120000000</v>
      </c>
      <c r="AZ331" s="672"/>
      <c r="BA331" s="672"/>
      <c r="BB331" s="672"/>
      <c r="BC331" s="672"/>
      <c r="BD331" s="672"/>
      <c r="BE331" s="672"/>
      <c r="BF331" s="672"/>
      <c r="BG331" s="672"/>
      <c r="BH331" s="672">
        <v>124350000</v>
      </c>
      <c r="BI331" s="672"/>
      <c r="BJ331" s="672"/>
      <c r="BK331" s="672"/>
      <c r="BL331" s="672"/>
      <c r="BM331" s="672"/>
      <c r="BN331" s="672"/>
      <c r="BO331" s="672"/>
      <c r="BP331" s="672"/>
      <c r="BQ331" s="672"/>
      <c r="BR331" s="672"/>
      <c r="BS331" s="672"/>
      <c r="BT331" s="672"/>
      <c r="BU331" s="672"/>
      <c r="BV331" s="672"/>
      <c r="BW331" s="673">
        <f t="shared" si="212"/>
        <v>124350000</v>
      </c>
      <c r="BX331" s="672"/>
      <c r="BY331" s="672"/>
      <c r="BZ331" s="672"/>
      <c r="CA331" s="672"/>
      <c r="CB331" s="672"/>
      <c r="CC331" s="672"/>
      <c r="CD331" s="672"/>
      <c r="CE331" s="672"/>
      <c r="CF331" s="672">
        <v>131139400</v>
      </c>
      <c r="CG331" s="672"/>
      <c r="CH331" s="672"/>
      <c r="CI331" s="672"/>
      <c r="CJ331" s="672"/>
      <c r="CK331" s="672"/>
      <c r="CL331" s="672"/>
      <c r="CM331" s="672"/>
      <c r="CN331" s="672"/>
      <c r="CO331" s="672"/>
      <c r="CP331" s="672"/>
      <c r="CQ331" s="672"/>
      <c r="CR331" s="672"/>
      <c r="CS331" s="672"/>
      <c r="CT331" s="672"/>
      <c r="CU331" s="673">
        <f t="shared" si="213"/>
        <v>131139400</v>
      </c>
      <c r="CV331" s="1124"/>
      <c r="CW331" s="1124"/>
      <c r="CX331" s="1124"/>
      <c r="CY331" s="672"/>
      <c r="CZ331" s="672"/>
      <c r="DA331" s="674"/>
      <c r="DB331" s="674"/>
      <c r="DC331" s="674"/>
      <c r="DD331" s="674">
        <v>138231622</v>
      </c>
      <c r="DE331" s="674"/>
      <c r="DF331" s="674"/>
      <c r="DG331" s="674"/>
      <c r="DH331" s="674"/>
      <c r="DI331" s="674"/>
      <c r="DJ331" s="674"/>
      <c r="DK331" s="674"/>
      <c r="DL331" s="674"/>
      <c r="DM331" s="674"/>
      <c r="DN331" s="674"/>
      <c r="DO331" s="674"/>
      <c r="DP331" s="674"/>
      <c r="DQ331" s="674"/>
      <c r="DR331" s="674"/>
      <c r="DS331" s="1087">
        <f t="shared" si="214"/>
        <v>138231622</v>
      </c>
      <c r="DT331" s="675">
        <f>+AY331+BW331+CU331+DS331</f>
        <v>513721022</v>
      </c>
      <c r="DU331" s="1125" t="s">
        <v>1189</v>
      </c>
      <c r="DV331" s="789"/>
      <c r="DW331" s="789"/>
      <c r="DX331" s="789"/>
      <c r="DY331" s="789"/>
      <c r="DZ331" s="789"/>
    </row>
    <row r="332" spans="1:130" ht="57.75" customHeight="1" x14ac:dyDescent="0.25">
      <c r="A332" s="614">
        <v>5</v>
      </c>
      <c r="B332" s="1123" t="s">
        <v>963</v>
      </c>
      <c r="C332" s="724" t="s">
        <v>1108</v>
      </c>
      <c r="D332" s="724" t="s">
        <v>1109</v>
      </c>
      <c r="E332" s="724" t="s">
        <v>1110</v>
      </c>
      <c r="F332" s="724" t="s">
        <v>1111</v>
      </c>
      <c r="G332" s="724" t="s">
        <v>1112</v>
      </c>
      <c r="H332" s="724">
        <v>1</v>
      </c>
      <c r="I332" s="724" t="s">
        <v>1113</v>
      </c>
      <c r="J332" s="724" t="s">
        <v>105</v>
      </c>
      <c r="K332" s="724" t="s">
        <v>38</v>
      </c>
      <c r="L332" s="724">
        <v>1</v>
      </c>
      <c r="M332" s="724">
        <v>1</v>
      </c>
      <c r="N332" s="735" t="s">
        <v>1123</v>
      </c>
      <c r="O332" s="735" t="s">
        <v>1124</v>
      </c>
      <c r="P332" s="735">
        <v>2</v>
      </c>
      <c r="Q332" s="736">
        <v>2023</v>
      </c>
      <c r="R332" s="728" t="s">
        <v>1125</v>
      </c>
      <c r="S332" s="728" t="s">
        <v>105</v>
      </c>
      <c r="T332" s="728" t="s">
        <v>38</v>
      </c>
      <c r="U332" s="728">
        <v>2</v>
      </c>
      <c r="V332" s="728">
        <v>2</v>
      </c>
      <c r="W332" s="728">
        <v>2</v>
      </c>
      <c r="X332" s="615">
        <v>2</v>
      </c>
      <c r="Y332" s="615">
        <v>2</v>
      </c>
      <c r="Z332" s="615">
        <v>2</v>
      </c>
      <c r="AA332" s="625">
        <v>1110000000</v>
      </c>
      <c r="AB332" s="672"/>
      <c r="AC332" s="672"/>
      <c r="AD332" s="672"/>
      <c r="AE332" s="672"/>
      <c r="AF332" s="672"/>
      <c r="AG332" s="672"/>
      <c r="AH332" s="672"/>
      <c r="AI332" s="672">
        <v>30000000</v>
      </c>
      <c r="AJ332" s="672"/>
      <c r="AK332" s="672"/>
      <c r="AL332" s="672"/>
      <c r="AM332" s="672"/>
      <c r="AN332" s="672"/>
      <c r="AO332" s="672"/>
      <c r="AP332" s="672"/>
      <c r="AQ332" s="672"/>
      <c r="AR332" s="672"/>
      <c r="AS332" s="672"/>
      <c r="AT332" s="672"/>
      <c r="AU332" s="672"/>
      <c r="AV332" s="672"/>
      <c r="AW332" s="672"/>
      <c r="AX332" s="672"/>
      <c r="AY332" s="673">
        <f>SUM(AA332:AW332)</f>
        <v>1140000000</v>
      </c>
      <c r="AZ332" s="672">
        <v>116092058</v>
      </c>
      <c r="BA332" s="672"/>
      <c r="BB332" s="672"/>
      <c r="BC332" s="672"/>
      <c r="BD332" s="672"/>
      <c r="BE332" s="672"/>
      <c r="BF332" s="672"/>
      <c r="BG332" s="672"/>
      <c r="BH332" s="672"/>
      <c r="BI332" s="672"/>
      <c r="BJ332" s="672"/>
      <c r="BK332" s="672"/>
      <c r="BL332" s="672"/>
      <c r="BM332" s="672"/>
      <c r="BN332" s="672"/>
      <c r="BO332" s="672"/>
      <c r="BP332" s="672"/>
      <c r="BQ332" s="672"/>
      <c r="BR332" s="672"/>
      <c r="BS332" s="672"/>
      <c r="BT332" s="672"/>
      <c r="BU332" s="672"/>
      <c r="BV332" s="672"/>
      <c r="BW332" s="673">
        <f t="shared" si="212"/>
        <v>116092058</v>
      </c>
      <c r="BX332" s="672">
        <v>125602109</v>
      </c>
      <c r="BY332" s="672"/>
      <c r="BZ332" s="672"/>
      <c r="CA332" s="672"/>
      <c r="CB332" s="672"/>
      <c r="CC332" s="672"/>
      <c r="CD332" s="672"/>
      <c r="CE332" s="672"/>
      <c r="CF332" s="672"/>
      <c r="CG332" s="672"/>
      <c r="CH332" s="672"/>
      <c r="CI332" s="672"/>
      <c r="CJ332" s="672"/>
      <c r="CK332" s="672"/>
      <c r="CL332" s="672"/>
      <c r="CM332" s="672"/>
      <c r="CN332" s="672"/>
      <c r="CO332" s="672"/>
      <c r="CP332" s="672"/>
      <c r="CQ332" s="672"/>
      <c r="CR332" s="672"/>
      <c r="CS332" s="672"/>
      <c r="CT332" s="672"/>
      <c r="CU332" s="673">
        <f t="shared" si="213"/>
        <v>125602109</v>
      </c>
      <c r="CV332" s="1124">
        <v>135526513</v>
      </c>
      <c r="CW332" s="1124"/>
      <c r="CX332" s="1124"/>
      <c r="CY332" s="672"/>
      <c r="CZ332" s="672"/>
      <c r="DA332" s="674"/>
      <c r="DB332" s="674"/>
      <c r="DC332" s="674"/>
      <c r="DD332" s="674"/>
      <c r="DE332" s="674"/>
      <c r="DF332" s="674"/>
      <c r="DG332" s="674"/>
      <c r="DH332" s="674"/>
      <c r="DI332" s="674"/>
      <c r="DJ332" s="674"/>
      <c r="DK332" s="674"/>
      <c r="DL332" s="674"/>
      <c r="DM332" s="674"/>
      <c r="DN332" s="674"/>
      <c r="DO332" s="674"/>
      <c r="DP332" s="674"/>
      <c r="DQ332" s="674"/>
      <c r="DR332" s="674"/>
      <c r="DS332" s="1087">
        <f t="shared" si="214"/>
        <v>135526513</v>
      </c>
      <c r="DT332" s="675">
        <f>+AY332+BW332+CU332+DS332</f>
        <v>1517220680</v>
      </c>
      <c r="DU332" s="1125" t="s">
        <v>1189</v>
      </c>
      <c r="DV332" s="789"/>
      <c r="DW332" s="789"/>
      <c r="DX332" s="789"/>
      <c r="DY332" s="789"/>
      <c r="DZ332" s="789"/>
    </row>
    <row r="333" spans="1:130" ht="61.5" customHeight="1" x14ac:dyDescent="0.25">
      <c r="A333" s="614">
        <v>5</v>
      </c>
      <c r="B333" s="1123" t="s">
        <v>963</v>
      </c>
      <c r="C333" s="724" t="s">
        <v>1108</v>
      </c>
      <c r="D333" s="724" t="s">
        <v>1109</v>
      </c>
      <c r="E333" s="724" t="s">
        <v>1110</v>
      </c>
      <c r="F333" s="724" t="s">
        <v>1111</v>
      </c>
      <c r="G333" s="724" t="s">
        <v>1112</v>
      </c>
      <c r="H333" s="724">
        <v>1</v>
      </c>
      <c r="I333" s="724" t="s">
        <v>1113</v>
      </c>
      <c r="J333" s="724" t="s">
        <v>105</v>
      </c>
      <c r="K333" s="724" t="s">
        <v>38</v>
      </c>
      <c r="L333" s="724">
        <v>1</v>
      </c>
      <c r="M333" s="724">
        <v>1</v>
      </c>
      <c r="N333" s="735" t="s">
        <v>1126</v>
      </c>
      <c r="O333" s="724" t="s">
        <v>1127</v>
      </c>
      <c r="P333" s="735">
        <v>1</v>
      </c>
      <c r="Q333" s="736">
        <v>2023</v>
      </c>
      <c r="R333" s="728" t="s">
        <v>1128</v>
      </c>
      <c r="S333" s="728" t="s">
        <v>105</v>
      </c>
      <c r="T333" s="728" t="s">
        <v>38</v>
      </c>
      <c r="U333" s="728">
        <v>1</v>
      </c>
      <c r="V333" s="728">
        <v>1</v>
      </c>
      <c r="W333" s="728">
        <v>1</v>
      </c>
      <c r="X333" s="615">
        <v>1</v>
      </c>
      <c r="Y333" s="615" t="s">
        <v>1239</v>
      </c>
      <c r="Z333" s="615">
        <v>1</v>
      </c>
      <c r="AA333" s="625">
        <v>0</v>
      </c>
      <c r="AB333" s="672"/>
      <c r="AC333" s="672"/>
      <c r="AD333" s="672"/>
      <c r="AE333" s="672"/>
      <c r="AF333" s="672"/>
      <c r="AG333" s="672"/>
      <c r="AH333" s="672"/>
      <c r="AI333" s="672"/>
      <c r="AJ333" s="672"/>
      <c r="AK333" s="672"/>
      <c r="AL333" s="672"/>
      <c r="AM333" s="672"/>
      <c r="AN333" s="672"/>
      <c r="AO333" s="672"/>
      <c r="AP333" s="672"/>
      <c r="AQ333" s="672"/>
      <c r="AR333" s="672"/>
      <c r="AS333" s="672"/>
      <c r="AT333" s="672"/>
      <c r="AU333" s="672"/>
      <c r="AV333" s="672"/>
      <c r="AW333" s="672">
        <v>7000000</v>
      </c>
      <c r="AX333" s="672"/>
      <c r="AY333" s="673">
        <f>SUM(AA333:AW333)</f>
        <v>7000000</v>
      </c>
      <c r="AZ333" s="672"/>
      <c r="BA333" s="672"/>
      <c r="BB333" s="672"/>
      <c r="BC333" s="672"/>
      <c r="BD333" s="672"/>
      <c r="BE333" s="672"/>
      <c r="BF333" s="672"/>
      <c r="BG333" s="672"/>
      <c r="BH333" s="672">
        <v>15000000</v>
      </c>
      <c r="BI333" s="672"/>
      <c r="BJ333" s="672"/>
      <c r="BK333" s="672"/>
      <c r="BL333" s="672"/>
      <c r="BM333" s="672"/>
      <c r="BN333" s="672"/>
      <c r="BO333" s="672"/>
      <c r="BP333" s="672"/>
      <c r="BQ333" s="672"/>
      <c r="BR333" s="672"/>
      <c r="BS333" s="672"/>
      <c r="BT333" s="672"/>
      <c r="BU333" s="672"/>
      <c r="BV333" s="672"/>
      <c r="BW333" s="673">
        <f t="shared" si="212"/>
        <v>15000000</v>
      </c>
      <c r="BX333" s="672"/>
      <c r="BY333" s="672"/>
      <c r="BZ333" s="672"/>
      <c r="CA333" s="672"/>
      <c r="CB333" s="672"/>
      <c r="CC333" s="672"/>
      <c r="CD333" s="672"/>
      <c r="CE333" s="672"/>
      <c r="CF333" s="672">
        <v>15000000</v>
      </c>
      <c r="CG333" s="672"/>
      <c r="CH333" s="672"/>
      <c r="CI333" s="672"/>
      <c r="CJ333" s="672"/>
      <c r="CK333" s="672"/>
      <c r="CL333" s="672"/>
      <c r="CM333" s="672"/>
      <c r="CN333" s="672"/>
      <c r="CO333" s="672"/>
      <c r="CP333" s="672"/>
      <c r="CQ333" s="672"/>
      <c r="CR333" s="672"/>
      <c r="CS333" s="672"/>
      <c r="CT333" s="672"/>
      <c r="CU333" s="673">
        <f t="shared" si="213"/>
        <v>15000000</v>
      </c>
      <c r="CV333" s="1124"/>
      <c r="CW333" s="1124"/>
      <c r="CX333" s="1124"/>
      <c r="CY333" s="672"/>
      <c r="CZ333" s="672"/>
      <c r="DA333" s="674"/>
      <c r="DB333" s="674"/>
      <c r="DC333" s="674"/>
      <c r="DD333" s="674">
        <v>15000000</v>
      </c>
      <c r="DE333" s="674"/>
      <c r="DF333" s="674"/>
      <c r="DG333" s="674"/>
      <c r="DH333" s="674"/>
      <c r="DI333" s="674"/>
      <c r="DJ333" s="674"/>
      <c r="DK333" s="674"/>
      <c r="DL333" s="674"/>
      <c r="DM333" s="674"/>
      <c r="DN333" s="674"/>
      <c r="DO333" s="674"/>
      <c r="DP333" s="674"/>
      <c r="DQ333" s="674"/>
      <c r="DR333" s="674"/>
      <c r="DS333" s="1087">
        <f t="shared" si="214"/>
        <v>15000000</v>
      </c>
      <c r="DT333" s="675">
        <f>+AY333+BW333+CU333+DS333</f>
        <v>52000000</v>
      </c>
      <c r="DU333" s="1125" t="s">
        <v>1189</v>
      </c>
      <c r="DV333" s="789"/>
      <c r="DW333" s="789"/>
      <c r="DX333" s="789"/>
      <c r="DY333" s="789"/>
      <c r="DZ333" s="789"/>
    </row>
    <row r="334" spans="1:130" ht="16.5" x14ac:dyDescent="0.25">
      <c r="A334" s="1407" t="s">
        <v>1190</v>
      </c>
      <c r="B334" s="1408"/>
      <c r="C334" s="1408"/>
      <c r="D334" s="1408"/>
      <c r="E334" s="1408"/>
      <c r="F334" s="1408"/>
      <c r="G334" s="1408"/>
      <c r="H334" s="1408"/>
      <c r="I334" s="1408"/>
      <c r="J334" s="1408"/>
      <c r="K334" s="1408"/>
      <c r="L334" s="1408"/>
      <c r="M334" s="1408"/>
      <c r="N334" s="1408"/>
      <c r="O334" s="1408"/>
      <c r="P334" s="1408"/>
      <c r="Q334" s="1408"/>
      <c r="R334" s="1408"/>
      <c r="S334" s="1408"/>
      <c r="T334" s="1408"/>
      <c r="U334" s="1408"/>
      <c r="V334" s="1408"/>
      <c r="W334" s="1408"/>
      <c r="X334" s="1408"/>
      <c r="Y334" s="1408"/>
      <c r="Z334" s="1409"/>
      <c r="AA334" s="626">
        <f>SUM(AA329:AA333)</f>
        <v>1110000000</v>
      </c>
      <c r="AB334" s="677">
        <f t="shared" ref="AB334:CR334" si="215">SUM(AB329:AB333)</f>
        <v>0</v>
      </c>
      <c r="AC334" s="677"/>
      <c r="AD334" s="677">
        <f t="shared" si="215"/>
        <v>0</v>
      </c>
      <c r="AE334" s="677">
        <f t="shared" si="215"/>
        <v>0</v>
      </c>
      <c r="AF334" s="677">
        <f t="shared" si="215"/>
        <v>0</v>
      </c>
      <c r="AG334" s="677">
        <f t="shared" si="215"/>
        <v>0</v>
      </c>
      <c r="AH334" s="677">
        <f t="shared" si="215"/>
        <v>0</v>
      </c>
      <c r="AI334" s="677">
        <f t="shared" si="215"/>
        <v>150000000</v>
      </c>
      <c r="AJ334" s="677">
        <f t="shared" si="215"/>
        <v>0</v>
      </c>
      <c r="AK334" s="677">
        <f t="shared" si="215"/>
        <v>0</v>
      </c>
      <c r="AL334" s="677">
        <f t="shared" si="215"/>
        <v>0</v>
      </c>
      <c r="AM334" s="677">
        <f t="shared" si="215"/>
        <v>0</v>
      </c>
      <c r="AN334" s="677">
        <f t="shared" si="215"/>
        <v>0</v>
      </c>
      <c r="AO334" s="677">
        <f t="shared" si="215"/>
        <v>0</v>
      </c>
      <c r="AP334" s="677">
        <f t="shared" si="215"/>
        <v>0</v>
      </c>
      <c r="AQ334" s="677">
        <f t="shared" si="215"/>
        <v>0</v>
      </c>
      <c r="AR334" s="677">
        <f t="shared" si="215"/>
        <v>0</v>
      </c>
      <c r="AS334" s="677">
        <f t="shared" si="215"/>
        <v>0</v>
      </c>
      <c r="AT334" s="677">
        <f t="shared" si="215"/>
        <v>0</v>
      </c>
      <c r="AU334" s="677">
        <f t="shared" si="215"/>
        <v>0</v>
      </c>
      <c r="AV334" s="677">
        <f t="shared" si="215"/>
        <v>0</v>
      </c>
      <c r="AW334" s="677">
        <f t="shared" si="215"/>
        <v>11000000</v>
      </c>
      <c r="AX334" s="677"/>
      <c r="AY334" s="747">
        <f t="shared" si="215"/>
        <v>1271000000</v>
      </c>
      <c r="AZ334" s="677">
        <f t="shared" si="215"/>
        <v>216092058</v>
      </c>
      <c r="BA334" s="677">
        <f t="shared" si="215"/>
        <v>0</v>
      </c>
      <c r="BB334" s="677"/>
      <c r="BC334" s="677">
        <f t="shared" si="215"/>
        <v>0</v>
      </c>
      <c r="BD334" s="677">
        <f t="shared" si="215"/>
        <v>0</v>
      </c>
      <c r="BE334" s="677">
        <f t="shared" si="215"/>
        <v>0</v>
      </c>
      <c r="BF334" s="677">
        <f t="shared" si="215"/>
        <v>0</v>
      </c>
      <c r="BG334" s="677">
        <f t="shared" si="215"/>
        <v>0</v>
      </c>
      <c r="BH334" s="677">
        <f t="shared" si="215"/>
        <v>154350000</v>
      </c>
      <c r="BI334" s="677">
        <f t="shared" si="215"/>
        <v>0</v>
      </c>
      <c r="BJ334" s="677">
        <f t="shared" si="215"/>
        <v>0</v>
      </c>
      <c r="BK334" s="677">
        <f t="shared" si="215"/>
        <v>0</v>
      </c>
      <c r="BL334" s="677">
        <f t="shared" si="215"/>
        <v>0</v>
      </c>
      <c r="BM334" s="677">
        <f t="shared" si="215"/>
        <v>0</v>
      </c>
      <c r="BN334" s="677">
        <f t="shared" si="215"/>
        <v>0</v>
      </c>
      <c r="BO334" s="677">
        <f t="shared" si="215"/>
        <v>0</v>
      </c>
      <c r="BP334" s="677">
        <f t="shared" si="215"/>
        <v>0</v>
      </c>
      <c r="BQ334" s="677">
        <f t="shared" si="215"/>
        <v>0</v>
      </c>
      <c r="BR334" s="677">
        <f t="shared" si="215"/>
        <v>0</v>
      </c>
      <c r="BS334" s="677">
        <f t="shared" si="215"/>
        <v>0</v>
      </c>
      <c r="BT334" s="677">
        <f t="shared" si="215"/>
        <v>0</v>
      </c>
      <c r="BU334" s="677">
        <f t="shared" si="215"/>
        <v>0</v>
      </c>
      <c r="BV334" s="677"/>
      <c r="BW334" s="677">
        <f t="shared" si="215"/>
        <v>370442058</v>
      </c>
      <c r="BX334" s="677">
        <f t="shared" si="215"/>
        <v>225602109</v>
      </c>
      <c r="BY334" s="677">
        <f t="shared" si="215"/>
        <v>0</v>
      </c>
      <c r="BZ334" s="677"/>
      <c r="CA334" s="677">
        <f t="shared" si="215"/>
        <v>0</v>
      </c>
      <c r="CB334" s="677">
        <f t="shared" si="215"/>
        <v>0</v>
      </c>
      <c r="CC334" s="677">
        <f t="shared" si="215"/>
        <v>0</v>
      </c>
      <c r="CD334" s="677">
        <f t="shared" si="215"/>
        <v>0</v>
      </c>
      <c r="CE334" s="677">
        <f t="shared" si="215"/>
        <v>0</v>
      </c>
      <c r="CF334" s="677">
        <f t="shared" si="215"/>
        <v>161139400</v>
      </c>
      <c r="CG334" s="677">
        <f t="shared" si="215"/>
        <v>0</v>
      </c>
      <c r="CH334" s="677">
        <f t="shared" si="215"/>
        <v>0</v>
      </c>
      <c r="CI334" s="677">
        <f t="shared" si="215"/>
        <v>0</v>
      </c>
      <c r="CJ334" s="677">
        <f t="shared" si="215"/>
        <v>0</v>
      </c>
      <c r="CK334" s="677">
        <f t="shared" si="215"/>
        <v>0</v>
      </c>
      <c r="CL334" s="677">
        <f t="shared" si="215"/>
        <v>0</v>
      </c>
      <c r="CM334" s="677">
        <f t="shared" si="215"/>
        <v>0</v>
      </c>
      <c r="CN334" s="677">
        <f t="shared" si="215"/>
        <v>0</v>
      </c>
      <c r="CO334" s="677">
        <f t="shared" si="215"/>
        <v>0</v>
      </c>
      <c r="CP334" s="677">
        <f t="shared" si="215"/>
        <v>0</v>
      </c>
      <c r="CQ334" s="677">
        <f t="shared" si="215"/>
        <v>0</v>
      </c>
      <c r="CR334" s="677">
        <f t="shared" si="215"/>
        <v>0</v>
      </c>
      <c r="CS334" s="677">
        <f t="shared" ref="CS334:DU334" si="216">SUM(CS329:CS333)</f>
        <v>0</v>
      </c>
      <c r="CT334" s="677"/>
      <c r="CU334" s="677">
        <f t="shared" si="216"/>
        <v>386741509</v>
      </c>
      <c r="CV334" s="677">
        <f t="shared" si="216"/>
        <v>235526513</v>
      </c>
      <c r="CW334" s="677">
        <f t="shared" si="216"/>
        <v>0</v>
      </c>
      <c r="CX334" s="677"/>
      <c r="CY334" s="677">
        <f t="shared" si="216"/>
        <v>0</v>
      </c>
      <c r="CZ334" s="677">
        <f t="shared" si="216"/>
        <v>0</v>
      </c>
      <c r="DA334" s="677">
        <f t="shared" si="216"/>
        <v>0</v>
      </c>
      <c r="DB334" s="677">
        <f t="shared" si="216"/>
        <v>0</v>
      </c>
      <c r="DC334" s="677">
        <f t="shared" si="216"/>
        <v>0</v>
      </c>
      <c r="DD334" s="677">
        <f t="shared" si="216"/>
        <v>168231622</v>
      </c>
      <c r="DE334" s="677">
        <f t="shared" si="216"/>
        <v>0</v>
      </c>
      <c r="DF334" s="677">
        <f t="shared" si="216"/>
        <v>0</v>
      </c>
      <c r="DG334" s="677">
        <f t="shared" si="216"/>
        <v>0</v>
      </c>
      <c r="DH334" s="677">
        <f t="shared" si="216"/>
        <v>0</v>
      </c>
      <c r="DI334" s="677">
        <f t="shared" si="216"/>
        <v>0</v>
      </c>
      <c r="DJ334" s="677">
        <f t="shared" si="216"/>
        <v>0</v>
      </c>
      <c r="DK334" s="677">
        <f t="shared" si="216"/>
        <v>0</v>
      </c>
      <c r="DL334" s="677">
        <f t="shared" si="216"/>
        <v>0</v>
      </c>
      <c r="DM334" s="677">
        <f t="shared" si="216"/>
        <v>0</v>
      </c>
      <c r="DN334" s="677">
        <f t="shared" si="216"/>
        <v>0</v>
      </c>
      <c r="DO334" s="677">
        <f t="shared" si="216"/>
        <v>0</v>
      </c>
      <c r="DP334" s="677">
        <f t="shared" si="216"/>
        <v>0</v>
      </c>
      <c r="DQ334" s="677">
        <f t="shared" si="216"/>
        <v>0</v>
      </c>
      <c r="DR334" s="677"/>
      <c r="DS334" s="677">
        <f t="shared" si="216"/>
        <v>403758135</v>
      </c>
      <c r="DT334" s="677">
        <f t="shared" si="216"/>
        <v>2431941702</v>
      </c>
      <c r="DU334" s="616">
        <f t="shared" si="216"/>
        <v>0</v>
      </c>
      <c r="DV334" s="1126"/>
      <c r="DW334" s="789"/>
      <c r="DX334" s="789"/>
      <c r="DY334" s="789"/>
      <c r="DZ334" s="789"/>
    </row>
    <row r="335" spans="1:130" s="1129" customFormat="1" ht="16.5" x14ac:dyDescent="0.3">
      <c r="A335" s="1421" t="s">
        <v>1375</v>
      </c>
      <c r="B335" s="1421"/>
      <c r="C335" s="1421"/>
      <c r="D335" s="1421"/>
      <c r="E335" s="1421"/>
      <c r="F335" s="1421"/>
      <c r="G335" s="1421"/>
      <c r="H335" s="1421"/>
      <c r="I335" s="1421"/>
      <c r="J335" s="1421"/>
      <c r="K335" s="1421"/>
      <c r="L335" s="1421"/>
      <c r="M335" s="1421"/>
      <c r="N335" s="1421"/>
      <c r="O335" s="1421"/>
      <c r="P335" s="1421"/>
      <c r="Q335" s="1421"/>
      <c r="R335" s="1421"/>
      <c r="S335" s="1421"/>
      <c r="T335" s="1421"/>
      <c r="U335" s="1421"/>
      <c r="V335" s="1421"/>
      <c r="W335" s="1421"/>
      <c r="X335" s="1421"/>
      <c r="Y335" s="1421"/>
      <c r="Z335" s="1421"/>
      <c r="AA335" s="1127">
        <f t="shared" ref="AA335:AW335" si="217">+AA35+AA71+AA122+AA142+AA158+AA162+AA187+AA204+AA228+AA252+AA261+AA284+AA300+AA304+AA321+AA325+AA328+AA334</f>
        <v>168768367216.57001</v>
      </c>
      <c r="AB335" s="1127">
        <f t="shared" si="217"/>
        <v>0</v>
      </c>
      <c r="AC335" s="1127">
        <f t="shared" si="217"/>
        <v>0</v>
      </c>
      <c r="AD335" s="1127">
        <f t="shared" si="217"/>
        <v>126374873151</v>
      </c>
      <c r="AE335" s="1127">
        <f t="shared" si="217"/>
        <v>474747089</v>
      </c>
      <c r="AF335" s="1127">
        <f t="shared" si="217"/>
        <v>52304525270</v>
      </c>
      <c r="AG335" s="1127">
        <f t="shared" si="217"/>
        <v>215001000</v>
      </c>
      <c r="AH335" s="1127">
        <f t="shared" si="217"/>
        <v>100000000</v>
      </c>
      <c r="AI335" s="1127">
        <f t="shared" si="217"/>
        <v>150000000</v>
      </c>
      <c r="AJ335" s="1127">
        <f t="shared" si="217"/>
        <v>0</v>
      </c>
      <c r="AK335" s="1127">
        <f t="shared" si="217"/>
        <v>0</v>
      </c>
      <c r="AL335" s="1127">
        <f t="shared" si="217"/>
        <v>197793257</v>
      </c>
      <c r="AM335" s="1127">
        <f t="shared" si="217"/>
        <v>873728848</v>
      </c>
      <c r="AN335" s="1127">
        <f t="shared" si="217"/>
        <v>1163305130</v>
      </c>
      <c r="AO335" s="1127">
        <f t="shared" si="217"/>
        <v>1135656628</v>
      </c>
      <c r="AP335" s="1127">
        <f t="shared" si="217"/>
        <v>720448848</v>
      </c>
      <c r="AQ335" s="1127">
        <f t="shared" si="217"/>
        <v>1393189064</v>
      </c>
      <c r="AR335" s="1127">
        <f t="shared" si="217"/>
        <v>0</v>
      </c>
      <c r="AS335" s="1127">
        <f t="shared" si="217"/>
        <v>4128516165</v>
      </c>
      <c r="AT335" s="1127">
        <f t="shared" si="217"/>
        <v>0</v>
      </c>
      <c r="AU335" s="1127">
        <f t="shared" si="217"/>
        <v>200000000</v>
      </c>
      <c r="AV335" s="1127">
        <f t="shared" si="217"/>
        <v>40386369</v>
      </c>
      <c r="AW335" s="1127">
        <f t="shared" si="217"/>
        <v>285733244</v>
      </c>
      <c r="AX335" s="1127"/>
      <c r="AY335" s="1127">
        <f>+AY35+AY71+AY122+AY142+AY158+AY162+AY187+AY204+AY228+AY252+AY261+AY284+AY300+AY304+AY321+AY325+AY328+AY334</f>
        <v>359311812279.57001</v>
      </c>
      <c r="AZ335" s="1127">
        <f t="shared" ref="AZ335:DK335" si="218">+AZ35+AZ71+AZ122+AZ142+AZ158+AZ162+AZ187+AZ204+AZ228+AZ252+AZ261+AZ284+AZ300+AZ304+AZ321+AZ325+AZ328+AZ334</f>
        <v>163615660718.73401</v>
      </c>
      <c r="BA335" s="1127">
        <f t="shared" si="218"/>
        <v>1078603646</v>
      </c>
      <c r="BB335" s="1127">
        <f t="shared" si="218"/>
        <v>0</v>
      </c>
      <c r="BC335" s="1127">
        <f t="shared" si="218"/>
        <v>119261551071</v>
      </c>
      <c r="BD335" s="1127">
        <f t="shared" si="218"/>
        <v>354880398</v>
      </c>
      <c r="BE335" s="1127">
        <f t="shared" si="218"/>
        <v>44678717904</v>
      </c>
      <c r="BF335" s="1127">
        <f t="shared" si="218"/>
        <v>205800000</v>
      </c>
      <c r="BG335" s="1127">
        <f t="shared" si="218"/>
        <v>72030000</v>
      </c>
      <c r="BH335" s="1127">
        <f t="shared" si="218"/>
        <v>154350000</v>
      </c>
      <c r="BI335" s="1127">
        <f t="shared" si="218"/>
        <v>808814581</v>
      </c>
      <c r="BJ335" s="1127">
        <f t="shared" si="218"/>
        <v>309729</v>
      </c>
      <c r="BK335" s="1127">
        <f t="shared" si="218"/>
        <v>203529261</v>
      </c>
      <c r="BL335" s="1127">
        <f t="shared" si="218"/>
        <v>585629884</v>
      </c>
      <c r="BM335" s="1127">
        <f t="shared" si="218"/>
        <v>779034708</v>
      </c>
      <c r="BN335" s="1127">
        <f t="shared" si="218"/>
        <v>203505716</v>
      </c>
      <c r="BO335" s="1127">
        <f t="shared" si="218"/>
        <v>308700000</v>
      </c>
      <c r="BP335" s="1127">
        <f t="shared" si="218"/>
        <v>823203500</v>
      </c>
      <c r="BQ335" s="1127">
        <f t="shared" si="218"/>
        <v>0</v>
      </c>
      <c r="BR335" s="1127">
        <f t="shared" si="218"/>
        <v>0</v>
      </c>
      <c r="BS335" s="1127">
        <f t="shared" si="218"/>
        <v>205800000</v>
      </c>
      <c r="BT335" s="1127">
        <f t="shared" si="218"/>
        <v>0</v>
      </c>
      <c r="BU335" s="1127">
        <f t="shared" si="218"/>
        <v>0</v>
      </c>
      <c r="BV335" s="1127">
        <f t="shared" si="218"/>
        <v>0</v>
      </c>
      <c r="BW335" s="1127">
        <f t="shared" si="218"/>
        <v>333340121116.73401</v>
      </c>
      <c r="BX335" s="1127">
        <f t="shared" si="218"/>
        <v>169999975802.47501</v>
      </c>
      <c r="BY335" s="1127">
        <f t="shared" si="218"/>
        <v>0</v>
      </c>
      <c r="BZ335" s="1127">
        <f t="shared" si="218"/>
        <v>0</v>
      </c>
      <c r="CA335" s="1127">
        <f t="shared" si="218"/>
        <v>124509059317.996</v>
      </c>
      <c r="CB335" s="1127">
        <f t="shared" si="218"/>
        <v>370495135</v>
      </c>
      <c r="CC335" s="1127">
        <f t="shared" si="218"/>
        <v>46565849071</v>
      </c>
      <c r="CD335" s="1127">
        <f t="shared" si="218"/>
        <v>214855200</v>
      </c>
      <c r="CE335" s="1127">
        <f t="shared" si="218"/>
        <v>75199320</v>
      </c>
      <c r="CF335" s="1127">
        <f t="shared" si="218"/>
        <v>161139400</v>
      </c>
      <c r="CG335" s="1127">
        <f t="shared" si="218"/>
        <v>844402422</v>
      </c>
      <c r="CH335" s="1127">
        <f t="shared" si="218"/>
        <v>323357</v>
      </c>
      <c r="CI335" s="1127">
        <f t="shared" si="218"/>
        <v>212484549</v>
      </c>
      <c r="CJ335" s="1127">
        <f t="shared" si="218"/>
        <v>611397599</v>
      </c>
      <c r="CK335" s="1127">
        <f t="shared" si="218"/>
        <v>813637061</v>
      </c>
      <c r="CL335" s="1127">
        <f t="shared" si="218"/>
        <v>212544821</v>
      </c>
      <c r="CM335" s="1127">
        <f t="shared" si="218"/>
        <v>322282800</v>
      </c>
      <c r="CN335" s="1127">
        <f t="shared" si="218"/>
        <v>0</v>
      </c>
      <c r="CO335" s="1127">
        <f t="shared" si="218"/>
        <v>905492888</v>
      </c>
      <c r="CP335" s="1127">
        <f t="shared" si="218"/>
        <v>0</v>
      </c>
      <c r="CQ335" s="1127">
        <f t="shared" si="218"/>
        <v>164053200</v>
      </c>
      <c r="CR335" s="1127">
        <f t="shared" si="218"/>
        <v>50802000</v>
      </c>
      <c r="CS335" s="1127">
        <f t="shared" si="218"/>
        <v>0</v>
      </c>
      <c r="CT335" s="1127">
        <f t="shared" si="218"/>
        <v>0</v>
      </c>
      <c r="CU335" s="1127">
        <f t="shared" si="218"/>
        <v>346033993943.47095</v>
      </c>
      <c r="CV335" s="1127">
        <f t="shared" si="218"/>
        <v>177598990254.79388</v>
      </c>
      <c r="CW335" s="1127">
        <f t="shared" si="218"/>
        <v>0</v>
      </c>
      <c r="CX335" s="1127">
        <f t="shared" si="218"/>
        <v>0</v>
      </c>
      <c r="CY335" s="1127">
        <f t="shared" si="218"/>
        <v>129987457928</v>
      </c>
      <c r="CZ335" s="1127">
        <f t="shared" si="218"/>
        <v>386796922</v>
      </c>
      <c r="DA335" s="1127">
        <f t="shared" si="218"/>
        <v>48523809138</v>
      </c>
      <c r="DB335" s="1127">
        <f t="shared" si="218"/>
        <v>224308829</v>
      </c>
      <c r="DC335" s="1127">
        <f t="shared" si="218"/>
        <v>78508090</v>
      </c>
      <c r="DD335" s="1127">
        <f t="shared" si="218"/>
        <v>168231622</v>
      </c>
      <c r="DE335" s="1127">
        <f t="shared" si="218"/>
        <v>881556128</v>
      </c>
      <c r="DF335" s="1127">
        <f t="shared" si="218"/>
        <v>337585</v>
      </c>
      <c r="DG335" s="1127">
        <f t="shared" si="218"/>
        <v>221833869</v>
      </c>
      <c r="DH335" s="1127">
        <f t="shared" si="218"/>
        <v>638299093</v>
      </c>
      <c r="DI335" s="1127">
        <f t="shared" si="218"/>
        <v>849493049</v>
      </c>
      <c r="DJ335" s="1127">
        <f t="shared" si="218"/>
        <v>221911411</v>
      </c>
      <c r="DK335" s="1127">
        <f t="shared" si="218"/>
        <v>336463243</v>
      </c>
      <c r="DL335" s="1127">
        <f t="shared" ref="DL335:DT335" si="219">+DL35+DL71+DL122+DL142+DL158+DL162+DL187+DL204+DL228+DL252+DL261+DL284+DL300+DL304+DL321+DL325+DL328+DL334</f>
        <v>955165038</v>
      </c>
      <c r="DM335" s="1127">
        <f t="shared" si="219"/>
        <v>0</v>
      </c>
      <c r="DN335" s="1127">
        <f t="shared" si="219"/>
        <v>0</v>
      </c>
      <c r="DO335" s="1127">
        <f t="shared" si="219"/>
        <v>0</v>
      </c>
      <c r="DP335" s="1127">
        <f t="shared" si="219"/>
        <v>0</v>
      </c>
      <c r="DQ335" s="1127">
        <f t="shared" si="219"/>
        <v>0</v>
      </c>
      <c r="DR335" s="1127">
        <f t="shared" si="219"/>
        <v>0</v>
      </c>
      <c r="DS335" s="1127">
        <f t="shared" si="219"/>
        <v>361297471028.79388</v>
      </c>
      <c r="DT335" s="1127">
        <f t="shared" si="219"/>
        <v>1399983398368.5688</v>
      </c>
      <c r="DU335" s="1128"/>
    </row>
    <row r="336" spans="1:130" x14ac:dyDescent="0.25">
      <c r="F336" s="754"/>
      <c r="N336" s="754"/>
      <c r="O336" s="754"/>
      <c r="W336" s="770"/>
      <c r="AA336" s="1130"/>
      <c r="DW336" s="793"/>
    </row>
    <row r="337" spans="6:27" x14ac:dyDescent="0.25">
      <c r="F337" s="754"/>
      <c r="N337" s="754"/>
      <c r="O337" s="754"/>
      <c r="W337" s="770"/>
      <c r="AA337" s="1130"/>
    </row>
    <row r="338" spans="6:27" x14ac:dyDescent="0.25">
      <c r="F338" s="754"/>
      <c r="N338" s="754"/>
      <c r="O338" s="754"/>
      <c r="W338" s="770"/>
      <c r="AA338" s="1130"/>
    </row>
    <row r="339" spans="6:27" x14ac:dyDescent="0.25">
      <c r="F339" s="754"/>
      <c r="N339" s="754"/>
      <c r="O339" s="754"/>
      <c r="W339" s="770"/>
      <c r="AA339" s="1130"/>
    </row>
    <row r="340" spans="6:27" x14ac:dyDescent="0.25">
      <c r="F340" s="754"/>
      <c r="N340" s="754"/>
      <c r="O340" s="754"/>
      <c r="W340" s="770"/>
      <c r="AA340" s="1130"/>
    </row>
    <row r="341" spans="6:27" x14ac:dyDescent="0.25">
      <c r="F341" s="754"/>
      <c r="N341" s="754"/>
      <c r="O341" s="754"/>
      <c r="W341" s="770"/>
      <c r="AA341" s="1130"/>
    </row>
    <row r="342" spans="6:27" x14ac:dyDescent="0.25">
      <c r="F342" s="754"/>
      <c r="N342" s="754"/>
      <c r="O342" s="754"/>
      <c r="W342" s="770"/>
      <c r="AA342" s="1130"/>
    </row>
    <row r="343" spans="6:27" x14ac:dyDescent="0.25">
      <c r="F343" s="754"/>
      <c r="N343" s="754"/>
      <c r="O343" s="754"/>
      <c r="W343" s="770"/>
      <c r="AA343" s="1130"/>
    </row>
    <row r="344" spans="6:27" x14ac:dyDescent="0.25">
      <c r="F344" s="754"/>
      <c r="N344" s="754"/>
      <c r="O344" s="754"/>
      <c r="W344" s="770"/>
      <c r="AA344" s="1130"/>
    </row>
    <row r="345" spans="6:27" x14ac:dyDescent="0.25">
      <c r="F345" s="754"/>
      <c r="N345" s="754"/>
      <c r="O345" s="754"/>
      <c r="W345" s="770"/>
      <c r="AA345" s="1130"/>
    </row>
    <row r="346" spans="6:27" x14ac:dyDescent="0.25">
      <c r="F346" s="754"/>
      <c r="N346" s="754"/>
      <c r="O346" s="754"/>
      <c r="W346" s="770"/>
      <c r="AA346" s="1130"/>
    </row>
    <row r="347" spans="6:27" x14ac:dyDescent="0.25">
      <c r="F347" s="754"/>
      <c r="N347" s="754"/>
      <c r="O347" s="754"/>
      <c r="W347" s="770"/>
      <c r="AA347" s="1130"/>
    </row>
    <row r="348" spans="6:27" x14ac:dyDescent="0.25">
      <c r="F348" s="754"/>
      <c r="N348" s="754"/>
      <c r="O348" s="754"/>
      <c r="W348" s="770"/>
      <c r="AA348" s="1130"/>
    </row>
    <row r="349" spans="6:27" x14ac:dyDescent="0.25">
      <c r="F349" s="754"/>
      <c r="N349" s="754"/>
      <c r="O349" s="754"/>
      <c r="W349" s="770"/>
      <c r="AA349" s="1130"/>
    </row>
    <row r="350" spans="6:27" x14ac:dyDescent="0.25">
      <c r="F350" s="754"/>
      <c r="N350" s="754"/>
      <c r="O350" s="754"/>
      <c r="W350" s="770"/>
      <c r="AA350" s="1130"/>
    </row>
    <row r="351" spans="6:27" x14ac:dyDescent="0.25">
      <c r="F351" s="754"/>
      <c r="N351" s="754"/>
      <c r="O351" s="754"/>
      <c r="W351" s="770"/>
      <c r="AA351" s="1130"/>
    </row>
    <row r="352" spans="6:27" x14ac:dyDescent="0.25">
      <c r="F352" s="754"/>
      <c r="N352" s="754"/>
      <c r="O352" s="754"/>
      <c r="W352" s="770"/>
      <c r="AA352" s="1130"/>
    </row>
    <row r="353" spans="6:27" x14ac:dyDescent="0.25">
      <c r="F353" s="754"/>
      <c r="N353" s="754"/>
      <c r="O353" s="754"/>
      <c r="W353" s="770"/>
      <c r="AA353" s="1130"/>
    </row>
    <row r="354" spans="6:27" x14ac:dyDescent="0.25">
      <c r="F354" s="754"/>
      <c r="N354" s="754"/>
      <c r="O354" s="754"/>
      <c r="W354" s="770"/>
      <c r="AA354" s="1130"/>
    </row>
    <row r="355" spans="6:27" x14ac:dyDescent="0.25">
      <c r="F355" s="754"/>
      <c r="N355" s="754"/>
      <c r="O355" s="754"/>
      <c r="W355" s="770"/>
      <c r="AA355" s="1130"/>
    </row>
    <row r="356" spans="6:27" x14ac:dyDescent="0.25">
      <c r="F356" s="754"/>
      <c r="N356" s="754"/>
      <c r="O356" s="754"/>
      <c r="W356" s="770"/>
      <c r="AA356" s="1130"/>
    </row>
    <row r="357" spans="6:27" x14ac:dyDescent="0.25">
      <c r="F357" s="754"/>
      <c r="N357" s="754"/>
      <c r="O357" s="754"/>
      <c r="W357" s="770"/>
      <c r="AA357" s="1130"/>
    </row>
    <row r="358" spans="6:27" x14ac:dyDescent="0.25">
      <c r="F358" s="754"/>
      <c r="N358" s="754"/>
      <c r="O358" s="754"/>
      <c r="W358" s="770"/>
      <c r="AA358" s="1130"/>
    </row>
    <row r="359" spans="6:27" x14ac:dyDescent="0.25">
      <c r="F359" s="754"/>
      <c r="N359" s="754"/>
      <c r="O359" s="754"/>
      <c r="W359" s="770"/>
      <c r="AA359" s="1130"/>
    </row>
    <row r="360" spans="6:27" x14ac:dyDescent="0.25">
      <c r="F360" s="754"/>
      <c r="N360" s="754"/>
      <c r="O360" s="754"/>
      <c r="W360" s="770"/>
      <c r="AA360" s="1130"/>
    </row>
    <row r="361" spans="6:27" x14ac:dyDescent="0.25">
      <c r="F361" s="754"/>
      <c r="N361" s="754"/>
      <c r="O361" s="754"/>
      <c r="W361" s="770"/>
      <c r="AA361" s="1130"/>
    </row>
    <row r="362" spans="6:27" x14ac:dyDescent="0.25">
      <c r="F362" s="754"/>
      <c r="N362" s="754"/>
      <c r="O362" s="754"/>
      <c r="W362" s="770"/>
      <c r="AA362" s="1130"/>
    </row>
    <row r="363" spans="6:27" x14ac:dyDescent="0.25">
      <c r="F363" s="754"/>
      <c r="N363" s="754"/>
      <c r="O363" s="754"/>
      <c r="W363" s="770"/>
      <c r="AA363" s="1130"/>
    </row>
    <row r="364" spans="6:27" x14ac:dyDescent="0.25">
      <c r="F364" s="754"/>
      <c r="N364" s="754"/>
      <c r="O364" s="754"/>
      <c r="W364" s="770"/>
      <c r="AA364" s="1130"/>
    </row>
    <row r="365" spans="6:27" x14ac:dyDescent="0.25">
      <c r="F365" s="754"/>
      <c r="N365" s="754"/>
      <c r="O365" s="754"/>
      <c r="W365" s="770"/>
      <c r="AA365" s="1130"/>
    </row>
    <row r="366" spans="6:27" x14ac:dyDescent="0.25">
      <c r="F366" s="754"/>
      <c r="N366" s="754"/>
      <c r="O366" s="754"/>
      <c r="W366" s="770"/>
      <c r="AA366" s="1130"/>
    </row>
    <row r="367" spans="6:27" x14ac:dyDescent="0.25">
      <c r="F367" s="754"/>
      <c r="N367" s="754"/>
      <c r="O367" s="754"/>
      <c r="W367" s="770"/>
      <c r="AA367" s="1130"/>
    </row>
    <row r="368" spans="6:27" x14ac:dyDescent="0.25">
      <c r="F368" s="754"/>
      <c r="N368" s="754"/>
      <c r="O368" s="754"/>
      <c r="W368" s="770"/>
      <c r="AA368" s="1130"/>
    </row>
    <row r="369" spans="6:27" x14ac:dyDescent="0.25">
      <c r="F369" s="754"/>
      <c r="N369" s="754"/>
      <c r="O369" s="754"/>
      <c r="W369" s="770"/>
      <c r="AA369" s="1130"/>
    </row>
    <row r="370" spans="6:27" x14ac:dyDescent="0.25">
      <c r="F370" s="754"/>
      <c r="N370" s="754"/>
      <c r="O370" s="754"/>
      <c r="W370" s="770"/>
      <c r="AA370" s="1130"/>
    </row>
    <row r="371" spans="6:27" x14ac:dyDescent="0.25">
      <c r="F371" s="754"/>
      <c r="N371" s="754"/>
      <c r="O371" s="754"/>
      <c r="W371" s="770"/>
      <c r="AA371" s="1130"/>
    </row>
    <row r="372" spans="6:27" x14ac:dyDescent="0.25">
      <c r="F372" s="754"/>
      <c r="N372" s="754"/>
      <c r="O372" s="754"/>
      <c r="W372" s="770"/>
      <c r="AA372" s="1130"/>
    </row>
    <row r="373" spans="6:27" x14ac:dyDescent="0.25">
      <c r="F373" s="754"/>
      <c r="N373" s="754"/>
      <c r="O373" s="754"/>
      <c r="W373" s="770"/>
      <c r="AA373" s="1130"/>
    </row>
    <row r="374" spans="6:27" x14ac:dyDescent="0.25">
      <c r="F374" s="754"/>
      <c r="N374" s="754"/>
      <c r="O374" s="754"/>
      <c r="W374" s="770"/>
      <c r="AA374" s="1130"/>
    </row>
    <row r="375" spans="6:27" x14ac:dyDescent="0.25">
      <c r="F375" s="754"/>
      <c r="N375" s="754"/>
      <c r="O375" s="754"/>
      <c r="W375" s="770"/>
      <c r="AA375" s="1130"/>
    </row>
    <row r="376" spans="6:27" x14ac:dyDescent="0.25">
      <c r="F376" s="754"/>
      <c r="N376" s="754"/>
      <c r="O376" s="754"/>
      <c r="W376" s="770"/>
      <c r="AA376" s="1130"/>
    </row>
    <row r="377" spans="6:27" x14ac:dyDescent="0.25">
      <c r="F377" s="754"/>
      <c r="N377" s="754"/>
      <c r="O377" s="754"/>
      <c r="W377" s="770"/>
      <c r="AA377" s="1130"/>
    </row>
    <row r="378" spans="6:27" x14ac:dyDescent="0.25">
      <c r="F378" s="754"/>
      <c r="N378" s="754"/>
      <c r="O378" s="754"/>
      <c r="W378" s="770"/>
      <c r="AA378" s="1130"/>
    </row>
    <row r="379" spans="6:27" x14ac:dyDescent="0.25">
      <c r="F379" s="754"/>
      <c r="N379" s="754"/>
      <c r="O379" s="754"/>
      <c r="W379" s="770"/>
      <c r="AA379" s="1130"/>
    </row>
    <row r="380" spans="6:27" x14ac:dyDescent="0.25">
      <c r="F380" s="754"/>
      <c r="N380" s="754"/>
      <c r="O380" s="754"/>
      <c r="W380" s="770"/>
      <c r="AA380" s="1130"/>
    </row>
    <row r="381" spans="6:27" x14ac:dyDescent="0.25">
      <c r="F381" s="754"/>
      <c r="N381" s="754"/>
      <c r="O381" s="754"/>
      <c r="W381" s="770"/>
      <c r="AA381" s="1130"/>
    </row>
    <row r="382" spans="6:27" x14ac:dyDescent="0.25">
      <c r="F382" s="754"/>
      <c r="N382" s="754"/>
      <c r="O382" s="754"/>
      <c r="W382" s="770"/>
      <c r="AA382" s="1130"/>
    </row>
    <row r="383" spans="6:27" x14ac:dyDescent="0.25">
      <c r="F383" s="754"/>
      <c r="N383" s="754"/>
      <c r="O383" s="754"/>
      <c r="W383" s="770"/>
      <c r="AA383" s="1130"/>
    </row>
    <row r="384" spans="6:27" x14ac:dyDescent="0.25">
      <c r="F384" s="754"/>
      <c r="N384" s="754"/>
      <c r="O384" s="754"/>
      <c r="W384" s="770"/>
      <c r="AA384" s="1130"/>
    </row>
    <row r="385" spans="6:27" x14ac:dyDescent="0.25">
      <c r="F385" s="754"/>
      <c r="N385" s="754"/>
      <c r="O385" s="754"/>
      <c r="W385" s="770"/>
      <c r="AA385" s="1130"/>
    </row>
    <row r="386" spans="6:27" x14ac:dyDescent="0.25">
      <c r="F386" s="754"/>
      <c r="N386" s="754"/>
      <c r="O386" s="754"/>
      <c r="W386" s="770"/>
      <c r="AA386" s="1130"/>
    </row>
    <row r="387" spans="6:27" x14ac:dyDescent="0.25">
      <c r="F387" s="754"/>
      <c r="N387" s="754"/>
      <c r="O387" s="754"/>
      <c r="W387" s="770"/>
      <c r="AA387" s="1130"/>
    </row>
    <row r="388" spans="6:27" x14ac:dyDescent="0.25">
      <c r="F388" s="754"/>
      <c r="N388" s="754"/>
      <c r="O388" s="754"/>
      <c r="W388" s="770"/>
      <c r="AA388" s="1130"/>
    </row>
    <row r="389" spans="6:27" x14ac:dyDescent="0.25">
      <c r="F389" s="754"/>
      <c r="N389" s="754"/>
      <c r="O389" s="754"/>
      <c r="W389" s="770"/>
      <c r="AA389" s="1130"/>
    </row>
    <row r="390" spans="6:27" x14ac:dyDescent="0.25">
      <c r="F390" s="754"/>
      <c r="N390" s="754"/>
      <c r="O390" s="754"/>
      <c r="W390" s="770"/>
      <c r="AA390" s="1130"/>
    </row>
    <row r="391" spans="6:27" x14ac:dyDescent="0.25">
      <c r="F391" s="754"/>
      <c r="N391" s="754"/>
      <c r="O391" s="754"/>
      <c r="W391" s="770"/>
      <c r="AA391" s="1130"/>
    </row>
    <row r="392" spans="6:27" x14ac:dyDescent="0.25">
      <c r="F392" s="754"/>
      <c r="N392" s="754"/>
      <c r="O392" s="754"/>
      <c r="W392" s="770"/>
      <c r="AA392" s="1130"/>
    </row>
    <row r="393" spans="6:27" x14ac:dyDescent="0.25">
      <c r="F393" s="754"/>
      <c r="N393" s="754"/>
      <c r="O393" s="754"/>
      <c r="W393" s="770"/>
      <c r="AA393" s="1130"/>
    </row>
    <row r="394" spans="6:27" x14ac:dyDescent="0.25">
      <c r="F394" s="754"/>
      <c r="N394" s="754"/>
      <c r="O394" s="754"/>
      <c r="W394" s="770"/>
      <c r="AA394" s="1130"/>
    </row>
    <row r="395" spans="6:27" x14ac:dyDescent="0.25">
      <c r="F395" s="754"/>
      <c r="N395" s="754"/>
      <c r="O395" s="754"/>
      <c r="W395" s="770"/>
      <c r="AA395" s="1130"/>
    </row>
    <row r="396" spans="6:27" x14ac:dyDescent="0.25">
      <c r="F396" s="754"/>
      <c r="N396" s="754"/>
      <c r="O396" s="754"/>
      <c r="W396" s="770"/>
      <c r="AA396" s="1130"/>
    </row>
    <row r="397" spans="6:27" x14ac:dyDescent="0.25">
      <c r="F397" s="754"/>
      <c r="N397" s="754"/>
      <c r="O397" s="754"/>
      <c r="W397" s="770"/>
      <c r="AA397" s="1130"/>
    </row>
    <row r="398" spans="6:27" x14ac:dyDescent="0.25">
      <c r="F398" s="754"/>
      <c r="N398" s="754"/>
      <c r="O398" s="754"/>
      <c r="W398" s="770"/>
      <c r="AA398" s="1130"/>
    </row>
    <row r="399" spans="6:27" x14ac:dyDescent="0.25">
      <c r="F399" s="754"/>
      <c r="N399" s="754"/>
      <c r="O399" s="754"/>
      <c r="W399" s="770"/>
      <c r="AA399" s="1130"/>
    </row>
    <row r="400" spans="6:27" x14ac:dyDescent="0.25">
      <c r="F400" s="754"/>
      <c r="N400" s="754"/>
      <c r="O400" s="754"/>
      <c r="W400" s="770"/>
      <c r="AA400" s="1130"/>
    </row>
    <row r="401" spans="6:27" x14ac:dyDescent="0.25">
      <c r="F401" s="754"/>
      <c r="N401" s="754"/>
      <c r="O401" s="754"/>
      <c r="W401" s="770"/>
      <c r="AA401" s="1130"/>
    </row>
    <row r="402" spans="6:27" x14ac:dyDescent="0.25">
      <c r="F402" s="754"/>
      <c r="N402" s="754"/>
      <c r="O402" s="754"/>
      <c r="W402" s="770"/>
      <c r="AA402" s="1130"/>
    </row>
    <row r="403" spans="6:27" x14ac:dyDescent="0.25">
      <c r="F403" s="754"/>
      <c r="N403" s="754"/>
      <c r="O403" s="754"/>
      <c r="W403" s="770"/>
      <c r="AA403" s="1130"/>
    </row>
    <row r="404" spans="6:27" x14ac:dyDescent="0.25">
      <c r="F404" s="754"/>
      <c r="N404" s="754"/>
      <c r="O404" s="754"/>
      <c r="W404" s="770"/>
      <c r="AA404" s="1130"/>
    </row>
    <row r="405" spans="6:27" x14ac:dyDescent="0.25">
      <c r="F405" s="754"/>
      <c r="N405" s="754"/>
      <c r="O405" s="754"/>
      <c r="W405" s="770"/>
      <c r="AA405" s="1130"/>
    </row>
    <row r="406" spans="6:27" x14ac:dyDescent="0.25">
      <c r="F406" s="754"/>
      <c r="N406" s="754"/>
      <c r="O406" s="754"/>
      <c r="W406" s="770"/>
      <c r="AA406" s="1130"/>
    </row>
    <row r="407" spans="6:27" x14ac:dyDescent="0.25">
      <c r="F407" s="754"/>
      <c r="N407" s="754"/>
      <c r="O407" s="754"/>
      <c r="W407" s="770"/>
      <c r="AA407" s="1130"/>
    </row>
    <row r="408" spans="6:27" x14ac:dyDescent="0.25">
      <c r="F408" s="754"/>
      <c r="N408" s="754"/>
      <c r="O408" s="754"/>
      <c r="W408" s="770"/>
      <c r="AA408" s="1130"/>
    </row>
    <row r="409" spans="6:27" x14ac:dyDescent="0.25">
      <c r="F409" s="754"/>
      <c r="N409" s="754"/>
      <c r="O409" s="754"/>
      <c r="W409" s="770"/>
      <c r="AA409" s="1130"/>
    </row>
    <row r="410" spans="6:27" x14ac:dyDescent="0.25">
      <c r="F410" s="754"/>
      <c r="N410" s="754"/>
      <c r="O410" s="754"/>
      <c r="W410" s="770"/>
      <c r="AA410" s="1130"/>
    </row>
    <row r="411" spans="6:27" x14ac:dyDescent="0.25">
      <c r="F411" s="754"/>
      <c r="N411" s="754"/>
      <c r="O411" s="754"/>
      <c r="W411" s="770"/>
      <c r="AA411" s="1130"/>
    </row>
    <row r="412" spans="6:27" x14ac:dyDescent="0.25">
      <c r="F412" s="754"/>
      <c r="N412" s="754"/>
      <c r="O412" s="754"/>
      <c r="W412" s="770"/>
      <c r="AA412" s="1130"/>
    </row>
    <row r="413" spans="6:27" x14ac:dyDescent="0.25">
      <c r="F413" s="754"/>
      <c r="N413" s="754"/>
      <c r="O413" s="754"/>
      <c r="W413" s="770"/>
      <c r="AA413" s="1130"/>
    </row>
    <row r="414" spans="6:27" x14ac:dyDescent="0.25">
      <c r="F414" s="754"/>
      <c r="N414" s="754"/>
      <c r="O414" s="754"/>
      <c r="W414" s="770"/>
      <c r="AA414" s="1130"/>
    </row>
    <row r="415" spans="6:27" x14ac:dyDescent="0.25">
      <c r="F415" s="754"/>
      <c r="N415" s="754"/>
      <c r="O415" s="754"/>
      <c r="W415" s="770"/>
      <c r="AA415" s="1130"/>
    </row>
    <row r="416" spans="6:27" x14ac:dyDescent="0.25">
      <c r="F416" s="754"/>
      <c r="N416" s="754"/>
      <c r="O416" s="754"/>
      <c r="W416" s="770"/>
      <c r="AA416" s="1130"/>
    </row>
    <row r="417" spans="6:27" x14ac:dyDescent="0.25">
      <c r="F417" s="754"/>
      <c r="N417" s="754"/>
      <c r="O417" s="754"/>
      <c r="W417" s="770"/>
      <c r="AA417" s="1130"/>
    </row>
    <row r="418" spans="6:27" x14ac:dyDescent="0.25">
      <c r="F418" s="754"/>
      <c r="N418" s="754"/>
      <c r="O418" s="754"/>
      <c r="W418" s="770"/>
      <c r="AA418" s="1130"/>
    </row>
    <row r="419" spans="6:27" x14ac:dyDescent="0.25">
      <c r="F419" s="754"/>
      <c r="N419" s="754"/>
      <c r="O419" s="754"/>
      <c r="W419" s="770"/>
      <c r="AA419" s="1130"/>
    </row>
    <row r="420" spans="6:27" x14ac:dyDescent="0.25">
      <c r="F420" s="754"/>
      <c r="N420" s="754"/>
      <c r="O420" s="754"/>
      <c r="W420" s="770"/>
      <c r="AA420" s="1130"/>
    </row>
    <row r="421" spans="6:27" x14ac:dyDescent="0.25">
      <c r="F421" s="754"/>
      <c r="N421" s="754"/>
      <c r="O421" s="754"/>
      <c r="W421" s="770"/>
      <c r="AA421" s="1130"/>
    </row>
    <row r="422" spans="6:27" x14ac:dyDescent="0.25">
      <c r="F422" s="754"/>
      <c r="N422" s="754"/>
      <c r="O422" s="754"/>
      <c r="W422" s="770"/>
      <c r="AA422" s="1130"/>
    </row>
    <row r="423" spans="6:27" x14ac:dyDescent="0.25">
      <c r="F423" s="754"/>
      <c r="N423" s="754"/>
      <c r="O423" s="754"/>
      <c r="W423" s="770"/>
      <c r="AA423" s="1130"/>
    </row>
    <row r="424" spans="6:27" x14ac:dyDescent="0.25">
      <c r="F424" s="754"/>
      <c r="N424" s="754"/>
      <c r="O424" s="754"/>
      <c r="W424" s="770"/>
      <c r="AA424" s="1130"/>
    </row>
    <row r="425" spans="6:27" x14ac:dyDescent="0.25">
      <c r="F425" s="754"/>
      <c r="N425" s="754"/>
      <c r="O425" s="754"/>
      <c r="W425" s="770"/>
      <c r="AA425" s="1130"/>
    </row>
    <row r="426" spans="6:27" x14ac:dyDescent="0.25">
      <c r="F426" s="754"/>
      <c r="N426" s="754"/>
      <c r="O426" s="754"/>
      <c r="W426" s="770"/>
      <c r="AA426" s="1130"/>
    </row>
    <row r="427" spans="6:27" x14ac:dyDescent="0.25">
      <c r="F427" s="754"/>
      <c r="N427" s="754"/>
      <c r="O427" s="754"/>
      <c r="W427" s="770"/>
      <c r="AA427" s="1130"/>
    </row>
    <row r="428" spans="6:27" x14ac:dyDescent="0.25">
      <c r="F428" s="754"/>
      <c r="N428" s="754"/>
      <c r="O428" s="754"/>
      <c r="W428" s="770"/>
      <c r="AA428" s="1130"/>
    </row>
    <row r="429" spans="6:27" x14ac:dyDescent="0.25">
      <c r="F429" s="754"/>
      <c r="N429" s="754"/>
      <c r="O429" s="754"/>
      <c r="W429" s="770"/>
      <c r="AA429" s="1130"/>
    </row>
    <row r="430" spans="6:27" x14ac:dyDescent="0.25">
      <c r="F430" s="754"/>
      <c r="N430" s="754"/>
      <c r="O430" s="754"/>
      <c r="W430" s="770"/>
      <c r="AA430" s="1130"/>
    </row>
    <row r="431" spans="6:27" x14ac:dyDescent="0.25">
      <c r="F431" s="754"/>
      <c r="N431" s="754"/>
      <c r="O431" s="754"/>
      <c r="W431" s="770"/>
      <c r="AA431" s="1130"/>
    </row>
    <row r="432" spans="6:27" x14ac:dyDescent="0.25">
      <c r="F432" s="754"/>
      <c r="N432" s="754"/>
      <c r="O432" s="754"/>
      <c r="W432" s="770"/>
      <c r="AA432" s="1130"/>
    </row>
    <row r="433" spans="6:27" x14ac:dyDescent="0.25">
      <c r="F433" s="754"/>
      <c r="N433" s="754"/>
      <c r="O433" s="754"/>
      <c r="W433" s="770"/>
      <c r="AA433" s="1130"/>
    </row>
    <row r="434" spans="6:27" x14ac:dyDescent="0.25">
      <c r="F434" s="754"/>
      <c r="N434" s="754"/>
      <c r="O434" s="754"/>
      <c r="W434" s="770"/>
      <c r="AA434" s="1130"/>
    </row>
    <row r="435" spans="6:27" x14ac:dyDescent="0.25">
      <c r="F435" s="754"/>
      <c r="N435" s="754"/>
      <c r="O435" s="754"/>
      <c r="W435" s="770"/>
      <c r="AA435" s="1130"/>
    </row>
    <row r="436" spans="6:27" x14ac:dyDescent="0.25">
      <c r="F436" s="754"/>
      <c r="N436" s="754"/>
      <c r="O436" s="754"/>
      <c r="W436" s="770"/>
      <c r="AA436" s="1130"/>
    </row>
    <row r="437" spans="6:27" x14ac:dyDescent="0.25">
      <c r="F437" s="754"/>
      <c r="N437" s="754"/>
      <c r="O437" s="754"/>
      <c r="W437" s="770"/>
      <c r="AA437" s="1130"/>
    </row>
    <row r="438" spans="6:27" x14ac:dyDescent="0.25">
      <c r="F438" s="754"/>
      <c r="N438" s="754"/>
      <c r="O438" s="754"/>
      <c r="W438" s="770"/>
      <c r="AA438" s="1130"/>
    </row>
    <row r="439" spans="6:27" x14ac:dyDescent="0.25">
      <c r="F439" s="754"/>
      <c r="N439" s="754"/>
      <c r="O439" s="754"/>
      <c r="W439" s="770"/>
      <c r="AA439" s="1130"/>
    </row>
    <row r="440" spans="6:27" x14ac:dyDescent="0.25">
      <c r="F440" s="754"/>
      <c r="N440" s="754"/>
      <c r="O440" s="754"/>
      <c r="W440" s="770"/>
      <c r="AA440" s="1130"/>
    </row>
    <row r="441" spans="6:27" x14ac:dyDescent="0.25">
      <c r="F441" s="754"/>
      <c r="N441" s="754"/>
      <c r="O441" s="754"/>
      <c r="W441" s="770"/>
      <c r="AA441" s="1130"/>
    </row>
    <row r="442" spans="6:27" x14ac:dyDescent="0.25">
      <c r="F442" s="754"/>
      <c r="N442" s="754"/>
      <c r="O442" s="754"/>
      <c r="W442" s="770"/>
      <c r="AA442" s="1130"/>
    </row>
    <row r="443" spans="6:27" x14ac:dyDescent="0.25">
      <c r="F443" s="754"/>
      <c r="N443" s="754"/>
      <c r="O443" s="754"/>
      <c r="W443" s="770"/>
      <c r="AA443" s="1130"/>
    </row>
    <row r="444" spans="6:27" x14ac:dyDescent="0.25">
      <c r="F444" s="754"/>
      <c r="N444" s="754"/>
      <c r="O444" s="754"/>
      <c r="W444" s="770"/>
      <c r="AA444" s="1130"/>
    </row>
    <row r="445" spans="6:27" x14ac:dyDescent="0.25">
      <c r="F445" s="754"/>
      <c r="N445" s="754"/>
      <c r="O445" s="754"/>
      <c r="W445" s="770"/>
      <c r="AA445" s="1130"/>
    </row>
    <row r="446" spans="6:27" x14ac:dyDescent="0.25">
      <c r="F446" s="754"/>
      <c r="N446" s="754"/>
      <c r="O446" s="754"/>
      <c r="W446" s="770"/>
      <c r="AA446" s="1130"/>
    </row>
    <row r="447" spans="6:27" x14ac:dyDescent="0.25">
      <c r="F447" s="754"/>
      <c r="N447" s="754"/>
      <c r="O447" s="754"/>
      <c r="W447" s="770"/>
      <c r="AA447" s="1130"/>
    </row>
    <row r="448" spans="6:27" x14ac:dyDescent="0.25">
      <c r="F448" s="754"/>
      <c r="N448" s="754"/>
      <c r="O448" s="754"/>
      <c r="W448" s="770"/>
      <c r="AA448" s="1130"/>
    </row>
    <row r="449" spans="6:27" x14ac:dyDescent="0.25">
      <c r="F449" s="754"/>
      <c r="N449" s="754"/>
      <c r="O449" s="754"/>
      <c r="W449" s="770"/>
      <c r="AA449" s="1130"/>
    </row>
    <row r="450" spans="6:27" x14ac:dyDescent="0.25">
      <c r="F450" s="754"/>
      <c r="N450" s="754"/>
      <c r="O450" s="754"/>
      <c r="W450" s="770"/>
      <c r="AA450" s="1130"/>
    </row>
    <row r="451" spans="6:27" x14ac:dyDescent="0.25">
      <c r="F451" s="754"/>
      <c r="N451" s="754"/>
      <c r="O451" s="754"/>
      <c r="W451" s="770"/>
      <c r="AA451" s="1130"/>
    </row>
    <row r="452" spans="6:27" x14ac:dyDescent="0.25">
      <c r="F452" s="754"/>
      <c r="N452" s="754"/>
      <c r="O452" s="754"/>
      <c r="W452" s="770"/>
      <c r="AA452" s="1130"/>
    </row>
    <row r="453" spans="6:27" x14ac:dyDescent="0.25">
      <c r="F453" s="754"/>
      <c r="N453" s="754"/>
      <c r="O453" s="754"/>
      <c r="W453" s="770"/>
      <c r="AA453" s="1130"/>
    </row>
    <row r="454" spans="6:27" x14ac:dyDescent="0.25">
      <c r="F454" s="754"/>
      <c r="N454" s="754"/>
      <c r="O454" s="754"/>
      <c r="W454" s="770"/>
      <c r="AA454" s="1130"/>
    </row>
    <row r="455" spans="6:27" x14ac:dyDescent="0.25">
      <c r="F455" s="754"/>
      <c r="N455" s="754"/>
      <c r="O455" s="754"/>
      <c r="W455" s="770"/>
      <c r="AA455" s="1130"/>
    </row>
    <row r="456" spans="6:27" x14ac:dyDescent="0.25">
      <c r="F456" s="754"/>
      <c r="N456" s="754"/>
      <c r="O456" s="754"/>
      <c r="W456" s="770"/>
      <c r="AA456" s="1130"/>
    </row>
    <row r="457" spans="6:27" x14ac:dyDescent="0.25">
      <c r="F457" s="754"/>
      <c r="N457" s="754"/>
      <c r="O457" s="754"/>
      <c r="W457" s="770"/>
      <c r="AA457" s="1130"/>
    </row>
    <row r="458" spans="6:27" x14ac:dyDescent="0.25">
      <c r="F458" s="754"/>
      <c r="N458" s="754"/>
      <c r="O458" s="754"/>
      <c r="W458" s="770"/>
      <c r="AA458" s="1130"/>
    </row>
    <row r="459" spans="6:27" x14ac:dyDescent="0.25">
      <c r="F459" s="754"/>
      <c r="N459" s="754"/>
      <c r="O459" s="754"/>
      <c r="W459" s="770"/>
      <c r="AA459" s="1130"/>
    </row>
    <row r="460" spans="6:27" x14ac:dyDescent="0.25">
      <c r="F460" s="754"/>
      <c r="N460" s="754"/>
      <c r="O460" s="754"/>
      <c r="W460" s="770"/>
      <c r="AA460" s="1130"/>
    </row>
    <row r="461" spans="6:27" x14ac:dyDescent="0.25">
      <c r="F461" s="754"/>
      <c r="N461" s="754"/>
      <c r="O461" s="754"/>
      <c r="W461" s="770"/>
      <c r="AA461" s="1130"/>
    </row>
    <row r="462" spans="6:27" x14ac:dyDescent="0.25">
      <c r="F462" s="754"/>
      <c r="N462" s="754"/>
      <c r="O462" s="754"/>
      <c r="W462" s="770"/>
      <c r="AA462" s="1130"/>
    </row>
    <row r="463" spans="6:27" x14ac:dyDescent="0.25">
      <c r="F463" s="754"/>
      <c r="N463" s="754"/>
      <c r="O463" s="754"/>
      <c r="W463" s="770"/>
      <c r="AA463" s="1130"/>
    </row>
    <row r="464" spans="6:27" x14ac:dyDescent="0.25">
      <c r="F464" s="754"/>
      <c r="N464" s="754"/>
      <c r="O464" s="754"/>
      <c r="W464" s="770"/>
      <c r="AA464" s="1130"/>
    </row>
    <row r="465" spans="6:27" x14ac:dyDescent="0.25">
      <c r="F465" s="754"/>
      <c r="N465" s="754"/>
      <c r="O465" s="754"/>
      <c r="W465" s="770"/>
      <c r="AA465" s="1130"/>
    </row>
    <row r="466" spans="6:27" x14ac:dyDescent="0.25">
      <c r="F466" s="754"/>
      <c r="N466" s="754"/>
      <c r="O466" s="754"/>
      <c r="W466" s="770"/>
      <c r="AA466" s="1130"/>
    </row>
    <row r="467" spans="6:27" x14ac:dyDescent="0.25">
      <c r="F467" s="754"/>
      <c r="N467" s="754"/>
      <c r="O467" s="754"/>
      <c r="W467" s="770"/>
      <c r="AA467" s="1130"/>
    </row>
    <row r="468" spans="6:27" x14ac:dyDescent="0.25">
      <c r="F468" s="754"/>
      <c r="N468" s="754"/>
      <c r="O468" s="754"/>
      <c r="W468" s="770"/>
      <c r="AA468" s="1130"/>
    </row>
    <row r="469" spans="6:27" x14ac:dyDescent="0.25">
      <c r="F469" s="754"/>
      <c r="N469" s="754"/>
      <c r="O469" s="754"/>
      <c r="W469" s="770"/>
      <c r="AA469" s="1130"/>
    </row>
    <row r="470" spans="6:27" x14ac:dyDescent="0.25">
      <c r="F470" s="754"/>
      <c r="N470" s="754"/>
      <c r="O470" s="754"/>
      <c r="W470" s="770"/>
      <c r="AA470" s="1130"/>
    </row>
    <row r="471" spans="6:27" x14ac:dyDescent="0.25">
      <c r="F471" s="754"/>
      <c r="N471" s="754"/>
      <c r="O471" s="754"/>
      <c r="W471" s="770"/>
      <c r="AA471" s="1130"/>
    </row>
    <row r="472" spans="6:27" x14ac:dyDescent="0.25">
      <c r="F472" s="754"/>
      <c r="N472" s="754"/>
      <c r="O472" s="754"/>
      <c r="W472" s="770"/>
      <c r="AA472" s="1130"/>
    </row>
    <row r="473" spans="6:27" x14ac:dyDescent="0.25">
      <c r="F473" s="754"/>
      <c r="N473" s="754"/>
      <c r="O473" s="754"/>
      <c r="W473" s="770"/>
      <c r="AA473" s="1130"/>
    </row>
    <row r="474" spans="6:27" x14ac:dyDescent="0.25">
      <c r="F474" s="754"/>
      <c r="N474" s="754"/>
      <c r="O474" s="754"/>
      <c r="W474" s="770"/>
      <c r="AA474" s="1130"/>
    </row>
    <row r="475" spans="6:27" x14ac:dyDescent="0.25">
      <c r="F475" s="754"/>
      <c r="N475" s="754"/>
      <c r="O475" s="754"/>
      <c r="W475" s="770"/>
      <c r="AA475" s="1130"/>
    </row>
    <row r="476" spans="6:27" x14ac:dyDescent="0.25">
      <c r="F476" s="754"/>
      <c r="N476" s="754"/>
      <c r="O476" s="754"/>
      <c r="W476" s="770"/>
      <c r="AA476" s="1130"/>
    </row>
    <row r="477" spans="6:27" x14ac:dyDescent="0.25">
      <c r="F477" s="754"/>
      <c r="N477" s="754"/>
      <c r="O477" s="754"/>
      <c r="W477" s="770"/>
      <c r="AA477" s="1130"/>
    </row>
    <row r="478" spans="6:27" x14ac:dyDescent="0.25">
      <c r="F478" s="754"/>
      <c r="N478" s="754"/>
      <c r="O478" s="754"/>
      <c r="W478" s="770"/>
      <c r="AA478" s="1130"/>
    </row>
    <row r="479" spans="6:27" x14ac:dyDescent="0.25">
      <c r="F479" s="754"/>
      <c r="N479" s="754"/>
      <c r="O479" s="754"/>
      <c r="W479" s="770"/>
      <c r="AA479" s="1130"/>
    </row>
    <row r="480" spans="6:27" x14ac:dyDescent="0.25">
      <c r="F480" s="754"/>
      <c r="N480" s="754"/>
      <c r="O480" s="754"/>
      <c r="W480" s="770"/>
      <c r="AA480" s="1130"/>
    </row>
    <row r="481" spans="6:27" x14ac:dyDescent="0.25">
      <c r="F481" s="754"/>
      <c r="N481" s="754"/>
      <c r="O481" s="754"/>
      <c r="W481" s="770"/>
      <c r="AA481" s="1130"/>
    </row>
    <row r="482" spans="6:27" x14ac:dyDescent="0.25">
      <c r="F482" s="754"/>
      <c r="N482" s="754"/>
      <c r="O482" s="754"/>
      <c r="W482" s="770"/>
      <c r="AA482" s="1130"/>
    </row>
    <row r="483" spans="6:27" x14ac:dyDescent="0.25">
      <c r="F483" s="754"/>
      <c r="N483" s="754"/>
      <c r="O483" s="754"/>
      <c r="W483" s="770"/>
      <c r="AA483" s="1130"/>
    </row>
    <row r="484" spans="6:27" x14ac:dyDescent="0.25">
      <c r="F484" s="754"/>
      <c r="N484" s="754"/>
      <c r="O484" s="754"/>
      <c r="W484" s="770"/>
      <c r="AA484" s="1130"/>
    </row>
    <row r="485" spans="6:27" x14ac:dyDescent="0.25">
      <c r="F485" s="754"/>
      <c r="N485" s="754"/>
      <c r="O485" s="754"/>
      <c r="W485" s="770"/>
      <c r="AA485" s="1130"/>
    </row>
    <row r="486" spans="6:27" x14ac:dyDescent="0.25">
      <c r="F486" s="754"/>
      <c r="N486" s="754"/>
      <c r="O486" s="754"/>
      <c r="W486" s="770"/>
      <c r="AA486" s="1130"/>
    </row>
    <row r="487" spans="6:27" x14ac:dyDescent="0.25">
      <c r="F487" s="754"/>
      <c r="N487" s="754"/>
      <c r="O487" s="754"/>
      <c r="W487" s="770"/>
      <c r="AA487" s="1130"/>
    </row>
    <row r="488" spans="6:27" x14ac:dyDescent="0.25">
      <c r="F488" s="754"/>
      <c r="N488" s="754"/>
      <c r="O488" s="754"/>
      <c r="W488" s="770"/>
      <c r="AA488" s="1130"/>
    </row>
    <row r="489" spans="6:27" x14ac:dyDescent="0.25">
      <c r="F489" s="754"/>
      <c r="N489" s="754"/>
      <c r="O489" s="754"/>
      <c r="W489" s="770"/>
      <c r="AA489" s="1130"/>
    </row>
    <row r="490" spans="6:27" x14ac:dyDescent="0.25">
      <c r="F490" s="754"/>
      <c r="N490" s="754"/>
      <c r="O490" s="754"/>
      <c r="W490" s="770"/>
      <c r="AA490" s="1130"/>
    </row>
    <row r="491" spans="6:27" x14ac:dyDescent="0.25">
      <c r="F491" s="754"/>
      <c r="N491" s="754"/>
      <c r="O491" s="754"/>
      <c r="W491" s="770"/>
      <c r="AA491" s="1130"/>
    </row>
    <row r="492" spans="6:27" x14ac:dyDescent="0.25">
      <c r="F492" s="754"/>
      <c r="N492" s="754"/>
      <c r="O492" s="754"/>
      <c r="W492" s="770"/>
      <c r="AA492" s="1130"/>
    </row>
    <row r="493" spans="6:27" x14ac:dyDescent="0.25">
      <c r="F493" s="754"/>
      <c r="N493" s="754"/>
      <c r="O493" s="754"/>
      <c r="W493" s="770"/>
      <c r="AA493" s="1130"/>
    </row>
    <row r="494" spans="6:27" x14ac:dyDescent="0.25">
      <c r="F494" s="754"/>
      <c r="N494" s="754"/>
      <c r="O494" s="754"/>
      <c r="W494" s="770"/>
      <c r="AA494" s="1130"/>
    </row>
    <row r="495" spans="6:27" x14ac:dyDescent="0.25">
      <c r="F495" s="754"/>
      <c r="N495" s="754"/>
      <c r="O495" s="754"/>
      <c r="W495" s="770"/>
      <c r="AA495" s="1130"/>
    </row>
    <row r="496" spans="6:27" x14ac:dyDescent="0.25">
      <c r="F496" s="754"/>
      <c r="N496" s="754"/>
      <c r="O496" s="754"/>
      <c r="W496" s="770"/>
      <c r="AA496" s="1130"/>
    </row>
    <row r="497" spans="6:27" x14ac:dyDescent="0.25">
      <c r="F497" s="754"/>
      <c r="N497" s="754"/>
      <c r="O497" s="754"/>
      <c r="W497" s="770"/>
      <c r="AA497" s="1130"/>
    </row>
    <row r="498" spans="6:27" x14ac:dyDescent="0.25">
      <c r="F498" s="754"/>
      <c r="N498" s="754"/>
      <c r="O498" s="754"/>
      <c r="W498" s="770"/>
      <c r="AA498" s="1130"/>
    </row>
    <row r="499" spans="6:27" x14ac:dyDescent="0.25">
      <c r="F499" s="754"/>
      <c r="N499" s="754"/>
      <c r="O499" s="754"/>
      <c r="W499" s="770"/>
      <c r="AA499" s="1130"/>
    </row>
    <row r="500" spans="6:27" x14ac:dyDescent="0.25">
      <c r="F500" s="754"/>
      <c r="N500" s="754"/>
      <c r="O500" s="754"/>
      <c r="W500" s="770"/>
      <c r="AA500" s="1130"/>
    </row>
    <row r="501" spans="6:27" x14ac:dyDescent="0.25">
      <c r="F501" s="754"/>
      <c r="N501" s="754"/>
      <c r="O501" s="754"/>
      <c r="W501" s="770"/>
      <c r="AA501" s="1130"/>
    </row>
    <row r="502" spans="6:27" x14ac:dyDescent="0.25">
      <c r="F502" s="754"/>
      <c r="N502" s="754"/>
      <c r="O502" s="754"/>
      <c r="W502" s="770"/>
      <c r="AA502" s="1130"/>
    </row>
    <row r="503" spans="6:27" x14ac:dyDescent="0.25">
      <c r="F503" s="754"/>
      <c r="N503" s="754"/>
      <c r="O503" s="754"/>
      <c r="W503" s="770"/>
      <c r="AA503" s="1130"/>
    </row>
    <row r="504" spans="6:27" x14ac:dyDescent="0.25">
      <c r="F504" s="754"/>
      <c r="N504" s="754"/>
      <c r="O504" s="754"/>
      <c r="W504" s="770"/>
      <c r="AA504" s="1130"/>
    </row>
    <row r="505" spans="6:27" x14ac:dyDescent="0.25">
      <c r="F505" s="754"/>
      <c r="N505" s="754"/>
      <c r="O505" s="754"/>
      <c r="W505" s="770"/>
      <c r="AA505" s="1130"/>
    </row>
    <row r="506" spans="6:27" x14ac:dyDescent="0.25">
      <c r="F506" s="754"/>
      <c r="N506" s="754"/>
      <c r="O506" s="754"/>
      <c r="W506" s="770"/>
      <c r="AA506" s="1130"/>
    </row>
    <row r="507" spans="6:27" x14ac:dyDescent="0.25">
      <c r="F507" s="754"/>
      <c r="N507" s="754"/>
      <c r="O507" s="754"/>
      <c r="W507" s="770"/>
      <c r="AA507" s="1130"/>
    </row>
    <row r="508" spans="6:27" x14ac:dyDescent="0.25">
      <c r="F508" s="754"/>
      <c r="N508" s="754"/>
      <c r="O508" s="754"/>
      <c r="W508" s="770"/>
      <c r="AA508" s="1130"/>
    </row>
    <row r="509" spans="6:27" x14ac:dyDescent="0.25">
      <c r="F509" s="754"/>
      <c r="N509" s="754"/>
      <c r="O509" s="754"/>
      <c r="W509" s="770"/>
      <c r="AA509" s="1130"/>
    </row>
    <row r="510" spans="6:27" x14ac:dyDescent="0.25">
      <c r="F510" s="754"/>
      <c r="N510" s="754"/>
      <c r="O510" s="754"/>
      <c r="W510" s="770"/>
      <c r="AA510" s="1130"/>
    </row>
    <row r="511" spans="6:27" x14ac:dyDescent="0.25">
      <c r="F511" s="754"/>
      <c r="N511" s="754"/>
      <c r="O511" s="754"/>
      <c r="W511" s="770"/>
      <c r="AA511" s="1130"/>
    </row>
    <row r="512" spans="6:27" x14ac:dyDescent="0.25">
      <c r="F512" s="754"/>
      <c r="N512" s="754"/>
      <c r="O512" s="754"/>
      <c r="W512" s="770"/>
      <c r="AA512" s="1130"/>
    </row>
    <row r="513" spans="6:27" x14ac:dyDescent="0.25">
      <c r="F513" s="754"/>
      <c r="N513" s="754"/>
      <c r="O513" s="754"/>
      <c r="W513" s="770"/>
      <c r="AA513" s="1130"/>
    </row>
    <row r="514" spans="6:27" x14ac:dyDescent="0.25">
      <c r="F514" s="754"/>
      <c r="N514" s="754"/>
      <c r="O514" s="754"/>
      <c r="W514" s="770"/>
      <c r="AA514" s="1130"/>
    </row>
    <row r="515" spans="6:27" x14ac:dyDescent="0.25">
      <c r="F515" s="754"/>
      <c r="N515" s="754"/>
      <c r="O515" s="754"/>
      <c r="W515" s="770"/>
      <c r="AA515" s="1130"/>
    </row>
    <row r="516" spans="6:27" x14ac:dyDescent="0.25">
      <c r="F516" s="754"/>
      <c r="N516" s="754"/>
      <c r="O516" s="754"/>
      <c r="W516" s="770"/>
      <c r="AA516" s="1130"/>
    </row>
    <row r="517" spans="6:27" x14ac:dyDescent="0.25">
      <c r="F517" s="754"/>
      <c r="N517" s="754"/>
      <c r="O517" s="754"/>
      <c r="W517" s="770"/>
      <c r="AA517" s="1130"/>
    </row>
    <row r="518" spans="6:27" x14ac:dyDescent="0.25">
      <c r="F518" s="754"/>
      <c r="N518" s="754"/>
      <c r="O518" s="754"/>
      <c r="W518" s="770"/>
      <c r="AA518" s="1130"/>
    </row>
    <row r="519" spans="6:27" x14ac:dyDescent="0.25">
      <c r="F519" s="754"/>
      <c r="N519" s="754"/>
      <c r="O519" s="754"/>
      <c r="W519" s="770"/>
      <c r="AA519" s="1130"/>
    </row>
    <row r="520" spans="6:27" x14ac:dyDescent="0.25">
      <c r="F520" s="754"/>
      <c r="N520" s="754"/>
      <c r="O520" s="754"/>
      <c r="W520" s="770"/>
      <c r="AA520" s="1130"/>
    </row>
    <row r="521" spans="6:27" x14ac:dyDescent="0.25">
      <c r="F521" s="754"/>
      <c r="N521" s="754"/>
      <c r="O521" s="754"/>
      <c r="W521" s="770"/>
      <c r="AA521" s="1130"/>
    </row>
    <row r="522" spans="6:27" x14ac:dyDescent="0.25">
      <c r="F522" s="754"/>
      <c r="N522" s="754"/>
      <c r="O522" s="754"/>
      <c r="W522" s="770"/>
      <c r="AA522" s="1130"/>
    </row>
    <row r="523" spans="6:27" x14ac:dyDescent="0.25">
      <c r="F523" s="754"/>
      <c r="N523" s="754"/>
      <c r="O523" s="754"/>
      <c r="W523" s="770"/>
      <c r="AA523" s="1130"/>
    </row>
    <row r="524" spans="6:27" x14ac:dyDescent="0.25">
      <c r="F524" s="754"/>
      <c r="N524" s="754"/>
      <c r="O524" s="754"/>
      <c r="W524" s="770"/>
      <c r="AA524" s="1130"/>
    </row>
    <row r="525" spans="6:27" x14ac:dyDescent="0.25">
      <c r="F525" s="754"/>
      <c r="N525" s="754"/>
      <c r="O525" s="754"/>
      <c r="W525" s="770"/>
      <c r="AA525" s="1130"/>
    </row>
    <row r="526" spans="6:27" x14ac:dyDescent="0.25">
      <c r="F526" s="754"/>
      <c r="N526" s="754"/>
      <c r="O526" s="754"/>
      <c r="W526" s="770"/>
      <c r="AA526" s="1130"/>
    </row>
    <row r="527" spans="6:27" x14ac:dyDescent="0.25">
      <c r="F527" s="754"/>
      <c r="N527" s="754"/>
      <c r="O527" s="754"/>
      <c r="W527" s="770"/>
      <c r="AA527" s="1130"/>
    </row>
    <row r="528" spans="6:27" x14ac:dyDescent="0.25">
      <c r="F528" s="754"/>
      <c r="N528" s="754"/>
      <c r="O528" s="754"/>
      <c r="W528" s="770"/>
      <c r="AA528" s="1130"/>
    </row>
    <row r="529" spans="6:27" x14ac:dyDescent="0.25">
      <c r="F529" s="754"/>
      <c r="N529" s="754"/>
      <c r="O529" s="754"/>
      <c r="W529" s="770"/>
      <c r="AA529" s="1130"/>
    </row>
    <row r="530" spans="6:27" x14ac:dyDescent="0.25">
      <c r="F530" s="754"/>
      <c r="N530" s="754"/>
      <c r="O530" s="754"/>
      <c r="W530" s="770"/>
      <c r="AA530" s="1130"/>
    </row>
    <row r="531" spans="6:27" x14ac:dyDescent="0.25">
      <c r="F531" s="754"/>
      <c r="N531" s="754"/>
      <c r="O531" s="754"/>
      <c r="W531" s="770"/>
      <c r="AA531" s="1130"/>
    </row>
    <row r="532" spans="6:27" x14ac:dyDescent="0.25">
      <c r="F532" s="754"/>
      <c r="N532" s="754"/>
      <c r="O532" s="754"/>
      <c r="W532" s="770"/>
      <c r="AA532" s="1130"/>
    </row>
    <row r="533" spans="6:27" x14ac:dyDescent="0.25">
      <c r="F533" s="754"/>
      <c r="N533" s="754"/>
      <c r="O533" s="754"/>
      <c r="W533" s="770"/>
      <c r="AA533" s="1130"/>
    </row>
    <row r="534" spans="6:27" x14ac:dyDescent="0.25">
      <c r="F534" s="754"/>
      <c r="N534" s="754"/>
      <c r="O534" s="754"/>
      <c r="W534" s="770"/>
      <c r="AA534" s="1130"/>
    </row>
    <row r="535" spans="6:27" x14ac:dyDescent="0.25">
      <c r="F535" s="754"/>
      <c r="N535" s="754"/>
      <c r="O535" s="754"/>
      <c r="W535" s="770"/>
      <c r="AA535" s="1130"/>
    </row>
    <row r="536" spans="6:27" x14ac:dyDescent="0.25">
      <c r="F536" s="754"/>
      <c r="N536" s="754"/>
      <c r="O536" s="754"/>
      <c r="W536" s="770"/>
      <c r="AA536" s="1130"/>
    </row>
    <row r="537" spans="6:27" x14ac:dyDescent="0.25">
      <c r="F537" s="754"/>
      <c r="N537" s="754"/>
      <c r="O537" s="754"/>
      <c r="W537" s="770"/>
      <c r="AA537" s="1130"/>
    </row>
    <row r="538" spans="6:27" x14ac:dyDescent="0.25">
      <c r="F538" s="754"/>
      <c r="N538" s="754"/>
      <c r="O538" s="754"/>
      <c r="W538" s="770"/>
      <c r="AA538" s="1130"/>
    </row>
    <row r="539" spans="6:27" x14ac:dyDescent="0.25">
      <c r="F539" s="754"/>
      <c r="N539" s="754"/>
      <c r="O539" s="754"/>
      <c r="W539" s="770"/>
      <c r="AA539" s="1130"/>
    </row>
    <row r="540" spans="6:27" x14ac:dyDescent="0.25">
      <c r="F540" s="754"/>
      <c r="N540" s="754"/>
      <c r="O540" s="754"/>
      <c r="W540" s="770"/>
      <c r="AA540" s="1130"/>
    </row>
    <row r="541" spans="6:27" x14ac:dyDescent="0.25">
      <c r="F541" s="754"/>
      <c r="N541" s="754"/>
      <c r="O541" s="754"/>
      <c r="W541" s="770"/>
      <c r="AA541" s="1130"/>
    </row>
    <row r="542" spans="6:27" x14ac:dyDescent="0.25">
      <c r="F542" s="754"/>
      <c r="N542" s="754"/>
      <c r="O542" s="754"/>
      <c r="W542" s="770"/>
      <c r="AA542" s="1130"/>
    </row>
    <row r="543" spans="6:27" x14ac:dyDescent="0.25">
      <c r="F543" s="754"/>
      <c r="N543" s="754"/>
      <c r="O543" s="754"/>
      <c r="W543" s="770"/>
      <c r="AA543" s="1130"/>
    </row>
    <row r="544" spans="6:27" x14ac:dyDescent="0.25">
      <c r="F544" s="754"/>
      <c r="N544" s="754"/>
      <c r="O544" s="754"/>
      <c r="W544" s="770"/>
      <c r="AA544" s="1130"/>
    </row>
    <row r="545" spans="6:27" x14ac:dyDescent="0.25">
      <c r="F545" s="754"/>
      <c r="N545" s="754"/>
      <c r="O545" s="754"/>
      <c r="W545" s="770"/>
      <c r="AA545" s="1130"/>
    </row>
    <row r="546" spans="6:27" x14ac:dyDescent="0.25">
      <c r="F546" s="754"/>
      <c r="N546" s="754"/>
      <c r="O546" s="754"/>
      <c r="W546" s="770"/>
      <c r="AA546" s="1130"/>
    </row>
    <row r="547" spans="6:27" x14ac:dyDescent="0.25">
      <c r="F547" s="754"/>
      <c r="N547" s="754"/>
      <c r="O547" s="754"/>
      <c r="W547" s="770"/>
      <c r="AA547" s="1130"/>
    </row>
    <row r="548" spans="6:27" x14ac:dyDescent="0.25">
      <c r="F548" s="754"/>
      <c r="N548" s="754"/>
      <c r="O548" s="754"/>
      <c r="W548" s="770"/>
      <c r="AA548" s="1130"/>
    </row>
    <row r="549" spans="6:27" x14ac:dyDescent="0.25">
      <c r="F549" s="754"/>
      <c r="N549" s="754"/>
      <c r="O549" s="754"/>
      <c r="W549" s="770"/>
      <c r="AA549" s="1130"/>
    </row>
    <row r="550" spans="6:27" x14ac:dyDescent="0.25">
      <c r="F550" s="754"/>
      <c r="N550" s="754"/>
      <c r="O550" s="754"/>
      <c r="W550" s="770"/>
      <c r="AA550" s="1130"/>
    </row>
    <row r="551" spans="6:27" x14ac:dyDescent="0.25">
      <c r="F551" s="754"/>
      <c r="N551" s="754"/>
      <c r="O551" s="754"/>
      <c r="W551" s="770"/>
      <c r="AA551" s="1130"/>
    </row>
    <row r="552" spans="6:27" x14ac:dyDescent="0.25">
      <c r="F552" s="754"/>
      <c r="N552" s="754"/>
      <c r="O552" s="754"/>
      <c r="W552" s="770"/>
      <c r="AA552" s="1130"/>
    </row>
    <row r="553" spans="6:27" x14ac:dyDescent="0.25">
      <c r="F553" s="754"/>
      <c r="N553" s="754"/>
      <c r="O553" s="754"/>
      <c r="W553" s="770"/>
      <c r="AA553" s="1130"/>
    </row>
    <row r="554" spans="6:27" x14ac:dyDescent="0.25">
      <c r="F554" s="754"/>
      <c r="N554" s="754"/>
      <c r="O554" s="754"/>
      <c r="W554" s="770"/>
      <c r="AA554" s="1130"/>
    </row>
    <row r="555" spans="6:27" x14ac:dyDescent="0.25">
      <c r="F555" s="754"/>
      <c r="N555" s="754"/>
      <c r="O555" s="754"/>
      <c r="W555" s="770"/>
      <c r="AA555" s="1130"/>
    </row>
    <row r="556" spans="6:27" x14ac:dyDescent="0.25">
      <c r="F556" s="754"/>
      <c r="N556" s="754"/>
      <c r="O556" s="754"/>
      <c r="W556" s="770"/>
      <c r="AA556" s="1130"/>
    </row>
    <row r="557" spans="6:27" x14ac:dyDescent="0.25">
      <c r="F557" s="754"/>
      <c r="N557" s="754"/>
      <c r="O557" s="754"/>
      <c r="W557" s="770"/>
      <c r="AA557" s="1130"/>
    </row>
    <row r="558" spans="6:27" x14ac:dyDescent="0.25">
      <c r="F558" s="754"/>
      <c r="N558" s="754"/>
      <c r="O558" s="754"/>
      <c r="W558" s="770"/>
      <c r="AA558" s="1130"/>
    </row>
    <row r="559" spans="6:27" x14ac:dyDescent="0.25">
      <c r="F559" s="754"/>
      <c r="N559" s="754"/>
      <c r="O559" s="754"/>
      <c r="W559" s="770"/>
      <c r="AA559" s="1130"/>
    </row>
    <row r="560" spans="6:27" x14ac:dyDescent="0.25">
      <c r="F560" s="754"/>
      <c r="N560" s="754"/>
      <c r="O560" s="754"/>
      <c r="W560" s="770"/>
      <c r="AA560" s="1130"/>
    </row>
    <row r="561" spans="6:27" x14ac:dyDescent="0.25">
      <c r="F561" s="754"/>
      <c r="N561" s="754"/>
      <c r="O561" s="754"/>
      <c r="W561" s="770"/>
      <c r="AA561" s="1130"/>
    </row>
    <row r="562" spans="6:27" x14ac:dyDescent="0.25">
      <c r="F562" s="754"/>
      <c r="N562" s="754"/>
      <c r="O562" s="754"/>
      <c r="W562" s="770"/>
      <c r="AA562" s="1130"/>
    </row>
    <row r="563" spans="6:27" x14ac:dyDescent="0.25">
      <c r="F563" s="754"/>
      <c r="N563" s="754"/>
      <c r="O563" s="754"/>
      <c r="W563" s="770"/>
      <c r="AA563" s="1130"/>
    </row>
    <row r="564" spans="6:27" x14ac:dyDescent="0.25">
      <c r="F564" s="754"/>
      <c r="N564" s="754"/>
      <c r="O564" s="754"/>
      <c r="W564" s="770"/>
      <c r="AA564" s="1130"/>
    </row>
    <row r="565" spans="6:27" x14ac:dyDescent="0.25">
      <c r="F565" s="754"/>
      <c r="N565" s="754"/>
      <c r="O565" s="754"/>
      <c r="W565" s="770"/>
      <c r="AA565" s="1130"/>
    </row>
    <row r="566" spans="6:27" x14ac:dyDescent="0.25">
      <c r="F566" s="754"/>
      <c r="N566" s="754"/>
      <c r="O566" s="754"/>
      <c r="W566" s="770"/>
      <c r="AA566" s="1130"/>
    </row>
    <row r="567" spans="6:27" x14ac:dyDescent="0.25">
      <c r="F567" s="754"/>
      <c r="N567" s="754"/>
      <c r="O567" s="754"/>
      <c r="W567" s="770"/>
      <c r="AA567" s="1130"/>
    </row>
    <row r="568" spans="6:27" x14ac:dyDescent="0.25">
      <c r="F568" s="754"/>
      <c r="N568" s="754"/>
      <c r="O568" s="754"/>
      <c r="W568" s="770"/>
      <c r="AA568" s="1130"/>
    </row>
    <row r="569" spans="6:27" x14ac:dyDescent="0.25">
      <c r="F569" s="754"/>
      <c r="N569" s="754"/>
      <c r="O569" s="754"/>
      <c r="W569" s="770"/>
      <c r="AA569" s="1130"/>
    </row>
    <row r="570" spans="6:27" x14ac:dyDescent="0.25">
      <c r="F570" s="754"/>
      <c r="N570" s="754"/>
      <c r="O570" s="754"/>
      <c r="W570" s="770"/>
      <c r="AA570" s="1130"/>
    </row>
    <row r="571" spans="6:27" x14ac:dyDescent="0.25">
      <c r="F571" s="754"/>
      <c r="N571" s="754"/>
      <c r="O571" s="754"/>
      <c r="W571" s="770"/>
      <c r="AA571" s="1130"/>
    </row>
    <row r="572" spans="6:27" x14ac:dyDescent="0.25">
      <c r="F572" s="754"/>
      <c r="N572" s="754"/>
      <c r="O572" s="754"/>
      <c r="W572" s="770"/>
      <c r="AA572" s="1130"/>
    </row>
    <row r="573" spans="6:27" x14ac:dyDescent="0.25">
      <c r="F573" s="754"/>
      <c r="N573" s="754"/>
      <c r="O573" s="754"/>
      <c r="W573" s="770"/>
      <c r="AA573" s="1130"/>
    </row>
    <row r="574" spans="6:27" x14ac:dyDescent="0.25">
      <c r="F574" s="754"/>
      <c r="N574" s="754"/>
      <c r="O574" s="754"/>
      <c r="W574" s="770"/>
      <c r="AA574" s="1130"/>
    </row>
    <row r="575" spans="6:27" x14ac:dyDescent="0.25">
      <c r="F575" s="754"/>
      <c r="N575" s="754"/>
      <c r="O575" s="754"/>
      <c r="W575" s="770"/>
      <c r="AA575" s="1130"/>
    </row>
    <row r="576" spans="6:27" x14ac:dyDescent="0.25">
      <c r="F576" s="754"/>
      <c r="N576" s="754"/>
      <c r="O576" s="754"/>
      <c r="W576" s="770"/>
      <c r="AA576" s="1130"/>
    </row>
    <row r="577" spans="6:27" x14ac:dyDescent="0.25">
      <c r="F577" s="754"/>
      <c r="N577" s="754"/>
      <c r="O577" s="754"/>
      <c r="W577" s="770"/>
      <c r="AA577" s="1130"/>
    </row>
    <row r="578" spans="6:27" x14ac:dyDescent="0.25">
      <c r="F578" s="754"/>
      <c r="N578" s="754"/>
      <c r="O578" s="754"/>
      <c r="W578" s="770"/>
      <c r="AA578" s="1130"/>
    </row>
    <row r="579" spans="6:27" x14ac:dyDescent="0.25">
      <c r="F579" s="754"/>
      <c r="N579" s="754"/>
      <c r="O579" s="754"/>
      <c r="W579" s="770"/>
      <c r="AA579" s="1130"/>
    </row>
    <row r="580" spans="6:27" x14ac:dyDescent="0.25">
      <c r="F580" s="754"/>
      <c r="N580" s="754"/>
      <c r="O580" s="754"/>
      <c r="W580" s="770"/>
      <c r="AA580" s="1130"/>
    </row>
    <row r="581" spans="6:27" x14ac:dyDescent="0.25">
      <c r="F581" s="754"/>
      <c r="N581" s="754"/>
      <c r="O581" s="754"/>
      <c r="W581" s="770"/>
      <c r="AA581" s="1130"/>
    </row>
    <row r="582" spans="6:27" x14ac:dyDescent="0.25">
      <c r="F582" s="754"/>
      <c r="N582" s="754"/>
      <c r="O582" s="754"/>
      <c r="W582" s="770"/>
      <c r="AA582" s="1130"/>
    </row>
    <row r="583" spans="6:27" x14ac:dyDescent="0.25">
      <c r="F583" s="754"/>
      <c r="N583" s="754"/>
      <c r="O583" s="754"/>
      <c r="W583" s="770"/>
      <c r="AA583" s="1130"/>
    </row>
    <row r="584" spans="6:27" x14ac:dyDescent="0.25">
      <c r="F584" s="754"/>
      <c r="N584" s="754"/>
      <c r="O584" s="754"/>
      <c r="W584" s="770"/>
      <c r="AA584" s="1130"/>
    </row>
    <row r="585" spans="6:27" x14ac:dyDescent="0.25">
      <c r="F585" s="754"/>
      <c r="N585" s="754"/>
      <c r="O585" s="754"/>
      <c r="W585" s="770"/>
      <c r="AA585" s="1130"/>
    </row>
    <row r="586" spans="6:27" x14ac:dyDescent="0.25">
      <c r="F586" s="754"/>
      <c r="N586" s="754"/>
      <c r="O586" s="754"/>
      <c r="W586" s="770"/>
      <c r="AA586" s="1130"/>
    </row>
    <row r="587" spans="6:27" x14ac:dyDescent="0.25">
      <c r="F587" s="754"/>
      <c r="N587" s="754"/>
      <c r="O587" s="754"/>
      <c r="W587" s="770"/>
      <c r="AA587" s="1130"/>
    </row>
    <row r="588" spans="6:27" x14ac:dyDescent="0.25">
      <c r="F588" s="754"/>
      <c r="N588" s="754"/>
      <c r="O588" s="754"/>
      <c r="W588" s="770"/>
      <c r="AA588" s="1130"/>
    </row>
    <row r="589" spans="6:27" x14ac:dyDescent="0.25">
      <c r="F589" s="754"/>
      <c r="N589" s="754"/>
      <c r="O589" s="754"/>
      <c r="W589" s="770"/>
      <c r="AA589" s="1130"/>
    </row>
    <row r="590" spans="6:27" x14ac:dyDescent="0.25">
      <c r="F590" s="754"/>
      <c r="N590" s="754"/>
      <c r="O590" s="754"/>
      <c r="W590" s="770"/>
      <c r="AA590" s="1130"/>
    </row>
    <row r="591" spans="6:27" x14ac:dyDescent="0.25">
      <c r="F591" s="754"/>
      <c r="N591" s="754"/>
      <c r="O591" s="754"/>
      <c r="W591" s="770"/>
      <c r="AA591" s="1130"/>
    </row>
    <row r="592" spans="6:27" x14ac:dyDescent="0.25">
      <c r="F592" s="754"/>
      <c r="N592" s="754"/>
      <c r="O592" s="754"/>
      <c r="W592" s="770"/>
      <c r="AA592" s="1130"/>
    </row>
    <row r="593" spans="6:27" x14ac:dyDescent="0.25">
      <c r="F593" s="754"/>
      <c r="N593" s="754"/>
      <c r="O593" s="754"/>
      <c r="W593" s="770"/>
      <c r="AA593" s="1130"/>
    </row>
    <row r="594" spans="6:27" x14ac:dyDescent="0.25">
      <c r="F594" s="754"/>
      <c r="N594" s="754"/>
      <c r="O594" s="754"/>
      <c r="W594" s="770"/>
      <c r="AA594" s="1130"/>
    </row>
    <row r="595" spans="6:27" x14ac:dyDescent="0.25">
      <c r="F595" s="754"/>
      <c r="N595" s="754"/>
      <c r="O595" s="754"/>
      <c r="W595" s="770"/>
      <c r="AA595" s="1130"/>
    </row>
    <row r="596" spans="6:27" x14ac:dyDescent="0.25">
      <c r="F596" s="754"/>
      <c r="N596" s="754"/>
      <c r="O596" s="754"/>
      <c r="W596" s="770"/>
      <c r="AA596" s="1130"/>
    </row>
    <row r="597" spans="6:27" x14ac:dyDescent="0.25">
      <c r="F597" s="754"/>
      <c r="N597" s="754"/>
      <c r="O597" s="754"/>
      <c r="W597" s="770"/>
      <c r="AA597" s="1130"/>
    </row>
    <row r="598" spans="6:27" x14ac:dyDescent="0.25">
      <c r="F598" s="754"/>
      <c r="N598" s="754"/>
      <c r="O598" s="754"/>
      <c r="W598" s="770"/>
      <c r="AA598" s="1130"/>
    </row>
    <row r="599" spans="6:27" x14ac:dyDescent="0.25">
      <c r="F599" s="754"/>
      <c r="N599" s="754"/>
      <c r="O599" s="754"/>
      <c r="W599" s="770"/>
      <c r="AA599" s="1130"/>
    </row>
    <row r="600" spans="6:27" x14ac:dyDescent="0.25">
      <c r="F600" s="754"/>
      <c r="N600" s="754"/>
      <c r="O600" s="754"/>
      <c r="W600" s="770"/>
      <c r="AA600" s="1130"/>
    </row>
    <row r="601" spans="6:27" x14ac:dyDescent="0.25">
      <c r="F601" s="754"/>
      <c r="N601" s="754"/>
      <c r="O601" s="754"/>
      <c r="W601" s="770"/>
      <c r="AA601" s="1130"/>
    </row>
    <row r="602" spans="6:27" x14ac:dyDescent="0.25">
      <c r="F602" s="754"/>
      <c r="N602" s="754"/>
      <c r="O602" s="754"/>
      <c r="W602" s="770"/>
      <c r="AA602" s="1130"/>
    </row>
    <row r="603" spans="6:27" x14ac:dyDescent="0.25">
      <c r="F603" s="754"/>
      <c r="N603" s="754"/>
      <c r="O603" s="754"/>
      <c r="W603" s="770"/>
      <c r="AA603" s="1130"/>
    </row>
    <row r="604" spans="6:27" x14ac:dyDescent="0.25">
      <c r="F604" s="754"/>
      <c r="N604" s="754"/>
      <c r="O604" s="754"/>
      <c r="W604" s="770"/>
      <c r="AA604" s="1130"/>
    </row>
    <row r="605" spans="6:27" x14ac:dyDescent="0.25">
      <c r="F605" s="754"/>
      <c r="N605" s="754"/>
      <c r="O605" s="754"/>
      <c r="W605" s="770"/>
      <c r="AA605" s="1130"/>
    </row>
    <row r="606" spans="6:27" x14ac:dyDescent="0.25">
      <c r="F606" s="754"/>
      <c r="N606" s="754"/>
      <c r="O606" s="754"/>
      <c r="W606" s="770"/>
      <c r="AA606" s="1130"/>
    </row>
    <row r="607" spans="6:27" x14ac:dyDescent="0.25">
      <c r="F607" s="754"/>
      <c r="N607" s="754"/>
      <c r="O607" s="754"/>
      <c r="W607" s="770"/>
      <c r="AA607" s="1130"/>
    </row>
    <row r="608" spans="6:27" x14ac:dyDescent="0.25">
      <c r="F608" s="754"/>
      <c r="N608" s="754"/>
      <c r="O608" s="754"/>
      <c r="W608" s="770"/>
      <c r="AA608" s="1130"/>
    </row>
    <row r="609" spans="6:27" x14ac:dyDescent="0.25">
      <c r="F609" s="754"/>
      <c r="N609" s="754"/>
      <c r="O609" s="754"/>
      <c r="W609" s="770"/>
      <c r="AA609" s="1130"/>
    </row>
    <row r="610" spans="6:27" x14ac:dyDescent="0.25">
      <c r="F610" s="754"/>
      <c r="N610" s="754"/>
      <c r="O610" s="754"/>
      <c r="W610" s="770"/>
      <c r="AA610" s="1130"/>
    </row>
    <row r="611" spans="6:27" x14ac:dyDescent="0.25">
      <c r="F611" s="754"/>
      <c r="N611" s="754"/>
      <c r="O611" s="754"/>
      <c r="W611" s="770"/>
      <c r="AA611" s="1130"/>
    </row>
    <row r="612" spans="6:27" x14ac:dyDescent="0.25">
      <c r="F612" s="754"/>
      <c r="N612" s="754"/>
      <c r="O612" s="754"/>
      <c r="W612" s="770"/>
      <c r="AA612" s="1130"/>
    </row>
    <row r="613" spans="6:27" x14ac:dyDescent="0.25">
      <c r="F613" s="754"/>
      <c r="N613" s="754"/>
      <c r="O613" s="754"/>
      <c r="W613" s="770"/>
      <c r="AA613" s="1130"/>
    </row>
    <row r="614" spans="6:27" x14ac:dyDescent="0.25">
      <c r="F614" s="754"/>
      <c r="N614" s="754"/>
      <c r="O614" s="754"/>
      <c r="W614" s="770"/>
      <c r="AA614" s="1130"/>
    </row>
    <row r="615" spans="6:27" x14ac:dyDescent="0.25">
      <c r="F615" s="754"/>
      <c r="N615" s="754"/>
      <c r="O615" s="754"/>
      <c r="W615" s="770"/>
      <c r="AA615" s="1130"/>
    </row>
    <row r="616" spans="6:27" x14ac:dyDescent="0.25">
      <c r="F616" s="754"/>
      <c r="N616" s="754"/>
      <c r="O616" s="754"/>
      <c r="W616" s="770"/>
      <c r="AA616" s="1130"/>
    </row>
    <row r="617" spans="6:27" x14ac:dyDescent="0.25">
      <c r="F617" s="754"/>
      <c r="N617" s="754"/>
      <c r="O617" s="754"/>
      <c r="W617" s="770"/>
      <c r="AA617" s="1130"/>
    </row>
    <row r="618" spans="6:27" x14ac:dyDescent="0.25">
      <c r="F618" s="754"/>
      <c r="N618" s="754"/>
      <c r="O618" s="754"/>
      <c r="W618" s="770"/>
      <c r="AA618" s="1130"/>
    </row>
    <row r="619" spans="6:27" x14ac:dyDescent="0.25">
      <c r="F619" s="754"/>
      <c r="N619" s="754"/>
      <c r="O619" s="754"/>
      <c r="W619" s="770"/>
      <c r="AA619" s="1130"/>
    </row>
    <row r="620" spans="6:27" x14ac:dyDescent="0.25">
      <c r="F620" s="754"/>
      <c r="N620" s="754"/>
      <c r="O620" s="754"/>
      <c r="W620" s="770"/>
      <c r="AA620" s="1130"/>
    </row>
    <row r="621" spans="6:27" x14ac:dyDescent="0.25">
      <c r="F621" s="754"/>
      <c r="N621" s="754"/>
      <c r="O621" s="754"/>
      <c r="W621" s="770"/>
      <c r="AA621" s="1130"/>
    </row>
    <row r="622" spans="6:27" x14ac:dyDescent="0.25">
      <c r="F622" s="754"/>
      <c r="N622" s="754"/>
      <c r="O622" s="754"/>
      <c r="W622" s="770"/>
      <c r="AA622" s="1130"/>
    </row>
    <row r="623" spans="6:27" x14ac:dyDescent="0.25">
      <c r="F623" s="754"/>
      <c r="N623" s="754"/>
      <c r="O623" s="754"/>
      <c r="W623" s="770"/>
      <c r="AA623" s="1130"/>
    </row>
    <row r="624" spans="6:27" x14ac:dyDescent="0.25">
      <c r="F624" s="754"/>
      <c r="N624" s="754"/>
      <c r="O624" s="754"/>
      <c r="W624" s="770"/>
      <c r="AA624" s="1130"/>
    </row>
    <row r="625" spans="6:27" x14ac:dyDescent="0.25">
      <c r="F625" s="754"/>
      <c r="N625" s="754"/>
      <c r="O625" s="754"/>
      <c r="W625" s="770"/>
      <c r="AA625" s="1130"/>
    </row>
    <row r="626" spans="6:27" x14ac:dyDescent="0.25">
      <c r="F626" s="754"/>
      <c r="N626" s="754"/>
      <c r="O626" s="754"/>
      <c r="W626" s="770"/>
      <c r="AA626" s="1130"/>
    </row>
    <row r="627" spans="6:27" x14ac:dyDescent="0.25">
      <c r="F627" s="754"/>
      <c r="N627" s="754"/>
      <c r="O627" s="754"/>
      <c r="W627" s="770"/>
      <c r="AA627" s="1130"/>
    </row>
    <row r="628" spans="6:27" x14ac:dyDescent="0.25">
      <c r="F628" s="754"/>
      <c r="N628" s="754"/>
      <c r="O628" s="754"/>
      <c r="W628" s="770"/>
      <c r="AA628" s="1130"/>
    </row>
    <row r="629" spans="6:27" x14ac:dyDescent="0.25">
      <c r="F629" s="754"/>
      <c r="N629" s="754"/>
      <c r="O629" s="754"/>
      <c r="W629" s="770"/>
      <c r="AA629" s="1130"/>
    </row>
    <row r="630" spans="6:27" x14ac:dyDescent="0.25">
      <c r="F630" s="754"/>
      <c r="N630" s="754"/>
      <c r="O630" s="754"/>
      <c r="W630" s="770"/>
      <c r="AA630" s="1130"/>
    </row>
    <row r="631" spans="6:27" x14ac:dyDescent="0.25">
      <c r="F631" s="754"/>
      <c r="N631" s="754"/>
      <c r="O631" s="754"/>
      <c r="W631" s="770"/>
      <c r="AA631" s="1130"/>
    </row>
    <row r="632" spans="6:27" x14ac:dyDescent="0.25">
      <c r="F632" s="754"/>
      <c r="N632" s="754"/>
      <c r="O632" s="754"/>
      <c r="W632" s="770"/>
      <c r="AA632" s="1130"/>
    </row>
    <row r="633" spans="6:27" x14ac:dyDescent="0.25">
      <c r="F633" s="754"/>
      <c r="N633" s="754"/>
      <c r="O633" s="754"/>
      <c r="W633" s="770"/>
      <c r="AA633" s="1130"/>
    </row>
    <row r="634" spans="6:27" x14ac:dyDescent="0.25">
      <c r="F634" s="754"/>
      <c r="N634" s="754"/>
      <c r="O634" s="754"/>
      <c r="W634" s="770"/>
      <c r="AA634" s="1130"/>
    </row>
    <row r="635" spans="6:27" x14ac:dyDescent="0.25">
      <c r="F635" s="754"/>
      <c r="N635" s="754"/>
      <c r="O635" s="754"/>
      <c r="W635" s="770"/>
      <c r="AA635" s="1130"/>
    </row>
    <row r="636" spans="6:27" x14ac:dyDescent="0.25">
      <c r="F636" s="754"/>
      <c r="N636" s="754"/>
      <c r="O636" s="754"/>
      <c r="W636" s="770"/>
      <c r="AA636" s="1130"/>
    </row>
    <row r="637" spans="6:27" x14ac:dyDescent="0.25">
      <c r="F637" s="754"/>
      <c r="N637" s="754"/>
      <c r="O637" s="754"/>
      <c r="W637" s="770"/>
      <c r="AA637" s="1130"/>
    </row>
    <row r="638" spans="6:27" x14ac:dyDescent="0.25">
      <c r="F638" s="754"/>
      <c r="N638" s="754"/>
      <c r="O638" s="754"/>
      <c r="W638" s="770"/>
      <c r="AA638" s="1130"/>
    </row>
    <row r="639" spans="6:27" x14ac:dyDescent="0.25">
      <c r="F639" s="754"/>
      <c r="N639" s="754"/>
      <c r="O639" s="754"/>
      <c r="W639" s="770"/>
      <c r="AA639" s="1130"/>
    </row>
    <row r="640" spans="6:27" x14ac:dyDescent="0.25">
      <c r="F640" s="754"/>
      <c r="N640" s="754"/>
      <c r="O640" s="754"/>
      <c r="W640" s="770"/>
      <c r="AA640" s="1130"/>
    </row>
    <row r="641" spans="6:27" x14ac:dyDescent="0.25">
      <c r="F641" s="754"/>
      <c r="N641" s="754"/>
      <c r="O641" s="754"/>
      <c r="W641" s="770"/>
      <c r="AA641" s="1130"/>
    </row>
    <row r="642" spans="6:27" x14ac:dyDescent="0.25">
      <c r="F642" s="754"/>
      <c r="N642" s="754"/>
      <c r="O642" s="754"/>
      <c r="W642" s="770"/>
      <c r="AA642" s="1130"/>
    </row>
    <row r="643" spans="6:27" x14ac:dyDescent="0.25">
      <c r="F643" s="754"/>
      <c r="N643" s="754"/>
      <c r="O643" s="754"/>
      <c r="W643" s="770"/>
      <c r="AA643" s="1130"/>
    </row>
    <row r="644" spans="6:27" x14ac:dyDescent="0.25">
      <c r="F644" s="754"/>
      <c r="N644" s="754"/>
      <c r="O644" s="754"/>
      <c r="W644" s="770"/>
      <c r="AA644" s="1130"/>
    </row>
    <row r="645" spans="6:27" x14ac:dyDescent="0.25">
      <c r="F645" s="754"/>
      <c r="N645" s="754"/>
      <c r="O645" s="754"/>
      <c r="W645" s="770"/>
      <c r="AA645" s="1130"/>
    </row>
    <row r="646" spans="6:27" x14ac:dyDescent="0.25">
      <c r="F646" s="754"/>
      <c r="N646" s="754"/>
      <c r="O646" s="754"/>
      <c r="W646" s="770"/>
      <c r="AA646" s="1130"/>
    </row>
    <row r="647" spans="6:27" x14ac:dyDescent="0.25">
      <c r="F647" s="754"/>
      <c r="N647" s="754"/>
      <c r="O647" s="754"/>
      <c r="W647" s="770"/>
      <c r="AA647" s="1130"/>
    </row>
    <row r="648" spans="6:27" x14ac:dyDescent="0.25">
      <c r="F648" s="754"/>
      <c r="N648" s="754"/>
      <c r="O648" s="754"/>
      <c r="W648" s="770"/>
      <c r="AA648" s="1130"/>
    </row>
    <row r="649" spans="6:27" x14ac:dyDescent="0.25">
      <c r="F649" s="754"/>
      <c r="N649" s="754"/>
      <c r="O649" s="754"/>
      <c r="W649" s="770"/>
      <c r="AA649" s="1130"/>
    </row>
    <row r="650" spans="6:27" x14ac:dyDescent="0.25">
      <c r="F650" s="754"/>
      <c r="N650" s="754"/>
      <c r="O650" s="754"/>
      <c r="W650" s="770"/>
      <c r="AA650" s="1130"/>
    </row>
    <row r="651" spans="6:27" x14ac:dyDescent="0.25">
      <c r="F651" s="754"/>
      <c r="N651" s="754"/>
      <c r="O651" s="754"/>
      <c r="W651" s="770"/>
      <c r="AA651" s="1130"/>
    </row>
    <row r="652" spans="6:27" x14ac:dyDescent="0.25">
      <c r="F652" s="754"/>
      <c r="N652" s="754"/>
      <c r="O652" s="754"/>
      <c r="W652" s="770"/>
      <c r="AA652" s="1130"/>
    </row>
    <row r="653" spans="6:27" x14ac:dyDescent="0.25">
      <c r="F653" s="754"/>
      <c r="N653" s="754"/>
      <c r="O653" s="754"/>
      <c r="W653" s="770"/>
      <c r="AA653" s="1130"/>
    </row>
    <row r="654" spans="6:27" x14ac:dyDescent="0.25">
      <c r="F654" s="754"/>
      <c r="N654" s="754"/>
      <c r="O654" s="754"/>
      <c r="W654" s="770"/>
      <c r="AA654" s="1130"/>
    </row>
    <row r="655" spans="6:27" x14ac:dyDescent="0.25">
      <c r="F655" s="754"/>
      <c r="N655" s="754"/>
      <c r="O655" s="754"/>
      <c r="W655" s="770"/>
      <c r="AA655" s="1130"/>
    </row>
    <row r="656" spans="6:27" x14ac:dyDescent="0.25">
      <c r="F656" s="754"/>
      <c r="N656" s="754"/>
      <c r="O656" s="754"/>
      <c r="W656" s="770"/>
      <c r="AA656" s="1130"/>
    </row>
    <row r="657" spans="6:27" x14ac:dyDescent="0.25">
      <c r="F657" s="754"/>
      <c r="N657" s="754"/>
      <c r="O657" s="754"/>
      <c r="W657" s="770"/>
      <c r="AA657" s="1130"/>
    </row>
    <row r="658" spans="6:27" x14ac:dyDescent="0.25">
      <c r="F658" s="754"/>
      <c r="N658" s="754"/>
      <c r="O658" s="754"/>
      <c r="W658" s="770"/>
      <c r="AA658" s="1130"/>
    </row>
    <row r="659" spans="6:27" x14ac:dyDescent="0.25">
      <c r="F659" s="754"/>
      <c r="N659" s="754"/>
      <c r="O659" s="754"/>
      <c r="W659" s="770"/>
      <c r="AA659" s="1130"/>
    </row>
    <row r="660" spans="6:27" x14ac:dyDescent="0.25">
      <c r="F660" s="754"/>
      <c r="N660" s="754"/>
      <c r="O660" s="754"/>
      <c r="W660" s="770"/>
      <c r="AA660" s="1130"/>
    </row>
    <row r="661" spans="6:27" x14ac:dyDescent="0.25">
      <c r="F661" s="754"/>
      <c r="N661" s="754"/>
      <c r="O661" s="754"/>
      <c r="W661" s="770"/>
      <c r="AA661" s="1130"/>
    </row>
    <row r="662" spans="6:27" x14ac:dyDescent="0.25">
      <c r="F662" s="754"/>
      <c r="N662" s="754"/>
      <c r="O662" s="754"/>
      <c r="W662" s="770"/>
      <c r="AA662" s="1130"/>
    </row>
    <row r="663" spans="6:27" x14ac:dyDescent="0.25">
      <c r="F663" s="754"/>
      <c r="N663" s="754"/>
      <c r="O663" s="754"/>
      <c r="W663" s="770"/>
      <c r="AA663" s="1130"/>
    </row>
    <row r="664" spans="6:27" x14ac:dyDescent="0.25">
      <c r="F664" s="754"/>
      <c r="N664" s="754"/>
      <c r="O664" s="754"/>
      <c r="W664" s="770"/>
      <c r="AA664" s="1130"/>
    </row>
    <row r="665" spans="6:27" x14ac:dyDescent="0.25">
      <c r="F665" s="754"/>
      <c r="N665" s="754"/>
      <c r="O665" s="754"/>
      <c r="W665" s="770"/>
      <c r="AA665" s="1130"/>
    </row>
    <row r="666" spans="6:27" x14ac:dyDescent="0.25">
      <c r="F666" s="754"/>
      <c r="N666" s="754"/>
      <c r="O666" s="754"/>
      <c r="W666" s="770"/>
      <c r="AA666" s="1130"/>
    </row>
    <row r="667" spans="6:27" x14ac:dyDescent="0.25">
      <c r="F667" s="754"/>
      <c r="N667" s="754"/>
      <c r="O667" s="754"/>
      <c r="W667" s="770"/>
      <c r="AA667" s="1130"/>
    </row>
    <row r="668" spans="6:27" x14ac:dyDescent="0.25">
      <c r="F668" s="754"/>
      <c r="N668" s="754"/>
      <c r="O668" s="754"/>
      <c r="W668" s="770"/>
      <c r="AA668" s="1130"/>
    </row>
    <row r="669" spans="6:27" x14ac:dyDescent="0.25">
      <c r="F669" s="754"/>
      <c r="N669" s="754"/>
      <c r="O669" s="754"/>
      <c r="W669" s="770"/>
      <c r="AA669" s="1130"/>
    </row>
    <row r="670" spans="6:27" x14ac:dyDescent="0.25">
      <c r="F670" s="754"/>
      <c r="N670" s="754"/>
      <c r="O670" s="754"/>
      <c r="W670" s="770"/>
      <c r="AA670" s="1130"/>
    </row>
    <row r="671" spans="6:27" x14ac:dyDescent="0.25">
      <c r="F671" s="754"/>
      <c r="N671" s="754"/>
      <c r="O671" s="754"/>
      <c r="W671" s="770"/>
      <c r="AA671" s="1130"/>
    </row>
    <row r="672" spans="6:27" x14ac:dyDescent="0.25">
      <c r="F672" s="754"/>
      <c r="N672" s="754"/>
      <c r="O672" s="754"/>
      <c r="W672" s="770"/>
      <c r="AA672" s="1130"/>
    </row>
    <row r="673" spans="6:27" x14ac:dyDescent="0.25">
      <c r="F673" s="754"/>
      <c r="N673" s="754"/>
      <c r="O673" s="754"/>
      <c r="W673" s="770"/>
      <c r="AA673" s="1130"/>
    </row>
    <row r="674" spans="6:27" x14ac:dyDescent="0.25">
      <c r="F674" s="754"/>
      <c r="N674" s="754"/>
      <c r="O674" s="754"/>
      <c r="W674" s="770"/>
      <c r="AA674" s="1130"/>
    </row>
    <row r="675" spans="6:27" x14ac:dyDescent="0.25">
      <c r="F675" s="754"/>
      <c r="N675" s="754"/>
      <c r="O675" s="754"/>
      <c r="W675" s="770"/>
      <c r="AA675" s="1130"/>
    </row>
    <row r="676" spans="6:27" x14ac:dyDescent="0.25">
      <c r="F676" s="754"/>
      <c r="N676" s="754"/>
      <c r="O676" s="754"/>
      <c r="W676" s="770"/>
      <c r="AA676" s="1130"/>
    </row>
    <row r="677" spans="6:27" x14ac:dyDescent="0.25">
      <c r="F677" s="754"/>
      <c r="N677" s="754"/>
      <c r="O677" s="754"/>
      <c r="W677" s="770"/>
      <c r="AA677" s="1130"/>
    </row>
    <row r="678" spans="6:27" x14ac:dyDescent="0.25">
      <c r="F678" s="754"/>
      <c r="N678" s="754"/>
      <c r="O678" s="754"/>
      <c r="W678" s="770"/>
      <c r="AA678" s="1130"/>
    </row>
    <row r="679" spans="6:27" x14ac:dyDescent="0.25">
      <c r="F679" s="754"/>
      <c r="N679" s="754"/>
      <c r="O679" s="754"/>
      <c r="W679" s="770"/>
      <c r="AA679" s="1130"/>
    </row>
    <row r="680" spans="6:27" x14ac:dyDescent="0.25">
      <c r="F680" s="754"/>
      <c r="N680" s="754"/>
      <c r="O680" s="754"/>
      <c r="W680" s="770"/>
      <c r="AA680" s="1130"/>
    </row>
    <row r="681" spans="6:27" x14ac:dyDescent="0.25">
      <c r="F681" s="754"/>
      <c r="N681" s="754"/>
      <c r="O681" s="754"/>
      <c r="W681" s="770"/>
      <c r="AA681" s="1130"/>
    </row>
    <row r="682" spans="6:27" x14ac:dyDescent="0.25">
      <c r="F682" s="754"/>
      <c r="N682" s="754"/>
      <c r="O682" s="754"/>
      <c r="W682" s="770"/>
      <c r="AA682" s="1130"/>
    </row>
    <row r="683" spans="6:27" x14ac:dyDescent="0.25">
      <c r="F683" s="754"/>
      <c r="N683" s="754"/>
      <c r="O683" s="754"/>
      <c r="W683" s="770"/>
      <c r="AA683" s="1130"/>
    </row>
    <row r="684" spans="6:27" x14ac:dyDescent="0.25">
      <c r="F684" s="754"/>
      <c r="N684" s="754"/>
      <c r="O684" s="754"/>
      <c r="W684" s="770"/>
      <c r="AA684" s="1130"/>
    </row>
    <row r="685" spans="6:27" x14ac:dyDescent="0.25">
      <c r="F685" s="754"/>
      <c r="N685" s="754"/>
      <c r="O685" s="754"/>
      <c r="W685" s="770"/>
      <c r="AA685" s="1130"/>
    </row>
    <row r="686" spans="6:27" x14ac:dyDescent="0.25">
      <c r="F686" s="754"/>
      <c r="N686" s="754"/>
      <c r="O686" s="754"/>
      <c r="W686" s="770"/>
      <c r="AA686" s="1130"/>
    </row>
    <row r="687" spans="6:27" x14ac:dyDescent="0.25">
      <c r="F687" s="754"/>
      <c r="N687" s="754"/>
      <c r="O687" s="754"/>
      <c r="W687" s="770"/>
      <c r="AA687" s="1130"/>
    </row>
    <row r="688" spans="6:27" x14ac:dyDescent="0.25">
      <c r="F688" s="754"/>
      <c r="N688" s="754"/>
      <c r="O688" s="754"/>
      <c r="W688" s="770"/>
      <c r="AA688" s="1130"/>
    </row>
    <row r="689" spans="6:27" x14ac:dyDescent="0.25">
      <c r="F689" s="754"/>
      <c r="N689" s="754"/>
      <c r="O689" s="754"/>
      <c r="W689" s="770"/>
      <c r="AA689" s="1130"/>
    </row>
    <row r="690" spans="6:27" x14ac:dyDescent="0.25">
      <c r="F690" s="754"/>
      <c r="N690" s="754"/>
      <c r="O690" s="754"/>
      <c r="W690" s="770"/>
      <c r="AA690" s="1130"/>
    </row>
    <row r="691" spans="6:27" x14ac:dyDescent="0.25">
      <c r="F691" s="754"/>
      <c r="N691" s="754"/>
      <c r="O691" s="754"/>
      <c r="W691" s="770"/>
      <c r="AA691" s="1130"/>
    </row>
    <row r="692" spans="6:27" x14ac:dyDescent="0.25">
      <c r="F692" s="754"/>
      <c r="N692" s="754"/>
      <c r="O692" s="754"/>
      <c r="W692" s="770"/>
      <c r="AA692" s="1130"/>
    </row>
    <row r="693" spans="6:27" x14ac:dyDescent="0.25">
      <c r="F693" s="754"/>
      <c r="N693" s="754"/>
      <c r="O693" s="754"/>
      <c r="W693" s="770"/>
      <c r="AA693" s="1130"/>
    </row>
    <row r="694" spans="6:27" x14ac:dyDescent="0.25">
      <c r="F694" s="754"/>
      <c r="N694" s="754"/>
      <c r="O694" s="754"/>
      <c r="W694" s="770"/>
      <c r="AA694" s="1130"/>
    </row>
    <row r="695" spans="6:27" x14ac:dyDescent="0.25">
      <c r="F695" s="754"/>
      <c r="N695" s="754"/>
      <c r="O695" s="754"/>
      <c r="W695" s="770"/>
      <c r="AA695" s="1130"/>
    </row>
    <row r="696" spans="6:27" x14ac:dyDescent="0.25">
      <c r="F696" s="754"/>
      <c r="N696" s="754"/>
      <c r="O696" s="754"/>
      <c r="W696" s="770"/>
      <c r="AA696" s="1130"/>
    </row>
    <row r="697" spans="6:27" x14ac:dyDescent="0.25">
      <c r="F697" s="754"/>
      <c r="N697" s="754"/>
      <c r="O697" s="754"/>
      <c r="W697" s="770"/>
      <c r="AA697" s="1130"/>
    </row>
    <row r="698" spans="6:27" x14ac:dyDescent="0.25">
      <c r="F698" s="754"/>
      <c r="N698" s="754"/>
      <c r="O698" s="754"/>
      <c r="W698" s="770"/>
      <c r="AA698" s="1130"/>
    </row>
    <row r="699" spans="6:27" x14ac:dyDescent="0.25">
      <c r="F699" s="754"/>
      <c r="N699" s="754"/>
      <c r="O699" s="754"/>
      <c r="W699" s="770"/>
      <c r="AA699" s="1130"/>
    </row>
    <row r="700" spans="6:27" x14ac:dyDescent="0.25">
      <c r="F700" s="754"/>
      <c r="N700" s="754"/>
      <c r="O700" s="754"/>
      <c r="W700" s="770"/>
      <c r="AA700" s="1130"/>
    </row>
    <row r="701" spans="6:27" x14ac:dyDescent="0.25">
      <c r="F701" s="754"/>
      <c r="N701" s="754"/>
      <c r="O701" s="754"/>
      <c r="W701" s="770"/>
      <c r="AA701" s="1130"/>
    </row>
    <row r="702" spans="6:27" x14ac:dyDescent="0.25">
      <c r="F702" s="754"/>
      <c r="N702" s="754"/>
      <c r="O702" s="754"/>
      <c r="W702" s="770"/>
      <c r="AA702" s="1130"/>
    </row>
    <row r="703" spans="6:27" x14ac:dyDescent="0.25">
      <c r="F703" s="754"/>
      <c r="N703" s="754"/>
      <c r="O703" s="754"/>
      <c r="W703" s="770"/>
      <c r="AA703" s="1130"/>
    </row>
    <row r="704" spans="6:27" x14ac:dyDescent="0.25">
      <c r="F704" s="754"/>
      <c r="N704" s="754"/>
      <c r="O704" s="754"/>
      <c r="W704" s="770"/>
      <c r="AA704" s="1130"/>
    </row>
    <row r="705" spans="6:27" x14ac:dyDescent="0.25">
      <c r="F705" s="754"/>
      <c r="N705" s="754"/>
      <c r="O705" s="754"/>
      <c r="W705" s="770"/>
      <c r="AA705" s="1130"/>
    </row>
    <row r="706" spans="6:27" x14ac:dyDescent="0.25">
      <c r="F706" s="754"/>
      <c r="N706" s="754"/>
      <c r="O706" s="754"/>
      <c r="W706" s="770"/>
      <c r="AA706" s="1130"/>
    </row>
    <row r="707" spans="6:27" x14ac:dyDescent="0.25">
      <c r="F707" s="754"/>
      <c r="N707" s="754"/>
      <c r="O707" s="754"/>
      <c r="W707" s="770"/>
      <c r="AA707" s="1130"/>
    </row>
    <row r="708" spans="6:27" x14ac:dyDescent="0.25">
      <c r="F708" s="754"/>
      <c r="N708" s="754"/>
      <c r="O708" s="754"/>
      <c r="W708" s="770"/>
      <c r="AA708" s="1130"/>
    </row>
    <row r="709" spans="6:27" x14ac:dyDescent="0.25">
      <c r="F709" s="754"/>
      <c r="N709" s="754"/>
      <c r="O709" s="754"/>
      <c r="W709" s="770"/>
      <c r="AA709" s="1130"/>
    </row>
    <row r="710" spans="6:27" x14ac:dyDescent="0.25">
      <c r="F710" s="754"/>
      <c r="N710" s="754"/>
      <c r="O710" s="754"/>
      <c r="W710" s="770"/>
      <c r="AA710" s="1130"/>
    </row>
    <row r="711" spans="6:27" x14ac:dyDescent="0.25">
      <c r="F711" s="754"/>
      <c r="N711" s="754"/>
      <c r="O711" s="754"/>
      <c r="W711" s="770"/>
      <c r="AA711" s="1130"/>
    </row>
    <row r="712" spans="6:27" x14ac:dyDescent="0.25">
      <c r="F712" s="754"/>
      <c r="N712" s="754"/>
      <c r="O712" s="754"/>
      <c r="W712" s="770"/>
      <c r="AA712" s="1130"/>
    </row>
    <row r="713" spans="6:27" x14ac:dyDescent="0.25">
      <c r="F713" s="754"/>
      <c r="N713" s="754"/>
      <c r="O713" s="754"/>
      <c r="W713" s="770"/>
      <c r="AA713" s="1130"/>
    </row>
    <row r="714" spans="6:27" x14ac:dyDescent="0.25">
      <c r="F714" s="754"/>
      <c r="N714" s="754"/>
      <c r="O714" s="754"/>
      <c r="W714" s="770"/>
      <c r="AA714" s="1130"/>
    </row>
    <row r="715" spans="6:27" x14ac:dyDescent="0.25">
      <c r="F715" s="754"/>
      <c r="N715" s="754"/>
      <c r="O715" s="754"/>
      <c r="W715" s="770"/>
      <c r="AA715" s="1130"/>
    </row>
    <row r="716" spans="6:27" x14ac:dyDescent="0.25">
      <c r="F716" s="754"/>
      <c r="N716" s="754"/>
      <c r="O716" s="754"/>
      <c r="W716" s="770"/>
      <c r="AA716" s="1130"/>
    </row>
    <row r="717" spans="6:27" x14ac:dyDescent="0.25">
      <c r="F717" s="754"/>
      <c r="N717" s="754"/>
      <c r="O717" s="754"/>
      <c r="W717" s="770"/>
      <c r="AA717" s="1130"/>
    </row>
    <row r="718" spans="6:27" x14ac:dyDescent="0.25">
      <c r="F718" s="754"/>
      <c r="N718" s="754"/>
      <c r="O718" s="754"/>
      <c r="W718" s="770"/>
      <c r="AA718" s="1130"/>
    </row>
    <row r="719" spans="6:27" x14ac:dyDescent="0.25">
      <c r="F719" s="754"/>
      <c r="N719" s="754"/>
      <c r="O719" s="754"/>
      <c r="W719" s="770"/>
      <c r="AA719" s="1130"/>
    </row>
    <row r="720" spans="6:27" x14ac:dyDescent="0.25">
      <c r="F720" s="754"/>
      <c r="N720" s="754"/>
      <c r="O720" s="754"/>
      <c r="W720" s="770"/>
      <c r="AA720" s="1130"/>
    </row>
    <row r="721" spans="6:27" x14ac:dyDescent="0.25">
      <c r="F721" s="754"/>
      <c r="N721" s="754"/>
      <c r="O721" s="754"/>
      <c r="W721" s="770"/>
      <c r="AA721" s="1130"/>
    </row>
    <row r="722" spans="6:27" x14ac:dyDescent="0.25">
      <c r="F722" s="754"/>
      <c r="N722" s="754"/>
      <c r="O722" s="754"/>
      <c r="W722" s="770"/>
      <c r="AA722" s="1130"/>
    </row>
    <row r="723" spans="6:27" x14ac:dyDescent="0.25">
      <c r="F723" s="754"/>
      <c r="N723" s="754"/>
      <c r="O723" s="754"/>
      <c r="W723" s="770"/>
      <c r="AA723" s="1130"/>
    </row>
    <row r="724" spans="6:27" x14ac:dyDescent="0.25">
      <c r="F724" s="754"/>
      <c r="N724" s="754"/>
      <c r="O724" s="754"/>
      <c r="W724" s="770"/>
      <c r="AA724" s="1130"/>
    </row>
    <row r="725" spans="6:27" x14ac:dyDescent="0.25">
      <c r="F725" s="754"/>
      <c r="N725" s="754"/>
      <c r="O725" s="754"/>
      <c r="W725" s="770"/>
      <c r="AA725" s="1130"/>
    </row>
    <row r="726" spans="6:27" x14ac:dyDescent="0.25">
      <c r="F726" s="754"/>
      <c r="N726" s="754"/>
      <c r="O726" s="754"/>
      <c r="W726" s="770"/>
      <c r="AA726" s="1130"/>
    </row>
    <row r="727" spans="6:27" x14ac:dyDescent="0.25">
      <c r="F727" s="754"/>
      <c r="N727" s="754"/>
      <c r="O727" s="754"/>
      <c r="W727" s="770"/>
      <c r="AA727" s="1130"/>
    </row>
    <row r="728" spans="6:27" x14ac:dyDescent="0.25">
      <c r="F728" s="754"/>
      <c r="N728" s="754"/>
      <c r="O728" s="754"/>
      <c r="W728" s="770"/>
      <c r="AA728" s="1130"/>
    </row>
    <row r="729" spans="6:27" x14ac:dyDescent="0.25">
      <c r="F729" s="754"/>
      <c r="N729" s="754"/>
      <c r="O729" s="754"/>
      <c r="W729" s="770"/>
      <c r="AA729" s="1130"/>
    </row>
    <row r="730" spans="6:27" x14ac:dyDescent="0.25">
      <c r="F730" s="754"/>
      <c r="N730" s="754"/>
      <c r="O730" s="754"/>
      <c r="W730" s="770"/>
      <c r="AA730" s="1130"/>
    </row>
    <row r="731" spans="6:27" x14ac:dyDescent="0.25">
      <c r="F731" s="754"/>
      <c r="N731" s="754"/>
      <c r="O731" s="754"/>
      <c r="W731" s="770"/>
      <c r="AA731" s="1130"/>
    </row>
    <row r="732" spans="6:27" x14ac:dyDescent="0.25">
      <c r="F732" s="754"/>
      <c r="N732" s="754"/>
      <c r="O732" s="754"/>
      <c r="W732" s="770"/>
      <c r="AA732" s="1130"/>
    </row>
    <row r="733" spans="6:27" x14ac:dyDescent="0.25">
      <c r="F733" s="754"/>
      <c r="N733" s="754"/>
      <c r="O733" s="754"/>
      <c r="W733" s="770"/>
      <c r="AA733" s="1130"/>
    </row>
    <row r="734" spans="6:27" x14ac:dyDescent="0.25">
      <c r="F734" s="754"/>
      <c r="N734" s="754"/>
      <c r="O734" s="754"/>
      <c r="W734" s="770"/>
      <c r="AA734" s="1130"/>
    </row>
    <row r="735" spans="6:27" x14ac:dyDescent="0.25">
      <c r="F735" s="754"/>
      <c r="N735" s="754"/>
      <c r="O735" s="754"/>
      <c r="W735" s="770"/>
      <c r="AA735" s="1130"/>
    </row>
    <row r="736" spans="6:27" x14ac:dyDescent="0.25">
      <c r="F736" s="754"/>
      <c r="N736" s="754"/>
      <c r="O736" s="754"/>
      <c r="W736" s="770"/>
      <c r="AA736" s="1130"/>
    </row>
    <row r="737" spans="6:27" x14ac:dyDescent="0.25">
      <c r="F737" s="754"/>
      <c r="N737" s="754"/>
      <c r="O737" s="754"/>
      <c r="W737" s="770"/>
      <c r="AA737" s="1130"/>
    </row>
    <row r="738" spans="6:27" x14ac:dyDescent="0.25">
      <c r="F738" s="754"/>
      <c r="N738" s="754"/>
      <c r="O738" s="754"/>
      <c r="W738" s="770"/>
      <c r="AA738" s="1130"/>
    </row>
    <row r="739" spans="6:27" x14ac:dyDescent="0.25">
      <c r="F739" s="754"/>
      <c r="N739" s="754"/>
      <c r="O739" s="754"/>
      <c r="W739" s="770"/>
      <c r="AA739" s="1130"/>
    </row>
    <row r="740" spans="6:27" x14ac:dyDescent="0.25">
      <c r="F740" s="754"/>
      <c r="N740" s="754"/>
      <c r="O740" s="754"/>
      <c r="W740" s="770"/>
      <c r="AA740" s="1130"/>
    </row>
    <row r="741" spans="6:27" x14ac:dyDescent="0.25">
      <c r="F741" s="754"/>
      <c r="N741" s="754"/>
      <c r="O741" s="754"/>
      <c r="W741" s="770"/>
      <c r="AA741" s="1130"/>
    </row>
    <row r="742" spans="6:27" x14ac:dyDescent="0.25">
      <c r="F742" s="754"/>
      <c r="N742" s="754"/>
      <c r="O742" s="754"/>
      <c r="W742" s="770"/>
      <c r="AA742" s="1130"/>
    </row>
    <row r="743" spans="6:27" x14ac:dyDescent="0.25">
      <c r="F743" s="754"/>
      <c r="N743" s="754"/>
      <c r="O743" s="754"/>
      <c r="W743" s="770"/>
      <c r="AA743" s="1130"/>
    </row>
    <row r="744" spans="6:27" x14ac:dyDescent="0.25">
      <c r="F744" s="754"/>
      <c r="N744" s="754"/>
      <c r="O744" s="754"/>
      <c r="W744" s="770"/>
      <c r="AA744" s="1130"/>
    </row>
    <row r="745" spans="6:27" x14ac:dyDescent="0.25">
      <c r="F745" s="754"/>
      <c r="N745" s="754"/>
      <c r="O745" s="754"/>
      <c r="W745" s="770"/>
      <c r="AA745" s="1130"/>
    </row>
    <row r="746" spans="6:27" x14ac:dyDescent="0.25">
      <c r="F746" s="754"/>
      <c r="N746" s="754"/>
      <c r="O746" s="754"/>
      <c r="W746" s="770"/>
      <c r="AA746" s="1130"/>
    </row>
    <row r="747" spans="6:27" x14ac:dyDescent="0.25">
      <c r="F747" s="754"/>
      <c r="N747" s="754"/>
      <c r="O747" s="754"/>
      <c r="W747" s="770"/>
      <c r="AA747" s="1130"/>
    </row>
    <row r="748" spans="6:27" x14ac:dyDescent="0.25">
      <c r="F748" s="754"/>
      <c r="N748" s="754"/>
      <c r="O748" s="754"/>
      <c r="W748" s="770"/>
      <c r="AA748" s="1130"/>
    </row>
    <row r="749" spans="6:27" x14ac:dyDescent="0.25">
      <c r="F749" s="754"/>
      <c r="N749" s="754"/>
      <c r="O749" s="754"/>
      <c r="W749" s="770"/>
      <c r="AA749" s="1130"/>
    </row>
    <row r="750" spans="6:27" x14ac:dyDescent="0.25">
      <c r="F750" s="754"/>
      <c r="N750" s="754"/>
      <c r="O750" s="754"/>
      <c r="W750" s="770"/>
      <c r="AA750" s="1130"/>
    </row>
    <row r="751" spans="6:27" x14ac:dyDescent="0.25">
      <c r="F751" s="754"/>
      <c r="N751" s="754"/>
      <c r="O751" s="754"/>
      <c r="W751" s="770"/>
      <c r="AA751" s="1130"/>
    </row>
    <row r="752" spans="6:27" x14ac:dyDescent="0.25">
      <c r="F752" s="754"/>
      <c r="N752" s="754"/>
      <c r="O752" s="754"/>
      <c r="W752" s="770"/>
      <c r="AA752" s="1130"/>
    </row>
    <row r="753" spans="6:27" x14ac:dyDescent="0.25">
      <c r="F753" s="754"/>
      <c r="N753" s="754"/>
      <c r="O753" s="754"/>
      <c r="W753" s="770"/>
      <c r="AA753" s="1130"/>
    </row>
    <row r="754" spans="6:27" x14ac:dyDescent="0.25">
      <c r="F754" s="754"/>
      <c r="N754" s="754"/>
      <c r="O754" s="754"/>
      <c r="W754" s="770"/>
      <c r="AA754" s="1130"/>
    </row>
    <row r="755" spans="6:27" x14ac:dyDescent="0.25">
      <c r="F755" s="754"/>
      <c r="N755" s="754"/>
      <c r="O755" s="754"/>
      <c r="W755" s="770"/>
      <c r="AA755" s="1130"/>
    </row>
    <row r="756" spans="6:27" x14ac:dyDescent="0.25">
      <c r="F756" s="754"/>
      <c r="N756" s="754"/>
      <c r="O756" s="754"/>
      <c r="W756" s="770"/>
      <c r="AA756" s="1130"/>
    </row>
    <row r="757" spans="6:27" x14ac:dyDescent="0.25">
      <c r="F757" s="754"/>
      <c r="N757" s="754"/>
      <c r="O757" s="754"/>
      <c r="W757" s="770"/>
      <c r="AA757" s="1130"/>
    </row>
    <row r="758" spans="6:27" x14ac:dyDescent="0.25">
      <c r="F758" s="754"/>
      <c r="N758" s="754"/>
      <c r="O758" s="754"/>
      <c r="W758" s="770"/>
      <c r="AA758" s="1130"/>
    </row>
    <row r="759" spans="6:27" x14ac:dyDescent="0.25">
      <c r="F759" s="754"/>
      <c r="N759" s="754"/>
      <c r="O759" s="754"/>
      <c r="W759" s="770"/>
      <c r="AA759" s="1130"/>
    </row>
    <row r="760" spans="6:27" x14ac:dyDescent="0.25">
      <c r="F760" s="754"/>
      <c r="N760" s="754"/>
      <c r="O760" s="754"/>
      <c r="W760" s="770"/>
      <c r="AA760" s="1130"/>
    </row>
    <row r="761" spans="6:27" x14ac:dyDescent="0.25">
      <c r="F761" s="754"/>
      <c r="N761" s="754"/>
      <c r="O761" s="754"/>
      <c r="W761" s="770"/>
      <c r="AA761" s="1130"/>
    </row>
    <row r="762" spans="6:27" x14ac:dyDescent="0.25">
      <c r="F762" s="754"/>
      <c r="N762" s="754"/>
      <c r="O762" s="754"/>
      <c r="W762" s="770"/>
      <c r="AA762" s="1130"/>
    </row>
    <row r="763" spans="6:27" x14ac:dyDescent="0.25">
      <c r="F763" s="754"/>
      <c r="N763" s="754"/>
      <c r="O763" s="754"/>
      <c r="W763" s="770"/>
      <c r="AA763" s="1130"/>
    </row>
    <row r="764" spans="6:27" x14ac:dyDescent="0.25">
      <c r="F764" s="754"/>
      <c r="N764" s="754"/>
      <c r="O764" s="754"/>
      <c r="W764" s="770"/>
      <c r="AA764" s="1130"/>
    </row>
    <row r="765" spans="6:27" x14ac:dyDescent="0.25">
      <c r="F765" s="754"/>
      <c r="N765" s="754"/>
      <c r="O765" s="754"/>
      <c r="W765" s="770"/>
      <c r="AA765" s="1130"/>
    </row>
    <row r="766" spans="6:27" x14ac:dyDescent="0.25">
      <c r="F766" s="754"/>
      <c r="N766" s="754"/>
      <c r="O766" s="754"/>
      <c r="W766" s="770"/>
      <c r="AA766" s="1130"/>
    </row>
    <row r="767" spans="6:27" x14ac:dyDescent="0.25">
      <c r="F767" s="754"/>
      <c r="N767" s="754"/>
      <c r="O767" s="754"/>
      <c r="W767" s="770"/>
      <c r="AA767" s="1130"/>
    </row>
    <row r="768" spans="6:27" x14ac:dyDescent="0.25">
      <c r="F768" s="754"/>
      <c r="N768" s="754"/>
      <c r="O768" s="754"/>
      <c r="W768" s="770"/>
      <c r="AA768" s="1130"/>
    </row>
    <row r="769" spans="6:27" x14ac:dyDescent="0.25">
      <c r="F769" s="754"/>
      <c r="N769" s="754"/>
      <c r="O769" s="754"/>
      <c r="W769" s="770"/>
      <c r="AA769" s="1130"/>
    </row>
    <row r="770" spans="6:27" x14ac:dyDescent="0.25">
      <c r="F770" s="754"/>
      <c r="N770" s="754"/>
      <c r="O770" s="754"/>
      <c r="W770" s="770"/>
      <c r="AA770" s="1130"/>
    </row>
    <row r="771" spans="6:27" x14ac:dyDescent="0.25">
      <c r="F771" s="754"/>
      <c r="N771" s="754"/>
      <c r="O771" s="754"/>
      <c r="W771" s="770"/>
      <c r="AA771" s="1130"/>
    </row>
    <row r="772" spans="6:27" x14ac:dyDescent="0.25">
      <c r="F772" s="754"/>
      <c r="N772" s="754"/>
      <c r="O772" s="754"/>
      <c r="W772" s="770"/>
      <c r="AA772" s="1130"/>
    </row>
    <row r="773" spans="6:27" x14ac:dyDescent="0.25">
      <c r="F773" s="754"/>
      <c r="N773" s="754"/>
      <c r="O773" s="754"/>
      <c r="W773" s="770"/>
      <c r="AA773" s="1130"/>
    </row>
    <row r="774" spans="6:27" x14ac:dyDescent="0.25">
      <c r="F774" s="754"/>
      <c r="N774" s="754"/>
      <c r="O774" s="754"/>
      <c r="W774" s="770"/>
      <c r="AA774" s="1130"/>
    </row>
    <row r="775" spans="6:27" x14ac:dyDescent="0.25">
      <c r="F775" s="754"/>
      <c r="N775" s="754"/>
      <c r="O775" s="754"/>
      <c r="W775" s="770"/>
      <c r="AA775" s="1130"/>
    </row>
    <row r="776" spans="6:27" x14ac:dyDescent="0.25">
      <c r="F776" s="754"/>
      <c r="N776" s="754"/>
      <c r="O776" s="754"/>
      <c r="W776" s="770"/>
      <c r="AA776" s="1130"/>
    </row>
    <row r="777" spans="6:27" x14ac:dyDescent="0.25">
      <c r="F777" s="754"/>
      <c r="N777" s="754"/>
      <c r="O777" s="754"/>
      <c r="W777" s="770"/>
      <c r="AA777" s="1130"/>
    </row>
    <row r="778" spans="6:27" x14ac:dyDescent="0.25">
      <c r="F778" s="754"/>
      <c r="N778" s="754"/>
      <c r="O778" s="754"/>
      <c r="W778" s="770"/>
      <c r="AA778" s="1130"/>
    </row>
    <row r="779" spans="6:27" x14ac:dyDescent="0.25">
      <c r="F779" s="754"/>
      <c r="N779" s="754"/>
      <c r="O779" s="754"/>
      <c r="W779" s="770"/>
      <c r="AA779" s="1130"/>
    </row>
    <row r="780" spans="6:27" x14ac:dyDescent="0.25">
      <c r="F780" s="754"/>
      <c r="N780" s="754"/>
      <c r="O780" s="754"/>
      <c r="W780" s="770"/>
      <c r="AA780" s="1130"/>
    </row>
    <row r="781" spans="6:27" x14ac:dyDescent="0.25">
      <c r="F781" s="754"/>
      <c r="N781" s="754"/>
      <c r="O781" s="754"/>
      <c r="W781" s="770"/>
      <c r="AA781" s="1130"/>
    </row>
    <row r="782" spans="6:27" x14ac:dyDescent="0.25">
      <c r="F782" s="754"/>
      <c r="N782" s="754"/>
      <c r="O782" s="754"/>
      <c r="W782" s="770"/>
      <c r="AA782" s="1130"/>
    </row>
    <row r="783" spans="6:27" x14ac:dyDescent="0.25">
      <c r="F783" s="754"/>
      <c r="N783" s="754"/>
      <c r="O783" s="754"/>
      <c r="W783" s="770"/>
      <c r="AA783" s="1130"/>
    </row>
    <row r="784" spans="6:27" x14ac:dyDescent="0.25">
      <c r="F784" s="754"/>
      <c r="N784" s="754"/>
      <c r="O784" s="754"/>
      <c r="W784" s="770"/>
      <c r="AA784" s="1130"/>
    </row>
    <row r="785" spans="6:27" x14ac:dyDescent="0.25">
      <c r="F785" s="754"/>
      <c r="N785" s="754"/>
      <c r="O785" s="754"/>
      <c r="W785" s="770"/>
      <c r="AA785" s="1130"/>
    </row>
    <row r="786" spans="6:27" x14ac:dyDescent="0.25">
      <c r="F786" s="754"/>
      <c r="N786" s="754"/>
      <c r="O786" s="754"/>
      <c r="W786" s="770"/>
      <c r="AA786" s="1130"/>
    </row>
    <row r="787" spans="6:27" x14ac:dyDescent="0.25">
      <c r="F787" s="754"/>
      <c r="N787" s="754"/>
      <c r="O787" s="754"/>
      <c r="W787" s="770"/>
      <c r="AA787" s="1130"/>
    </row>
    <row r="788" spans="6:27" x14ac:dyDescent="0.25">
      <c r="F788" s="754"/>
      <c r="N788" s="754"/>
      <c r="O788" s="754"/>
      <c r="W788" s="770"/>
      <c r="AA788" s="1130"/>
    </row>
    <row r="789" spans="6:27" x14ac:dyDescent="0.25">
      <c r="F789" s="754"/>
      <c r="N789" s="754"/>
      <c r="O789" s="754"/>
      <c r="W789" s="770"/>
      <c r="AA789" s="1130"/>
    </row>
    <row r="790" spans="6:27" x14ac:dyDescent="0.25">
      <c r="F790" s="754"/>
      <c r="N790" s="754"/>
      <c r="O790" s="754"/>
      <c r="W790" s="770"/>
      <c r="AA790" s="1130"/>
    </row>
    <row r="791" spans="6:27" x14ac:dyDescent="0.25">
      <c r="F791" s="754"/>
      <c r="N791" s="754"/>
      <c r="O791" s="754"/>
      <c r="W791" s="770"/>
      <c r="AA791" s="1130"/>
    </row>
    <row r="792" spans="6:27" x14ac:dyDescent="0.25">
      <c r="F792" s="754"/>
      <c r="N792" s="754"/>
      <c r="O792" s="754"/>
      <c r="W792" s="770"/>
      <c r="AA792" s="1130"/>
    </row>
    <row r="793" spans="6:27" x14ac:dyDescent="0.25">
      <c r="F793" s="754"/>
      <c r="N793" s="754"/>
      <c r="O793" s="754"/>
      <c r="W793" s="770"/>
      <c r="AA793" s="1130"/>
    </row>
    <row r="794" spans="6:27" x14ac:dyDescent="0.25">
      <c r="F794" s="754"/>
      <c r="N794" s="754"/>
      <c r="O794" s="754"/>
      <c r="W794" s="770"/>
      <c r="AA794" s="1130"/>
    </row>
    <row r="795" spans="6:27" x14ac:dyDescent="0.25">
      <c r="F795" s="754"/>
      <c r="N795" s="754"/>
      <c r="O795" s="754"/>
      <c r="W795" s="770"/>
      <c r="AA795" s="1130"/>
    </row>
    <row r="796" spans="6:27" x14ac:dyDescent="0.25">
      <c r="F796" s="754"/>
      <c r="N796" s="754"/>
      <c r="O796" s="754"/>
      <c r="W796" s="770"/>
      <c r="AA796" s="1130"/>
    </row>
    <row r="797" spans="6:27" x14ac:dyDescent="0.25">
      <c r="F797" s="754"/>
      <c r="N797" s="754"/>
      <c r="O797" s="754"/>
      <c r="W797" s="770"/>
      <c r="AA797" s="1130"/>
    </row>
    <row r="798" spans="6:27" x14ac:dyDescent="0.25">
      <c r="F798" s="754"/>
      <c r="N798" s="754"/>
      <c r="O798" s="754"/>
      <c r="W798" s="770"/>
      <c r="AA798" s="1130"/>
    </row>
    <row r="799" spans="6:27" x14ac:dyDescent="0.25">
      <c r="F799" s="754"/>
      <c r="N799" s="754"/>
      <c r="O799" s="754"/>
      <c r="W799" s="770"/>
      <c r="AA799" s="1130"/>
    </row>
    <row r="800" spans="6:27" x14ac:dyDescent="0.25">
      <c r="F800" s="754"/>
      <c r="N800" s="754"/>
      <c r="O800" s="754"/>
      <c r="W800" s="770"/>
      <c r="AA800" s="1130"/>
    </row>
    <row r="801" spans="6:27" x14ac:dyDescent="0.25">
      <c r="F801" s="754"/>
      <c r="N801" s="754"/>
      <c r="O801" s="754"/>
      <c r="W801" s="770"/>
      <c r="AA801" s="1130"/>
    </row>
    <row r="802" spans="6:27" x14ac:dyDescent="0.25">
      <c r="F802" s="754"/>
      <c r="N802" s="754"/>
      <c r="O802" s="754"/>
      <c r="W802" s="770"/>
      <c r="AA802" s="1130"/>
    </row>
    <row r="803" spans="6:27" x14ac:dyDescent="0.25">
      <c r="F803" s="754"/>
      <c r="N803" s="754"/>
      <c r="O803" s="754"/>
      <c r="W803" s="770"/>
      <c r="AA803" s="1130"/>
    </row>
    <row r="804" spans="6:27" x14ac:dyDescent="0.25">
      <c r="F804" s="754"/>
      <c r="N804" s="754"/>
      <c r="O804" s="754"/>
      <c r="W804" s="770"/>
      <c r="AA804" s="1130"/>
    </row>
    <row r="805" spans="6:27" x14ac:dyDescent="0.25">
      <c r="F805" s="754"/>
      <c r="N805" s="754"/>
      <c r="O805" s="754"/>
      <c r="W805" s="770"/>
      <c r="AA805" s="1130"/>
    </row>
    <row r="806" spans="6:27" x14ac:dyDescent="0.25">
      <c r="F806" s="754"/>
      <c r="N806" s="754"/>
      <c r="O806" s="754"/>
      <c r="W806" s="770"/>
      <c r="AA806" s="1130"/>
    </row>
    <row r="807" spans="6:27" x14ac:dyDescent="0.25">
      <c r="F807" s="754"/>
      <c r="N807" s="754"/>
      <c r="O807" s="754"/>
      <c r="W807" s="770"/>
      <c r="AA807" s="1130"/>
    </row>
    <row r="808" spans="6:27" x14ac:dyDescent="0.25">
      <c r="F808" s="754"/>
      <c r="N808" s="754"/>
      <c r="O808" s="754"/>
      <c r="W808" s="770"/>
      <c r="AA808" s="1130"/>
    </row>
    <row r="809" spans="6:27" x14ac:dyDescent="0.25">
      <c r="F809" s="754"/>
      <c r="N809" s="754"/>
      <c r="O809" s="754"/>
      <c r="W809" s="770"/>
      <c r="AA809" s="1130"/>
    </row>
    <row r="810" spans="6:27" x14ac:dyDescent="0.25">
      <c r="F810" s="754"/>
      <c r="N810" s="754"/>
      <c r="O810" s="754"/>
      <c r="W810" s="770"/>
      <c r="AA810" s="1130"/>
    </row>
    <row r="811" spans="6:27" x14ac:dyDescent="0.25">
      <c r="F811" s="754"/>
      <c r="N811" s="754"/>
      <c r="O811" s="754"/>
      <c r="W811" s="770"/>
      <c r="AA811" s="1130"/>
    </row>
    <row r="812" spans="6:27" x14ac:dyDescent="0.25">
      <c r="F812" s="754"/>
      <c r="N812" s="754"/>
      <c r="O812" s="754"/>
      <c r="W812" s="770"/>
      <c r="AA812" s="1130"/>
    </row>
    <row r="813" spans="6:27" x14ac:dyDescent="0.25">
      <c r="F813" s="754"/>
      <c r="N813" s="754"/>
      <c r="O813" s="754"/>
      <c r="W813" s="770"/>
      <c r="AA813" s="1130"/>
    </row>
    <row r="814" spans="6:27" x14ac:dyDescent="0.25">
      <c r="F814" s="754"/>
      <c r="N814" s="754"/>
      <c r="O814" s="754"/>
      <c r="W814" s="770"/>
      <c r="AA814" s="1130"/>
    </row>
    <row r="815" spans="6:27" x14ac:dyDescent="0.25">
      <c r="F815" s="754"/>
      <c r="N815" s="754"/>
      <c r="O815" s="754"/>
      <c r="W815" s="770"/>
      <c r="AA815" s="1130"/>
    </row>
    <row r="816" spans="6:27" x14ac:dyDescent="0.25">
      <c r="F816" s="754"/>
      <c r="N816" s="754"/>
      <c r="O816" s="754"/>
      <c r="W816" s="770"/>
      <c r="AA816" s="1130"/>
    </row>
    <row r="817" spans="6:27" x14ac:dyDescent="0.25">
      <c r="F817" s="754"/>
      <c r="N817" s="754"/>
      <c r="O817" s="754"/>
      <c r="W817" s="770"/>
      <c r="AA817" s="1130"/>
    </row>
    <row r="818" spans="6:27" x14ac:dyDescent="0.25">
      <c r="F818" s="754"/>
      <c r="N818" s="754"/>
      <c r="O818" s="754"/>
      <c r="W818" s="770"/>
      <c r="AA818" s="1130"/>
    </row>
    <row r="819" spans="6:27" x14ac:dyDescent="0.25">
      <c r="F819" s="754"/>
      <c r="N819" s="754"/>
      <c r="O819" s="754"/>
      <c r="W819" s="770"/>
      <c r="AA819" s="1130"/>
    </row>
    <row r="820" spans="6:27" x14ac:dyDescent="0.25">
      <c r="F820" s="754"/>
      <c r="N820" s="754"/>
      <c r="O820" s="754"/>
      <c r="W820" s="770"/>
      <c r="AA820" s="1130"/>
    </row>
    <row r="821" spans="6:27" x14ac:dyDescent="0.25">
      <c r="F821" s="754"/>
      <c r="N821" s="754"/>
      <c r="O821" s="754"/>
      <c r="W821" s="770"/>
      <c r="AA821" s="1130"/>
    </row>
    <row r="822" spans="6:27" x14ac:dyDescent="0.25">
      <c r="F822" s="754"/>
      <c r="N822" s="754"/>
      <c r="O822" s="754"/>
      <c r="W822" s="770"/>
      <c r="AA822" s="1130"/>
    </row>
    <row r="823" spans="6:27" x14ac:dyDescent="0.25">
      <c r="F823" s="754"/>
      <c r="N823" s="754"/>
      <c r="O823" s="754"/>
      <c r="W823" s="770"/>
      <c r="AA823" s="1130"/>
    </row>
    <row r="824" spans="6:27" x14ac:dyDescent="0.25">
      <c r="F824" s="754"/>
      <c r="N824" s="754"/>
      <c r="O824" s="754"/>
      <c r="W824" s="770"/>
      <c r="AA824" s="1130"/>
    </row>
    <row r="825" spans="6:27" x14ac:dyDescent="0.25">
      <c r="F825" s="754"/>
      <c r="N825" s="754"/>
      <c r="O825" s="754"/>
      <c r="W825" s="770"/>
      <c r="AA825" s="1130"/>
    </row>
    <row r="826" spans="6:27" x14ac:dyDescent="0.25">
      <c r="F826" s="754"/>
      <c r="N826" s="754"/>
      <c r="O826" s="754"/>
      <c r="W826" s="770"/>
      <c r="AA826" s="1130"/>
    </row>
    <row r="827" spans="6:27" x14ac:dyDescent="0.25">
      <c r="F827" s="754"/>
      <c r="N827" s="754"/>
      <c r="O827" s="754"/>
      <c r="W827" s="770"/>
      <c r="AA827" s="1130"/>
    </row>
    <row r="828" spans="6:27" x14ac:dyDescent="0.25">
      <c r="F828" s="754"/>
      <c r="N828" s="754"/>
      <c r="O828" s="754"/>
      <c r="W828" s="770"/>
      <c r="AA828" s="1130"/>
    </row>
    <row r="829" spans="6:27" x14ac:dyDescent="0.25">
      <c r="F829" s="754"/>
      <c r="N829" s="754"/>
      <c r="O829" s="754"/>
      <c r="W829" s="770"/>
      <c r="AA829" s="1130"/>
    </row>
    <row r="830" spans="6:27" x14ac:dyDescent="0.25">
      <c r="F830" s="754"/>
      <c r="N830" s="754"/>
      <c r="O830" s="754"/>
      <c r="W830" s="770"/>
      <c r="AA830" s="1130"/>
    </row>
    <row r="831" spans="6:27" x14ac:dyDescent="0.25">
      <c r="F831" s="754"/>
      <c r="N831" s="754"/>
      <c r="O831" s="754"/>
      <c r="W831" s="770"/>
      <c r="AA831" s="1130"/>
    </row>
    <row r="832" spans="6:27" x14ac:dyDescent="0.25">
      <c r="F832" s="754"/>
      <c r="N832" s="754"/>
      <c r="O832" s="754"/>
      <c r="W832" s="770"/>
      <c r="AA832" s="1130"/>
    </row>
    <row r="833" spans="6:27" x14ac:dyDescent="0.25">
      <c r="F833" s="754"/>
      <c r="N833" s="754"/>
      <c r="O833" s="754"/>
      <c r="W833" s="770"/>
      <c r="AA833" s="1130"/>
    </row>
    <row r="834" spans="6:27" x14ac:dyDescent="0.25">
      <c r="F834" s="754"/>
      <c r="N834" s="754"/>
      <c r="O834" s="754"/>
      <c r="W834" s="770"/>
      <c r="AA834" s="1130"/>
    </row>
    <row r="835" spans="6:27" x14ac:dyDescent="0.25">
      <c r="F835" s="754"/>
      <c r="N835" s="754"/>
      <c r="O835" s="754"/>
      <c r="W835" s="770"/>
      <c r="AA835" s="1130"/>
    </row>
    <row r="836" spans="6:27" x14ac:dyDescent="0.25">
      <c r="F836" s="754"/>
      <c r="N836" s="754"/>
      <c r="O836" s="754"/>
      <c r="W836" s="770"/>
      <c r="AA836" s="1130"/>
    </row>
    <row r="837" spans="6:27" x14ac:dyDescent="0.25">
      <c r="F837" s="754"/>
      <c r="N837" s="754"/>
      <c r="O837" s="754"/>
      <c r="W837" s="770"/>
      <c r="AA837" s="1130"/>
    </row>
    <row r="838" spans="6:27" x14ac:dyDescent="0.25">
      <c r="F838" s="754"/>
      <c r="N838" s="754"/>
      <c r="O838" s="754"/>
      <c r="W838" s="770"/>
      <c r="AA838" s="1130"/>
    </row>
    <row r="839" spans="6:27" x14ac:dyDescent="0.25">
      <c r="F839" s="754"/>
      <c r="N839" s="754"/>
      <c r="O839" s="754"/>
      <c r="W839" s="770"/>
      <c r="AA839" s="1130"/>
    </row>
    <row r="840" spans="6:27" x14ac:dyDescent="0.25">
      <c r="F840" s="754"/>
      <c r="N840" s="754"/>
      <c r="O840" s="754"/>
      <c r="W840" s="770"/>
      <c r="AA840" s="1130"/>
    </row>
    <row r="841" spans="6:27" x14ac:dyDescent="0.25">
      <c r="F841" s="754"/>
      <c r="N841" s="754"/>
      <c r="O841" s="754"/>
      <c r="W841" s="770"/>
      <c r="AA841" s="1130"/>
    </row>
    <row r="842" spans="6:27" x14ac:dyDescent="0.25">
      <c r="F842" s="754"/>
      <c r="N842" s="754"/>
      <c r="O842" s="754"/>
      <c r="W842" s="770"/>
      <c r="AA842" s="1130"/>
    </row>
    <row r="843" spans="6:27" x14ac:dyDescent="0.25">
      <c r="F843" s="754"/>
      <c r="N843" s="754"/>
      <c r="O843" s="754"/>
      <c r="W843" s="770"/>
      <c r="AA843" s="1130"/>
    </row>
    <row r="844" spans="6:27" x14ac:dyDescent="0.25">
      <c r="F844" s="754"/>
      <c r="N844" s="754"/>
      <c r="O844" s="754"/>
      <c r="W844" s="770"/>
      <c r="AA844" s="1130"/>
    </row>
    <row r="845" spans="6:27" x14ac:dyDescent="0.25">
      <c r="F845" s="754"/>
      <c r="N845" s="754"/>
      <c r="O845" s="754"/>
      <c r="W845" s="770"/>
      <c r="AA845" s="1130"/>
    </row>
    <row r="846" spans="6:27" x14ac:dyDescent="0.25">
      <c r="F846" s="754"/>
      <c r="N846" s="754"/>
      <c r="O846" s="754"/>
      <c r="W846" s="770"/>
      <c r="AA846" s="1130"/>
    </row>
    <row r="847" spans="6:27" x14ac:dyDescent="0.25">
      <c r="F847" s="754"/>
      <c r="N847" s="754"/>
      <c r="O847" s="754"/>
      <c r="W847" s="770"/>
      <c r="AA847" s="1130"/>
    </row>
    <row r="848" spans="6:27" x14ac:dyDescent="0.25">
      <c r="F848" s="754"/>
      <c r="N848" s="754"/>
      <c r="O848" s="754"/>
      <c r="W848" s="770"/>
      <c r="AA848" s="1130"/>
    </row>
    <row r="849" spans="6:27" x14ac:dyDescent="0.25">
      <c r="F849" s="754"/>
      <c r="N849" s="754"/>
      <c r="O849" s="754"/>
      <c r="W849" s="770"/>
      <c r="AA849" s="1130"/>
    </row>
    <row r="850" spans="6:27" x14ac:dyDescent="0.25">
      <c r="F850" s="754"/>
      <c r="N850" s="754"/>
      <c r="O850" s="754"/>
      <c r="W850" s="770"/>
      <c r="AA850" s="1130"/>
    </row>
    <row r="851" spans="6:27" x14ac:dyDescent="0.25">
      <c r="F851" s="754"/>
      <c r="N851" s="754"/>
      <c r="O851" s="754"/>
      <c r="W851" s="770"/>
      <c r="AA851" s="1130"/>
    </row>
    <row r="852" spans="6:27" x14ac:dyDescent="0.25">
      <c r="F852" s="754"/>
      <c r="N852" s="754"/>
      <c r="O852" s="754"/>
      <c r="W852" s="770"/>
      <c r="AA852" s="1130"/>
    </row>
    <row r="853" spans="6:27" x14ac:dyDescent="0.25">
      <c r="F853" s="754"/>
      <c r="N853" s="754"/>
      <c r="O853" s="754"/>
      <c r="W853" s="770"/>
      <c r="AA853" s="1130"/>
    </row>
    <row r="854" spans="6:27" x14ac:dyDescent="0.25">
      <c r="F854" s="754"/>
      <c r="N854" s="754"/>
      <c r="O854" s="754"/>
      <c r="W854" s="770"/>
      <c r="AA854" s="1130"/>
    </row>
    <row r="855" spans="6:27" x14ac:dyDescent="0.25">
      <c r="F855" s="754"/>
      <c r="N855" s="754"/>
      <c r="O855" s="754"/>
      <c r="W855" s="770"/>
      <c r="AA855" s="1130"/>
    </row>
    <row r="856" spans="6:27" x14ac:dyDescent="0.25">
      <c r="F856" s="754"/>
      <c r="N856" s="754"/>
      <c r="O856" s="754"/>
      <c r="W856" s="770"/>
      <c r="AA856" s="1130"/>
    </row>
    <row r="857" spans="6:27" x14ac:dyDescent="0.25">
      <c r="F857" s="754"/>
      <c r="N857" s="754"/>
      <c r="O857" s="754"/>
      <c r="W857" s="770"/>
      <c r="AA857" s="1130"/>
    </row>
    <row r="858" spans="6:27" x14ac:dyDescent="0.25">
      <c r="F858" s="754"/>
      <c r="N858" s="754"/>
      <c r="O858" s="754"/>
      <c r="W858" s="770"/>
      <c r="AA858" s="1130"/>
    </row>
    <row r="859" spans="6:27" x14ac:dyDescent="0.25">
      <c r="F859" s="754"/>
      <c r="N859" s="754"/>
      <c r="O859" s="754"/>
      <c r="W859" s="770"/>
      <c r="AA859" s="1130"/>
    </row>
    <row r="860" spans="6:27" x14ac:dyDescent="0.25">
      <c r="F860" s="754"/>
      <c r="N860" s="754"/>
      <c r="O860" s="754"/>
      <c r="W860" s="770"/>
      <c r="AA860" s="1130"/>
    </row>
    <row r="861" spans="6:27" x14ac:dyDescent="0.25">
      <c r="F861" s="754"/>
      <c r="N861" s="754"/>
      <c r="O861" s="754"/>
      <c r="W861" s="770"/>
      <c r="AA861" s="1130"/>
    </row>
    <row r="862" spans="6:27" x14ac:dyDescent="0.25">
      <c r="F862" s="754"/>
      <c r="N862" s="754"/>
      <c r="O862" s="754"/>
      <c r="W862" s="770"/>
      <c r="AA862" s="1130"/>
    </row>
    <row r="863" spans="6:27" x14ac:dyDescent="0.25">
      <c r="F863" s="754"/>
      <c r="N863" s="754"/>
      <c r="O863" s="754"/>
      <c r="W863" s="770"/>
      <c r="AA863" s="1130"/>
    </row>
    <row r="864" spans="6:27" x14ac:dyDescent="0.25">
      <c r="F864" s="754"/>
      <c r="N864" s="754"/>
      <c r="O864" s="754"/>
      <c r="W864" s="770"/>
      <c r="AA864" s="1130"/>
    </row>
    <row r="865" spans="6:27" x14ac:dyDescent="0.25">
      <c r="F865" s="754"/>
      <c r="N865" s="754"/>
      <c r="O865" s="754"/>
      <c r="W865" s="770"/>
      <c r="AA865" s="1130"/>
    </row>
    <row r="866" spans="6:27" x14ac:dyDescent="0.25">
      <c r="F866" s="754"/>
      <c r="N866" s="754"/>
      <c r="O866" s="754"/>
      <c r="W866" s="770"/>
      <c r="AA866" s="1130"/>
    </row>
    <row r="867" spans="6:27" x14ac:dyDescent="0.25">
      <c r="F867" s="754"/>
      <c r="N867" s="754"/>
      <c r="O867" s="754"/>
      <c r="W867" s="770"/>
      <c r="AA867" s="1130"/>
    </row>
    <row r="868" spans="6:27" x14ac:dyDescent="0.25">
      <c r="F868" s="754"/>
      <c r="N868" s="754"/>
      <c r="O868" s="754"/>
      <c r="W868" s="770"/>
      <c r="AA868" s="1130"/>
    </row>
    <row r="869" spans="6:27" x14ac:dyDescent="0.25">
      <c r="F869" s="754"/>
      <c r="N869" s="754"/>
      <c r="O869" s="754"/>
      <c r="W869" s="770"/>
      <c r="AA869" s="1130"/>
    </row>
    <row r="870" spans="6:27" x14ac:dyDescent="0.25">
      <c r="F870" s="754"/>
      <c r="N870" s="754"/>
      <c r="O870" s="754"/>
      <c r="W870" s="770"/>
      <c r="AA870" s="1130"/>
    </row>
    <row r="871" spans="6:27" x14ac:dyDescent="0.25">
      <c r="F871" s="754"/>
      <c r="N871" s="754"/>
      <c r="O871" s="754"/>
      <c r="W871" s="770"/>
      <c r="AA871" s="1130"/>
    </row>
    <row r="872" spans="6:27" x14ac:dyDescent="0.25">
      <c r="F872" s="754"/>
      <c r="N872" s="754"/>
      <c r="O872" s="754"/>
      <c r="W872" s="770"/>
      <c r="AA872" s="1130"/>
    </row>
    <row r="873" spans="6:27" x14ac:dyDescent="0.25">
      <c r="F873" s="754"/>
      <c r="N873" s="754"/>
      <c r="O873" s="754"/>
      <c r="W873" s="770"/>
      <c r="AA873" s="1130"/>
    </row>
    <row r="874" spans="6:27" x14ac:dyDescent="0.25">
      <c r="F874" s="754"/>
      <c r="N874" s="754"/>
      <c r="O874" s="754"/>
      <c r="W874" s="770"/>
      <c r="AA874" s="1130"/>
    </row>
    <row r="875" spans="6:27" x14ac:dyDescent="0.25">
      <c r="F875" s="754"/>
      <c r="N875" s="754"/>
      <c r="O875" s="754"/>
      <c r="W875" s="770"/>
      <c r="AA875" s="1130"/>
    </row>
    <row r="876" spans="6:27" x14ac:dyDescent="0.25">
      <c r="F876" s="754"/>
      <c r="N876" s="754"/>
      <c r="O876" s="754"/>
      <c r="W876" s="770"/>
      <c r="AA876" s="1130"/>
    </row>
    <row r="877" spans="6:27" x14ac:dyDescent="0.25">
      <c r="F877" s="754"/>
      <c r="N877" s="754"/>
      <c r="O877" s="754"/>
      <c r="W877" s="770"/>
      <c r="AA877" s="1130"/>
    </row>
    <row r="878" spans="6:27" x14ac:dyDescent="0.25">
      <c r="F878" s="754"/>
      <c r="N878" s="754"/>
      <c r="O878" s="754"/>
      <c r="W878" s="770"/>
      <c r="AA878" s="1130"/>
    </row>
    <row r="879" spans="6:27" x14ac:dyDescent="0.25">
      <c r="F879" s="754"/>
      <c r="N879" s="754"/>
      <c r="O879" s="754"/>
      <c r="W879" s="770"/>
      <c r="AA879" s="1130"/>
    </row>
    <row r="880" spans="6:27" x14ac:dyDescent="0.25">
      <c r="F880" s="754"/>
      <c r="N880" s="754"/>
      <c r="O880" s="754"/>
      <c r="W880" s="770"/>
      <c r="AA880" s="1130"/>
    </row>
    <row r="881" spans="6:27" x14ac:dyDescent="0.25">
      <c r="F881" s="754"/>
      <c r="N881" s="754"/>
      <c r="O881" s="754"/>
      <c r="W881" s="770"/>
      <c r="AA881" s="1130"/>
    </row>
    <row r="882" spans="6:27" x14ac:dyDescent="0.25">
      <c r="F882" s="754"/>
      <c r="N882" s="754"/>
      <c r="O882" s="754"/>
      <c r="W882" s="770"/>
      <c r="AA882" s="1130"/>
    </row>
    <row r="883" spans="6:27" x14ac:dyDescent="0.25">
      <c r="F883" s="754"/>
      <c r="N883" s="754"/>
      <c r="O883" s="754"/>
      <c r="W883" s="770"/>
      <c r="AA883" s="1130"/>
    </row>
    <row r="884" spans="6:27" x14ac:dyDescent="0.25">
      <c r="F884" s="754"/>
      <c r="N884" s="754"/>
      <c r="O884" s="754"/>
      <c r="W884" s="770"/>
      <c r="AA884" s="1130"/>
    </row>
    <row r="885" spans="6:27" x14ac:dyDescent="0.25">
      <c r="F885" s="754"/>
      <c r="N885" s="754"/>
      <c r="O885" s="754"/>
      <c r="W885" s="770"/>
      <c r="AA885" s="1130"/>
    </row>
    <row r="886" spans="6:27" x14ac:dyDescent="0.25">
      <c r="F886" s="754"/>
      <c r="N886" s="754"/>
      <c r="O886" s="754"/>
      <c r="W886" s="770"/>
      <c r="AA886" s="1130"/>
    </row>
    <row r="887" spans="6:27" x14ac:dyDescent="0.25">
      <c r="F887" s="754"/>
      <c r="N887" s="754"/>
      <c r="O887" s="754"/>
      <c r="W887" s="770"/>
      <c r="AA887" s="1130"/>
    </row>
    <row r="888" spans="6:27" x14ac:dyDescent="0.25">
      <c r="F888" s="754"/>
      <c r="N888" s="754"/>
      <c r="O888" s="754"/>
      <c r="W888" s="770"/>
      <c r="AA888" s="1130"/>
    </row>
    <row r="889" spans="6:27" x14ac:dyDescent="0.25">
      <c r="F889" s="754"/>
      <c r="N889" s="754"/>
      <c r="O889" s="754"/>
      <c r="W889" s="770"/>
      <c r="AA889" s="1130"/>
    </row>
    <row r="890" spans="6:27" x14ac:dyDescent="0.25">
      <c r="F890" s="754"/>
      <c r="N890" s="754"/>
      <c r="O890" s="754"/>
      <c r="W890" s="770"/>
      <c r="AA890" s="1130"/>
    </row>
    <row r="891" spans="6:27" x14ac:dyDescent="0.25">
      <c r="F891" s="754"/>
      <c r="N891" s="754"/>
      <c r="O891" s="754"/>
      <c r="W891" s="770"/>
      <c r="AA891" s="1130"/>
    </row>
    <row r="892" spans="6:27" x14ac:dyDescent="0.25">
      <c r="F892" s="754"/>
      <c r="N892" s="754"/>
      <c r="O892" s="754"/>
      <c r="W892" s="770"/>
      <c r="AA892" s="1130"/>
    </row>
    <row r="893" spans="6:27" x14ac:dyDescent="0.25">
      <c r="F893" s="754"/>
      <c r="N893" s="754"/>
      <c r="O893" s="754"/>
      <c r="W893" s="770"/>
      <c r="AA893" s="1130"/>
    </row>
    <row r="894" spans="6:27" x14ac:dyDescent="0.25">
      <c r="F894" s="754"/>
      <c r="N894" s="754"/>
      <c r="O894" s="754"/>
      <c r="W894" s="770"/>
      <c r="AA894" s="1130"/>
    </row>
    <row r="895" spans="6:27" x14ac:dyDescent="0.25">
      <c r="F895" s="754"/>
      <c r="N895" s="754"/>
      <c r="O895" s="754"/>
      <c r="W895" s="770"/>
      <c r="AA895" s="1130"/>
    </row>
    <row r="896" spans="6:27" x14ac:dyDescent="0.25">
      <c r="F896" s="754"/>
      <c r="N896" s="754"/>
      <c r="O896" s="754"/>
      <c r="W896" s="770"/>
      <c r="AA896" s="1130"/>
    </row>
    <row r="897" spans="6:27" x14ac:dyDescent="0.25">
      <c r="F897" s="754"/>
      <c r="N897" s="754"/>
      <c r="O897" s="754"/>
      <c r="W897" s="770"/>
      <c r="AA897" s="1130"/>
    </row>
    <row r="898" spans="6:27" x14ac:dyDescent="0.25">
      <c r="F898" s="754"/>
      <c r="N898" s="754"/>
      <c r="O898" s="754"/>
      <c r="W898" s="770"/>
      <c r="AA898" s="1130"/>
    </row>
    <row r="899" spans="6:27" x14ac:dyDescent="0.25">
      <c r="F899" s="754"/>
      <c r="N899" s="754"/>
      <c r="O899" s="754"/>
      <c r="W899" s="770"/>
      <c r="AA899" s="1130"/>
    </row>
    <row r="900" spans="6:27" x14ac:dyDescent="0.25">
      <c r="F900" s="754"/>
      <c r="N900" s="754"/>
      <c r="O900" s="754"/>
      <c r="W900" s="770"/>
      <c r="AA900" s="1130"/>
    </row>
    <row r="901" spans="6:27" x14ac:dyDescent="0.25">
      <c r="F901" s="754"/>
      <c r="N901" s="754"/>
      <c r="O901" s="754"/>
      <c r="W901" s="770"/>
      <c r="AA901" s="1130"/>
    </row>
    <row r="902" spans="6:27" x14ac:dyDescent="0.25">
      <c r="F902" s="754"/>
      <c r="N902" s="754"/>
      <c r="O902" s="754"/>
      <c r="W902" s="770"/>
      <c r="AA902" s="1130"/>
    </row>
    <row r="903" spans="6:27" x14ac:dyDescent="0.25">
      <c r="F903" s="754"/>
      <c r="N903" s="754"/>
      <c r="O903" s="754"/>
      <c r="W903" s="770"/>
      <c r="AA903" s="1130"/>
    </row>
    <row r="904" spans="6:27" x14ac:dyDescent="0.25">
      <c r="F904" s="754"/>
      <c r="N904" s="754"/>
      <c r="O904" s="754"/>
      <c r="W904" s="770"/>
      <c r="AA904" s="1130"/>
    </row>
    <row r="905" spans="6:27" x14ac:dyDescent="0.25">
      <c r="F905" s="754"/>
      <c r="N905" s="754"/>
      <c r="O905" s="754"/>
      <c r="W905" s="770"/>
      <c r="AA905" s="1130"/>
    </row>
    <row r="906" spans="6:27" x14ac:dyDescent="0.25">
      <c r="F906" s="754"/>
      <c r="N906" s="754"/>
      <c r="O906" s="754"/>
      <c r="W906" s="770"/>
      <c r="AA906" s="1130"/>
    </row>
    <row r="907" spans="6:27" x14ac:dyDescent="0.25">
      <c r="F907" s="754"/>
      <c r="N907" s="754"/>
      <c r="O907" s="754"/>
      <c r="W907" s="770"/>
      <c r="AA907" s="1130"/>
    </row>
    <row r="908" spans="6:27" x14ac:dyDescent="0.25">
      <c r="F908" s="754"/>
      <c r="N908" s="754"/>
      <c r="O908" s="754"/>
      <c r="W908" s="770"/>
      <c r="AA908" s="1130"/>
    </row>
    <row r="909" spans="6:27" x14ac:dyDescent="0.25">
      <c r="F909" s="754"/>
      <c r="N909" s="754"/>
      <c r="O909" s="754"/>
      <c r="W909" s="770"/>
      <c r="AA909" s="1130"/>
    </row>
    <row r="910" spans="6:27" x14ac:dyDescent="0.25">
      <c r="F910" s="754"/>
      <c r="N910" s="754"/>
      <c r="O910" s="754"/>
      <c r="W910" s="770"/>
      <c r="AA910" s="1130"/>
    </row>
    <row r="911" spans="6:27" x14ac:dyDescent="0.25">
      <c r="F911" s="754"/>
      <c r="N911" s="754"/>
      <c r="O911" s="754"/>
      <c r="W911" s="770"/>
      <c r="AA911" s="1130"/>
    </row>
    <row r="912" spans="6:27" x14ac:dyDescent="0.25">
      <c r="F912" s="754"/>
      <c r="N912" s="754"/>
      <c r="O912" s="754"/>
      <c r="W912" s="770"/>
      <c r="AA912" s="1130"/>
    </row>
    <row r="913" spans="6:27" x14ac:dyDescent="0.25">
      <c r="F913" s="754"/>
      <c r="N913" s="754"/>
      <c r="O913" s="754"/>
      <c r="W913" s="770"/>
      <c r="AA913" s="1130"/>
    </row>
    <row r="914" spans="6:27" x14ac:dyDescent="0.25">
      <c r="F914" s="754"/>
      <c r="N914" s="754"/>
      <c r="O914" s="754"/>
      <c r="W914" s="770"/>
      <c r="AA914" s="1130"/>
    </row>
    <row r="915" spans="6:27" x14ac:dyDescent="0.25">
      <c r="F915" s="754"/>
      <c r="N915" s="754"/>
      <c r="O915" s="754"/>
      <c r="W915" s="770"/>
      <c r="AA915" s="1130"/>
    </row>
    <row r="916" spans="6:27" x14ac:dyDescent="0.25">
      <c r="F916" s="754"/>
      <c r="N916" s="754"/>
      <c r="O916" s="754"/>
      <c r="W916" s="770"/>
      <c r="AA916" s="1130"/>
    </row>
    <row r="917" spans="6:27" x14ac:dyDescent="0.25">
      <c r="F917" s="754"/>
      <c r="N917" s="754"/>
      <c r="O917" s="754"/>
      <c r="W917" s="770"/>
      <c r="AA917" s="1130"/>
    </row>
    <row r="918" spans="6:27" x14ac:dyDescent="0.25">
      <c r="F918" s="754"/>
      <c r="N918" s="754"/>
      <c r="O918" s="754"/>
      <c r="W918" s="770"/>
      <c r="AA918" s="1130"/>
    </row>
    <row r="919" spans="6:27" x14ac:dyDescent="0.25">
      <c r="F919" s="754"/>
      <c r="N919" s="754"/>
      <c r="O919" s="754"/>
      <c r="W919" s="770"/>
      <c r="AA919" s="1130"/>
    </row>
    <row r="920" spans="6:27" x14ac:dyDescent="0.25">
      <c r="F920" s="754"/>
      <c r="N920" s="754"/>
      <c r="O920" s="754"/>
      <c r="W920" s="770"/>
      <c r="AA920" s="1130"/>
    </row>
    <row r="921" spans="6:27" x14ac:dyDescent="0.25">
      <c r="F921" s="754"/>
      <c r="N921" s="754"/>
      <c r="O921" s="754"/>
      <c r="W921" s="770"/>
      <c r="AA921" s="1130"/>
    </row>
    <row r="922" spans="6:27" x14ac:dyDescent="0.25">
      <c r="F922" s="754"/>
      <c r="N922" s="754"/>
      <c r="O922" s="754"/>
      <c r="W922" s="770"/>
      <c r="AA922" s="1130"/>
    </row>
    <row r="923" spans="6:27" x14ac:dyDescent="0.25">
      <c r="F923" s="754"/>
      <c r="N923" s="754"/>
      <c r="O923" s="754"/>
      <c r="W923" s="770"/>
      <c r="AA923" s="1130"/>
    </row>
    <row r="924" spans="6:27" x14ac:dyDescent="0.25">
      <c r="F924" s="754"/>
      <c r="N924" s="754"/>
      <c r="O924" s="754"/>
      <c r="W924" s="770"/>
      <c r="AA924" s="1130"/>
    </row>
    <row r="925" spans="6:27" x14ac:dyDescent="0.25">
      <c r="F925" s="754"/>
      <c r="N925" s="754"/>
      <c r="O925" s="754"/>
      <c r="W925" s="770"/>
      <c r="AA925" s="1130"/>
    </row>
    <row r="926" spans="6:27" x14ac:dyDescent="0.25">
      <c r="F926" s="754"/>
      <c r="N926" s="754"/>
      <c r="O926" s="754"/>
      <c r="W926" s="770"/>
      <c r="AA926" s="1130"/>
    </row>
    <row r="927" spans="6:27" x14ac:dyDescent="0.25">
      <c r="F927" s="754"/>
      <c r="N927" s="754"/>
      <c r="O927" s="754"/>
      <c r="W927" s="770"/>
      <c r="AA927" s="1130"/>
    </row>
    <row r="928" spans="6:27" x14ac:dyDescent="0.25">
      <c r="F928" s="754"/>
      <c r="N928" s="754"/>
      <c r="O928" s="754"/>
      <c r="W928" s="770"/>
      <c r="AA928" s="1130"/>
    </row>
    <row r="929" spans="6:27" x14ac:dyDescent="0.25">
      <c r="F929" s="754"/>
      <c r="N929" s="754"/>
      <c r="O929" s="754"/>
      <c r="W929" s="770"/>
      <c r="AA929" s="1130"/>
    </row>
    <row r="930" spans="6:27" x14ac:dyDescent="0.25">
      <c r="F930" s="754"/>
      <c r="N930" s="754"/>
      <c r="O930" s="754"/>
      <c r="W930" s="770"/>
      <c r="AA930" s="1130"/>
    </row>
    <row r="931" spans="6:27" x14ac:dyDescent="0.25">
      <c r="F931" s="754"/>
      <c r="N931" s="754"/>
      <c r="O931" s="754"/>
      <c r="W931" s="770"/>
      <c r="AA931" s="1130"/>
    </row>
    <row r="932" spans="6:27" x14ac:dyDescent="0.25">
      <c r="F932" s="754"/>
      <c r="N932" s="754"/>
      <c r="O932" s="754"/>
      <c r="W932" s="770"/>
      <c r="AA932" s="1130"/>
    </row>
    <row r="933" spans="6:27" x14ac:dyDescent="0.25">
      <c r="F933" s="754"/>
      <c r="N933" s="754"/>
      <c r="O933" s="754"/>
      <c r="W933" s="770"/>
      <c r="AA933" s="1130"/>
    </row>
    <row r="934" spans="6:27" x14ac:dyDescent="0.25">
      <c r="F934" s="754"/>
      <c r="N934" s="754"/>
      <c r="O934" s="754"/>
      <c r="W934" s="770"/>
      <c r="AA934" s="1130"/>
    </row>
    <row r="935" spans="6:27" x14ac:dyDescent="0.25">
      <c r="F935" s="754"/>
      <c r="N935" s="754"/>
      <c r="O935" s="754"/>
      <c r="W935" s="770"/>
      <c r="AA935" s="1130"/>
    </row>
    <row r="936" spans="6:27" x14ac:dyDescent="0.25">
      <c r="F936" s="754"/>
      <c r="N936" s="754"/>
      <c r="O936" s="754"/>
      <c r="W936" s="770"/>
      <c r="AA936" s="1130"/>
    </row>
    <row r="937" spans="6:27" x14ac:dyDescent="0.25">
      <c r="F937" s="754"/>
      <c r="N937" s="754"/>
      <c r="O937" s="754"/>
      <c r="W937" s="770"/>
      <c r="AA937" s="1130"/>
    </row>
    <row r="938" spans="6:27" x14ac:dyDescent="0.25">
      <c r="F938" s="754"/>
      <c r="N938" s="754"/>
      <c r="O938" s="754"/>
      <c r="W938" s="770"/>
      <c r="AA938" s="1130"/>
    </row>
    <row r="939" spans="6:27" x14ac:dyDescent="0.25">
      <c r="F939" s="754"/>
      <c r="N939" s="754"/>
      <c r="O939" s="754"/>
      <c r="W939" s="770"/>
      <c r="AA939" s="1130"/>
    </row>
    <row r="940" spans="6:27" x14ac:dyDescent="0.25">
      <c r="F940" s="754"/>
      <c r="N940" s="754"/>
      <c r="O940" s="754"/>
      <c r="W940" s="770"/>
      <c r="AA940" s="1130"/>
    </row>
    <row r="941" spans="6:27" x14ac:dyDescent="0.25">
      <c r="F941" s="754"/>
      <c r="N941" s="754"/>
      <c r="O941" s="754"/>
      <c r="W941" s="770"/>
      <c r="AA941" s="1130"/>
    </row>
    <row r="942" spans="6:27" x14ac:dyDescent="0.25">
      <c r="F942" s="754"/>
      <c r="N942" s="754"/>
      <c r="O942" s="754"/>
      <c r="W942" s="770"/>
      <c r="AA942" s="1130"/>
    </row>
    <row r="943" spans="6:27" x14ac:dyDescent="0.25">
      <c r="F943" s="754"/>
      <c r="N943" s="754"/>
      <c r="O943" s="754"/>
      <c r="W943" s="770"/>
      <c r="AA943" s="1130"/>
    </row>
    <row r="944" spans="6:27" x14ac:dyDescent="0.25">
      <c r="F944" s="754"/>
      <c r="N944" s="754"/>
      <c r="O944" s="754"/>
      <c r="W944" s="770"/>
      <c r="AA944" s="1130"/>
    </row>
    <row r="945" spans="6:27" x14ac:dyDescent="0.25">
      <c r="F945" s="754"/>
      <c r="N945" s="754"/>
      <c r="O945" s="754"/>
      <c r="W945" s="770"/>
      <c r="AA945" s="1130"/>
    </row>
    <row r="946" spans="6:27" x14ac:dyDescent="0.25">
      <c r="F946" s="754"/>
      <c r="N946" s="754"/>
      <c r="O946" s="754"/>
      <c r="W946" s="770"/>
      <c r="AA946" s="1130"/>
    </row>
    <row r="947" spans="6:27" x14ac:dyDescent="0.25">
      <c r="F947" s="754"/>
      <c r="N947" s="754"/>
      <c r="O947" s="754"/>
      <c r="W947" s="770"/>
      <c r="AA947" s="1130"/>
    </row>
    <row r="948" spans="6:27" x14ac:dyDescent="0.25">
      <c r="F948" s="754"/>
      <c r="N948" s="754"/>
      <c r="O948" s="754"/>
      <c r="W948" s="770"/>
      <c r="AA948" s="1130"/>
    </row>
    <row r="949" spans="6:27" x14ac:dyDescent="0.25">
      <c r="F949" s="754"/>
      <c r="N949" s="754"/>
      <c r="O949" s="754"/>
      <c r="W949" s="770"/>
      <c r="AA949" s="1130"/>
    </row>
    <row r="950" spans="6:27" x14ac:dyDescent="0.25">
      <c r="F950" s="754"/>
      <c r="N950" s="754"/>
      <c r="O950" s="754"/>
      <c r="W950" s="770"/>
      <c r="AA950" s="1130"/>
    </row>
    <row r="951" spans="6:27" x14ac:dyDescent="0.25">
      <c r="F951" s="754"/>
      <c r="N951" s="754"/>
      <c r="O951" s="754"/>
      <c r="W951" s="770"/>
      <c r="AA951" s="1130"/>
    </row>
    <row r="952" spans="6:27" x14ac:dyDescent="0.25">
      <c r="F952" s="754"/>
      <c r="N952" s="754"/>
      <c r="O952" s="754"/>
      <c r="W952" s="770"/>
      <c r="AA952" s="1130"/>
    </row>
    <row r="953" spans="6:27" x14ac:dyDescent="0.25">
      <c r="F953" s="754"/>
      <c r="N953" s="754"/>
      <c r="O953" s="754"/>
      <c r="W953" s="770"/>
      <c r="AA953" s="1130"/>
    </row>
    <row r="954" spans="6:27" x14ac:dyDescent="0.25">
      <c r="F954" s="754"/>
      <c r="N954" s="754"/>
      <c r="O954" s="754"/>
      <c r="W954" s="770"/>
      <c r="AA954" s="1130"/>
    </row>
    <row r="955" spans="6:27" x14ac:dyDescent="0.25">
      <c r="F955" s="754"/>
      <c r="N955" s="754"/>
      <c r="O955" s="754"/>
      <c r="W955" s="770"/>
      <c r="AA955" s="1130"/>
    </row>
    <row r="956" spans="6:27" x14ac:dyDescent="0.25">
      <c r="F956" s="754"/>
      <c r="N956" s="754"/>
      <c r="O956" s="754"/>
      <c r="W956" s="770"/>
      <c r="AA956" s="1130"/>
    </row>
    <row r="957" spans="6:27" x14ac:dyDescent="0.25">
      <c r="F957" s="754"/>
      <c r="N957" s="754"/>
      <c r="O957" s="754"/>
      <c r="W957" s="770"/>
      <c r="AA957" s="1130"/>
    </row>
    <row r="958" spans="6:27" x14ac:dyDescent="0.25">
      <c r="F958" s="754"/>
      <c r="N958" s="754"/>
      <c r="O958" s="754"/>
      <c r="W958" s="770"/>
      <c r="AA958" s="1130"/>
    </row>
    <row r="959" spans="6:27" x14ac:dyDescent="0.25">
      <c r="F959" s="754"/>
      <c r="N959" s="754"/>
      <c r="O959" s="754"/>
      <c r="W959" s="770"/>
      <c r="AA959" s="1130"/>
    </row>
    <row r="960" spans="6:27" x14ac:dyDescent="0.25">
      <c r="F960" s="754"/>
      <c r="N960" s="754"/>
      <c r="O960" s="754"/>
      <c r="W960" s="770"/>
      <c r="AA960" s="1130"/>
    </row>
    <row r="961" spans="6:27" x14ac:dyDescent="0.25">
      <c r="F961" s="754"/>
      <c r="N961" s="754"/>
      <c r="O961" s="754"/>
      <c r="W961" s="770"/>
      <c r="AA961" s="1130"/>
    </row>
    <row r="962" spans="6:27" x14ac:dyDescent="0.25">
      <c r="F962" s="754"/>
      <c r="N962" s="754"/>
      <c r="O962" s="754"/>
      <c r="W962" s="770"/>
      <c r="AA962" s="1130"/>
    </row>
    <row r="963" spans="6:27" x14ac:dyDescent="0.25">
      <c r="F963" s="754"/>
      <c r="N963" s="754"/>
      <c r="O963" s="754"/>
      <c r="W963" s="770"/>
      <c r="AA963" s="1130"/>
    </row>
    <row r="964" spans="6:27" x14ac:dyDescent="0.25">
      <c r="F964" s="754"/>
      <c r="N964" s="754"/>
      <c r="O964" s="754"/>
      <c r="W964" s="770"/>
      <c r="AA964" s="1130"/>
    </row>
    <row r="965" spans="6:27" x14ac:dyDescent="0.25">
      <c r="F965" s="754"/>
      <c r="N965" s="754"/>
      <c r="O965" s="754"/>
      <c r="W965" s="770"/>
      <c r="AA965" s="1130"/>
    </row>
    <row r="966" spans="6:27" x14ac:dyDescent="0.25">
      <c r="F966" s="754"/>
      <c r="N966" s="754"/>
      <c r="O966" s="754"/>
      <c r="W966" s="770"/>
      <c r="AA966" s="1130"/>
    </row>
    <row r="967" spans="6:27" x14ac:dyDescent="0.25">
      <c r="F967" s="754"/>
      <c r="N967" s="754"/>
      <c r="O967" s="754"/>
      <c r="W967" s="770"/>
      <c r="AA967" s="1130"/>
    </row>
    <row r="968" spans="6:27" x14ac:dyDescent="0.25">
      <c r="F968" s="754"/>
      <c r="N968" s="754"/>
      <c r="O968" s="754"/>
      <c r="W968" s="770"/>
      <c r="AA968" s="1130"/>
    </row>
    <row r="969" spans="6:27" x14ac:dyDescent="0.25">
      <c r="F969" s="754"/>
      <c r="N969" s="754"/>
      <c r="O969" s="754"/>
      <c r="W969" s="770"/>
      <c r="AA969" s="1130"/>
    </row>
    <row r="970" spans="6:27" x14ac:dyDescent="0.25">
      <c r="F970" s="754"/>
      <c r="N970" s="754"/>
      <c r="O970" s="754"/>
      <c r="W970" s="770"/>
      <c r="AA970" s="1130"/>
    </row>
    <row r="971" spans="6:27" x14ac:dyDescent="0.25">
      <c r="F971" s="754"/>
      <c r="N971" s="754"/>
      <c r="O971" s="754"/>
      <c r="W971" s="770"/>
      <c r="AA971" s="1130"/>
    </row>
    <row r="972" spans="6:27" x14ac:dyDescent="0.25">
      <c r="F972" s="754"/>
      <c r="N972" s="754"/>
      <c r="O972" s="754"/>
      <c r="W972" s="770"/>
      <c r="AA972" s="1130"/>
    </row>
    <row r="973" spans="6:27" x14ac:dyDescent="0.25">
      <c r="F973" s="754"/>
      <c r="N973" s="754"/>
      <c r="O973" s="754"/>
      <c r="W973" s="770"/>
      <c r="AA973" s="1130"/>
    </row>
    <row r="974" spans="6:27" x14ac:dyDescent="0.25">
      <c r="F974" s="754"/>
      <c r="N974" s="754"/>
      <c r="O974" s="754"/>
      <c r="W974" s="770"/>
      <c r="AA974" s="1130"/>
    </row>
    <row r="975" spans="6:27" x14ac:dyDescent="0.25">
      <c r="F975" s="754"/>
      <c r="N975" s="754"/>
      <c r="O975" s="754"/>
      <c r="W975" s="770"/>
      <c r="AA975" s="1130"/>
    </row>
    <row r="976" spans="6:27" x14ac:dyDescent="0.25">
      <c r="F976" s="754"/>
      <c r="N976" s="754"/>
      <c r="O976" s="754"/>
      <c r="W976" s="770"/>
      <c r="AA976" s="1130"/>
    </row>
    <row r="977" spans="6:27" x14ac:dyDescent="0.25">
      <c r="F977" s="754"/>
      <c r="N977" s="754"/>
      <c r="O977" s="754"/>
      <c r="W977" s="770"/>
      <c r="AA977" s="1130"/>
    </row>
    <row r="978" spans="6:27" x14ac:dyDescent="0.25">
      <c r="F978" s="754"/>
      <c r="N978" s="754"/>
      <c r="O978" s="754"/>
      <c r="W978" s="770"/>
      <c r="AA978" s="1130"/>
    </row>
    <row r="979" spans="6:27" x14ac:dyDescent="0.25">
      <c r="F979" s="754"/>
      <c r="N979" s="754"/>
      <c r="O979" s="754"/>
      <c r="W979" s="770"/>
      <c r="AA979" s="1130"/>
    </row>
    <row r="980" spans="6:27" x14ac:dyDescent="0.25">
      <c r="F980" s="754"/>
      <c r="N980" s="754"/>
      <c r="O980" s="754"/>
      <c r="W980" s="770"/>
      <c r="AA980" s="1130"/>
    </row>
    <row r="981" spans="6:27" x14ac:dyDescent="0.25">
      <c r="F981" s="754"/>
      <c r="N981" s="754"/>
      <c r="O981" s="754"/>
      <c r="W981" s="770"/>
      <c r="AA981" s="1130"/>
    </row>
    <row r="982" spans="6:27" x14ac:dyDescent="0.25">
      <c r="F982" s="754"/>
      <c r="N982" s="754"/>
      <c r="O982" s="754"/>
      <c r="W982" s="770"/>
      <c r="AA982" s="1130"/>
    </row>
    <row r="983" spans="6:27" x14ac:dyDescent="0.25">
      <c r="F983" s="754"/>
      <c r="N983" s="754"/>
      <c r="O983" s="754"/>
      <c r="W983" s="770"/>
      <c r="AA983" s="1130"/>
    </row>
    <row r="984" spans="6:27" x14ac:dyDescent="0.25">
      <c r="F984" s="754"/>
      <c r="N984" s="754"/>
      <c r="O984" s="754"/>
      <c r="W984" s="770"/>
      <c r="AA984" s="1130"/>
    </row>
    <row r="985" spans="6:27" x14ac:dyDescent="0.25">
      <c r="F985" s="754"/>
      <c r="N985" s="754"/>
      <c r="O985" s="754"/>
      <c r="W985" s="770"/>
      <c r="AA985" s="1130"/>
    </row>
    <row r="986" spans="6:27" x14ac:dyDescent="0.25">
      <c r="F986" s="754"/>
      <c r="N986" s="754"/>
      <c r="O986" s="754"/>
      <c r="W986" s="770"/>
      <c r="AA986" s="1130"/>
    </row>
    <row r="987" spans="6:27" x14ac:dyDescent="0.25">
      <c r="F987" s="754"/>
      <c r="N987" s="754"/>
      <c r="O987" s="754"/>
      <c r="W987" s="770"/>
      <c r="AA987" s="1130"/>
    </row>
    <row r="988" spans="6:27" x14ac:dyDescent="0.25">
      <c r="F988" s="754"/>
      <c r="N988" s="754"/>
      <c r="O988" s="754"/>
      <c r="W988" s="770"/>
      <c r="AA988" s="1130"/>
    </row>
    <row r="989" spans="6:27" x14ac:dyDescent="0.25">
      <c r="F989" s="754"/>
      <c r="N989" s="754"/>
      <c r="O989" s="754"/>
      <c r="W989" s="770"/>
      <c r="AA989" s="1130"/>
    </row>
    <row r="990" spans="6:27" x14ac:dyDescent="0.25">
      <c r="F990" s="754"/>
      <c r="N990" s="754"/>
      <c r="O990" s="754"/>
      <c r="W990" s="770"/>
      <c r="AA990" s="1130"/>
    </row>
    <row r="991" spans="6:27" x14ac:dyDescent="0.25">
      <c r="F991" s="754"/>
      <c r="N991" s="754"/>
      <c r="O991" s="754"/>
      <c r="W991" s="770"/>
      <c r="AA991" s="1130"/>
    </row>
    <row r="992" spans="6:27" x14ac:dyDescent="0.25">
      <c r="F992" s="754"/>
      <c r="N992" s="754"/>
      <c r="O992" s="754"/>
      <c r="W992" s="770"/>
      <c r="AA992" s="1130"/>
    </row>
    <row r="993" spans="6:27" x14ac:dyDescent="0.25">
      <c r="F993" s="754"/>
      <c r="N993" s="754"/>
      <c r="O993" s="754"/>
      <c r="W993" s="770"/>
      <c r="AA993" s="1130"/>
    </row>
    <row r="994" spans="6:27" x14ac:dyDescent="0.25">
      <c r="F994" s="754"/>
      <c r="N994" s="754"/>
      <c r="O994" s="754"/>
      <c r="W994" s="770"/>
      <c r="AA994" s="1130"/>
    </row>
    <row r="995" spans="6:27" x14ac:dyDescent="0.25">
      <c r="F995" s="754"/>
      <c r="N995" s="754"/>
      <c r="O995" s="754"/>
      <c r="W995" s="770"/>
      <c r="AA995" s="1130"/>
    </row>
    <row r="996" spans="6:27" x14ac:dyDescent="0.25">
      <c r="F996" s="754"/>
      <c r="N996" s="754"/>
      <c r="O996" s="754"/>
      <c r="W996" s="770"/>
      <c r="AA996" s="1130"/>
    </row>
    <row r="997" spans="6:27" x14ac:dyDescent="0.25">
      <c r="F997" s="754"/>
      <c r="N997" s="754"/>
      <c r="O997" s="754"/>
      <c r="W997" s="770"/>
      <c r="AA997" s="1130"/>
    </row>
    <row r="998" spans="6:27" x14ac:dyDescent="0.25">
      <c r="F998" s="754"/>
      <c r="N998" s="754"/>
      <c r="O998" s="754"/>
      <c r="W998" s="770"/>
      <c r="AA998" s="1130"/>
    </row>
    <row r="999" spans="6:27" x14ac:dyDescent="0.25">
      <c r="F999" s="754"/>
      <c r="N999" s="754"/>
      <c r="O999" s="754"/>
      <c r="W999" s="770"/>
      <c r="AA999" s="1130"/>
    </row>
    <row r="1000" spans="6:27" x14ac:dyDescent="0.25">
      <c r="F1000" s="754"/>
      <c r="N1000" s="754"/>
      <c r="O1000" s="754"/>
      <c r="W1000" s="770"/>
      <c r="AA1000" s="1130"/>
    </row>
    <row r="1001" spans="6:27" x14ac:dyDescent="0.25">
      <c r="F1001" s="754"/>
      <c r="N1001" s="754"/>
      <c r="O1001" s="754"/>
      <c r="W1001" s="770"/>
      <c r="AA1001" s="1130"/>
    </row>
    <row r="1002" spans="6:27" x14ac:dyDescent="0.25">
      <c r="F1002" s="754"/>
      <c r="N1002" s="754"/>
      <c r="O1002" s="754"/>
      <c r="W1002" s="770"/>
      <c r="AA1002" s="1130"/>
    </row>
    <row r="1003" spans="6:27" x14ac:dyDescent="0.25">
      <c r="F1003" s="754"/>
      <c r="N1003" s="754"/>
      <c r="O1003" s="754"/>
      <c r="W1003" s="770"/>
      <c r="AA1003" s="1130"/>
    </row>
    <row r="1004" spans="6:27" x14ac:dyDescent="0.25">
      <c r="F1004" s="754"/>
      <c r="N1004" s="754"/>
      <c r="O1004" s="754"/>
      <c r="W1004" s="770"/>
      <c r="AA1004" s="1130"/>
    </row>
    <row r="1005" spans="6:27" x14ac:dyDescent="0.25">
      <c r="F1005" s="754"/>
      <c r="N1005" s="754"/>
      <c r="O1005" s="754"/>
      <c r="W1005" s="770"/>
      <c r="AA1005" s="1130"/>
    </row>
    <row r="1006" spans="6:27" x14ac:dyDescent="0.25">
      <c r="F1006" s="754"/>
      <c r="N1006" s="754"/>
      <c r="O1006" s="754"/>
      <c r="W1006" s="770"/>
      <c r="AA1006" s="1130"/>
    </row>
    <row r="1007" spans="6:27" x14ac:dyDescent="0.25">
      <c r="F1007" s="754"/>
      <c r="N1007" s="754"/>
      <c r="O1007" s="754"/>
      <c r="W1007" s="770"/>
      <c r="AA1007" s="1130"/>
    </row>
    <row r="1008" spans="6:27" x14ac:dyDescent="0.25">
      <c r="F1008" s="754"/>
      <c r="N1008" s="754"/>
      <c r="O1008" s="754"/>
      <c r="W1008" s="770"/>
      <c r="AA1008" s="1130"/>
    </row>
    <row r="1009" spans="6:27" x14ac:dyDescent="0.25">
      <c r="F1009" s="754"/>
      <c r="N1009" s="754"/>
      <c r="O1009" s="754"/>
      <c r="W1009" s="770"/>
      <c r="AA1009" s="1130"/>
    </row>
    <row r="1010" spans="6:27" x14ac:dyDescent="0.25">
      <c r="F1010" s="754"/>
      <c r="N1010" s="754"/>
      <c r="O1010" s="754"/>
      <c r="W1010" s="770"/>
      <c r="AA1010" s="1130"/>
    </row>
    <row r="1011" spans="6:27" x14ac:dyDescent="0.25">
      <c r="F1011" s="754"/>
      <c r="N1011" s="754"/>
      <c r="O1011" s="754"/>
      <c r="W1011" s="770"/>
      <c r="AA1011" s="1130"/>
    </row>
    <row r="1012" spans="6:27" x14ac:dyDescent="0.25">
      <c r="F1012" s="754"/>
      <c r="N1012" s="754"/>
      <c r="O1012" s="754"/>
      <c r="W1012" s="770"/>
      <c r="AA1012" s="1130"/>
    </row>
    <row r="1013" spans="6:27" x14ac:dyDescent="0.25">
      <c r="F1013" s="754"/>
      <c r="N1013" s="754"/>
      <c r="O1013" s="754"/>
      <c r="W1013" s="770"/>
      <c r="AA1013" s="1130"/>
    </row>
    <row r="1014" spans="6:27" x14ac:dyDescent="0.25">
      <c r="F1014" s="754"/>
      <c r="N1014" s="754"/>
      <c r="O1014" s="754"/>
      <c r="W1014" s="770"/>
      <c r="AA1014" s="1130"/>
    </row>
    <row r="1015" spans="6:27" x14ac:dyDescent="0.25">
      <c r="F1015" s="754"/>
      <c r="N1015" s="754"/>
      <c r="O1015" s="754"/>
      <c r="W1015" s="770"/>
      <c r="AA1015" s="1130"/>
    </row>
    <row r="1016" spans="6:27" x14ac:dyDescent="0.25">
      <c r="F1016" s="754"/>
      <c r="N1016" s="754"/>
      <c r="O1016" s="754"/>
      <c r="W1016" s="770"/>
      <c r="AA1016" s="1130"/>
    </row>
    <row r="1017" spans="6:27" x14ac:dyDescent="0.25">
      <c r="F1017" s="754"/>
      <c r="N1017" s="754"/>
      <c r="O1017" s="754"/>
      <c r="W1017" s="770"/>
      <c r="AA1017" s="1130"/>
    </row>
    <row r="1018" spans="6:27" x14ac:dyDescent="0.25">
      <c r="F1018" s="754"/>
      <c r="N1018" s="754"/>
      <c r="O1018" s="754"/>
      <c r="W1018" s="770"/>
      <c r="AA1018" s="1130"/>
    </row>
    <row r="1019" spans="6:27" x14ac:dyDescent="0.25">
      <c r="F1019" s="754"/>
      <c r="N1019" s="754"/>
      <c r="O1019" s="754"/>
      <c r="W1019" s="770"/>
      <c r="AA1019" s="1130"/>
    </row>
    <row r="1020" spans="6:27" x14ac:dyDescent="0.25">
      <c r="F1020" s="754"/>
      <c r="N1020" s="754"/>
      <c r="O1020" s="754"/>
      <c r="W1020" s="770"/>
      <c r="AA1020" s="1130"/>
    </row>
    <row r="1021" spans="6:27" x14ac:dyDescent="0.25">
      <c r="F1021" s="754"/>
      <c r="N1021" s="754"/>
      <c r="O1021" s="754"/>
      <c r="W1021" s="770"/>
      <c r="AA1021" s="1130"/>
    </row>
    <row r="1022" spans="6:27" x14ac:dyDescent="0.25">
      <c r="F1022" s="754"/>
      <c r="N1022" s="754"/>
      <c r="O1022" s="754"/>
      <c r="W1022" s="770"/>
      <c r="AA1022" s="1130"/>
    </row>
    <row r="1023" spans="6:27" x14ac:dyDescent="0.25">
      <c r="F1023" s="754"/>
      <c r="N1023" s="754"/>
      <c r="O1023" s="754"/>
      <c r="W1023" s="770"/>
      <c r="AA1023" s="1130"/>
    </row>
    <row r="1024" spans="6:27" x14ac:dyDescent="0.25">
      <c r="F1024" s="754"/>
      <c r="N1024" s="754"/>
      <c r="O1024" s="754"/>
      <c r="W1024" s="770"/>
      <c r="AA1024" s="1130"/>
    </row>
    <row r="1025" spans="6:27" x14ac:dyDescent="0.25">
      <c r="F1025" s="754"/>
      <c r="N1025" s="754"/>
      <c r="O1025" s="754"/>
      <c r="W1025" s="770"/>
      <c r="AA1025" s="1130"/>
    </row>
    <row r="1026" spans="6:27" x14ac:dyDescent="0.25">
      <c r="F1026" s="754"/>
      <c r="N1026" s="754"/>
      <c r="O1026" s="754"/>
      <c r="W1026" s="770"/>
      <c r="AA1026" s="1130"/>
    </row>
    <row r="1027" spans="6:27" x14ac:dyDescent="0.25">
      <c r="F1027" s="754"/>
      <c r="N1027" s="754"/>
      <c r="O1027" s="754"/>
      <c r="W1027" s="770"/>
      <c r="AA1027" s="1130"/>
    </row>
    <row r="1028" spans="6:27" x14ac:dyDescent="0.25">
      <c r="F1028" s="754"/>
      <c r="N1028" s="754"/>
      <c r="O1028" s="754"/>
      <c r="W1028" s="770"/>
      <c r="AA1028" s="1130"/>
    </row>
    <row r="1029" spans="6:27" x14ac:dyDescent="0.25">
      <c r="F1029" s="754"/>
      <c r="N1029" s="754"/>
      <c r="O1029" s="754"/>
      <c r="W1029" s="770"/>
      <c r="AA1029" s="1130"/>
    </row>
    <row r="1030" spans="6:27" x14ac:dyDescent="0.25">
      <c r="F1030" s="754"/>
      <c r="N1030" s="754"/>
      <c r="O1030" s="754"/>
      <c r="W1030" s="770"/>
      <c r="AA1030" s="1130"/>
    </row>
    <row r="1031" spans="6:27" x14ac:dyDescent="0.25">
      <c r="F1031" s="754"/>
      <c r="N1031" s="754"/>
      <c r="O1031" s="754"/>
      <c r="W1031" s="770"/>
      <c r="AA1031" s="1130"/>
    </row>
    <row r="1032" spans="6:27" x14ac:dyDescent="0.25">
      <c r="F1032" s="754"/>
      <c r="N1032" s="754"/>
      <c r="O1032" s="754"/>
      <c r="W1032" s="770"/>
      <c r="AA1032" s="1130"/>
    </row>
    <row r="1033" spans="6:27" x14ac:dyDescent="0.25">
      <c r="F1033" s="754"/>
      <c r="N1033" s="754"/>
      <c r="O1033" s="754"/>
      <c r="W1033" s="770"/>
      <c r="AA1033" s="1130"/>
    </row>
    <row r="1034" spans="6:27" x14ac:dyDescent="0.25">
      <c r="F1034" s="754"/>
      <c r="N1034" s="754"/>
      <c r="O1034" s="754"/>
      <c r="W1034" s="770"/>
      <c r="AA1034" s="1130"/>
    </row>
    <row r="1035" spans="6:27" x14ac:dyDescent="0.25">
      <c r="F1035" s="754"/>
      <c r="N1035" s="754"/>
      <c r="O1035" s="754"/>
      <c r="W1035" s="770"/>
      <c r="AA1035" s="1130"/>
    </row>
    <row r="1036" spans="6:27" x14ac:dyDescent="0.25">
      <c r="F1036" s="754"/>
      <c r="N1036" s="754"/>
      <c r="O1036" s="754"/>
      <c r="W1036" s="770"/>
      <c r="AA1036" s="1130"/>
    </row>
    <row r="1037" spans="6:27" x14ac:dyDescent="0.25">
      <c r="F1037" s="754"/>
      <c r="N1037" s="754"/>
      <c r="O1037" s="754"/>
      <c r="W1037" s="770"/>
      <c r="AA1037" s="1130"/>
    </row>
    <row r="1038" spans="6:27" x14ac:dyDescent="0.25">
      <c r="F1038" s="754"/>
      <c r="N1038" s="754"/>
      <c r="O1038" s="754"/>
      <c r="W1038" s="770"/>
      <c r="AA1038" s="1130"/>
    </row>
    <row r="1039" spans="6:27" x14ac:dyDescent="0.25">
      <c r="F1039" s="754"/>
      <c r="N1039" s="754"/>
      <c r="O1039" s="754"/>
      <c r="W1039" s="770"/>
      <c r="AA1039" s="1130"/>
    </row>
    <row r="1040" spans="6:27" x14ac:dyDescent="0.25">
      <c r="F1040" s="754"/>
      <c r="N1040" s="754"/>
      <c r="O1040" s="754"/>
      <c r="W1040" s="770"/>
      <c r="AA1040" s="1130"/>
    </row>
    <row r="1041" spans="6:27" x14ac:dyDescent="0.25">
      <c r="F1041" s="754"/>
      <c r="N1041" s="754"/>
      <c r="O1041" s="754"/>
      <c r="W1041" s="770"/>
      <c r="AA1041" s="1130"/>
    </row>
    <row r="1042" spans="6:27" x14ac:dyDescent="0.25">
      <c r="F1042" s="754"/>
      <c r="N1042" s="754"/>
      <c r="O1042" s="754"/>
      <c r="W1042" s="770"/>
      <c r="AA1042" s="1130"/>
    </row>
    <row r="1043" spans="6:27" x14ac:dyDescent="0.25">
      <c r="F1043" s="754"/>
      <c r="N1043" s="754"/>
      <c r="O1043" s="754"/>
      <c r="W1043" s="770"/>
      <c r="AA1043" s="1130"/>
    </row>
    <row r="1044" spans="6:27" x14ac:dyDescent="0.25">
      <c r="F1044" s="754"/>
      <c r="N1044" s="754"/>
      <c r="O1044" s="754"/>
      <c r="W1044" s="770"/>
      <c r="AA1044" s="1130"/>
    </row>
    <row r="1045" spans="6:27" x14ac:dyDescent="0.25">
      <c r="F1045" s="754"/>
      <c r="N1045" s="754"/>
      <c r="O1045" s="754"/>
      <c r="W1045" s="770"/>
      <c r="AA1045" s="1130"/>
    </row>
    <row r="1046" spans="6:27" x14ac:dyDescent="0.25">
      <c r="F1046" s="754"/>
      <c r="N1046" s="754"/>
      <c r="O1046" s="754"/>
      <c r="W1046" s="770"/>
      <c r="AA1046" s="1130"/>
    </row>
    <row r="1047" spans="6:27" x14ac:dyDescent="0.25">
      <c r="F1047" s="754"/>
      <c r="N1047" s="754"/>
      <c r="O1047" s="754"/>
      <c r="W1047" s="770"/>
      <c r="AA1047" s="1130"/>
    </row>
    <row r="1048" spans="6:27" x14ac:dyDescent="0.25">
      <c r="F1048" s="754"/>
      <c r="N1048" s="754"/>
      <c r="O1048" s="754"/>
      <c r="W1048" s="770"/>
      <c r="AA1048" s="1130"/>
    </row>
    <row r="1049" spans="6:27" x14ac:dyDescent="0.25">
      <c r="F1049" s="754"/>
      <c r="N1049" s="754"/>
      <c r="O1049" s="754"/>
      <c r="W1049" s="770"/>
      <c r="AA1049" s="1130"/>
    </row>
    <row r="1050" spans="6:27" x14ac:dyDescent="0.25">
      <c r="F1050" s="754"/>
      <c r="N1050" s="754"/>
      <c r="O1050" s="754"/>
      <c r="W1050" s="770"/>
      <c r="AA1050" s="1130"/>
    </row>
    <row r="1051" spans="6:27" x14ac:dyDescent="0.25">
      <c r="F1051" s="754"/>
      <c r="N1051" s="754"/>
      <c r="O1051" s="754"/>
      <c r="W1051" s="770"/>
      <c r="AA1051" s="1130"/>
    </row>
    <row r="1052" spans="6:27" x14ac:dyDescent="0.25">
      <c r="F1052" s="754"/>
      <c r="N1052" s="754"/>
      <c r="O1052" s="754"/>
      <c r="W1052" s="770"/>
      <c r="AA1052" s="1130"/>
    </row>
    <row r="1053" spans="6:27" x14ac:dyDescent="0.25">
      <c r="F1053" s="754"/>
      <c r="N1053" s="754"/>
      <c r="O1053" s="754"/>
      <c r="W1053" s="770"/>
      <c r="AA1053" s="1130"/>
    </row>
    <row r="1054" spans="6:27" x14ac:dyDescent="0.25">
      <c r="F1054" s="754"/>
      <c r="N1054" s="754"/>
      <c r="O1054" s="754"/>
      <c r="W1054" s="770"/>
      <c r="AA1054" s="1130"/>
    </row>
    <row r="1055" spans="6:27" x14ac:dyDescent="0.25">
      <c r="F1055" s="754"/>
      <c r="N1055" s="754"/>
      <c r="O1055" s="754"/>
      <c r="W1055" s="770"/>
      <c r="AA1055" s="1130"/>
    </row>
    <row r="1056" spans="6:27" x14ac:dyDescent="0.25">
      <c r="F1056" s="754"/>
      <c r="N1056" s="754"/>
      <c r="O1056" s="754"/>
      <c r="W1056" s="770"/>
      <c r="AA1056" s="1130"/>
    </row>
    <row r="1057" spans="6:27" x14ac:dyDescent="0.25">
      <c r="F1057" s="754"/>
      <c r="N1057" s="754"/>
      <c r="O1057" s="754"/>
      <c r="W1057" s="770"/>
      <c r="AA1057" s="1130"/>
    </row>
    <row r="1058" spans="6:27" x14ac:dyDescent="0.25">
      <c r="F1058" s="754"/>
      <c r="N1058" s="754"/>
      <c r="O1058" s="754"/>
      <c r="W1058" s="770"/>
      <c r="AA1058" s="1130"/>
    </row>
    <row r="1059" spans="6:27" x14ac:dyDescent="0.25">
      <c r="F1059" s="754"/>
      <c r="N1059" s="754"/>
      <c r="O1059" s="754"/>
      <c r="W1059" s="770"/>
      <c r="AA1059" s="1130"/>
    </row>
    <row r="1060" spans="6:27" x14ac:dyDescent="0.25">
      <c r="F1060" s="754"/>
      <c r="N1060" s="754"/>
      <c r="O1060" s="754"/>
      <c r="W1060" s="770"/>
      <c r="AA1060" s="1130"/>
    </row>
    <row r="1061" spans="6:27" x14ac:dyDescent="0.25">
      <c r="F1061" s="754"/>
      <c r="N1061" s="754"/>
      <c r="O1061" s="754"/>
      <c r="W1061" s="770"/>
      <c r="AA1061" s="1130"/>
    </row>
    <row r="1062" spans="6:27" x14ac:dyDescent="0.25">
      <c r="F1062" s="754"/>
      <c r="N1062" s="754"/>
      <c r="O1062" s="754"/>
      <c r="W1062" s="770"/>
      <c r="AA1062" s="1130"/>
    </row>
    <row r="1063" spans="6:27" x14ac:dyDescent="0.25">
      <c r="F1063" s="754"/>
      <c r="N1063" s="754"/>
      <c r="O1063" s="754"/>
      <c r="W1063" s="770"/>
      <c r="AA1063" s="1130"/>
    </row>
    <row r="1064" spans="6:27" x14ac:dyDescent="0.25">
      <c r="F1064" s="754"/>
      <c r="N1064" s="754"/>
      <c r="O1064" s="754"/>
      <c r="W1064" s="770"/>
      <c r="AA1064" s="1130"/>
    </row>
    <row r="1065" spans="6:27" x14ac:dyDescent="0.25">
      <c r="F1065" s="754"/>
      <c r="N1065" s="754"/>
      <c r="O1065" s="754"/>
      <c r="W1065" s="770"/>
      <c r="AA1065" s="1130"/>
    </row>
    <row r="1066" spans="6:27" x14ac:dyDescent="0.25">
      <c r="F1066" s="754"/>
      <c r="N1066" s="754"/>
      <c r="O1066" s="754"/>
      <c r="W1066" s="770"/>
      <c r="AA1066" s="1130"/>
    </row>
    <row r="1067" spans="6:27" x14ac:dyDescent="0.25">
      <c r="F1067" s="754"/>
      <c r="N1067" s="754"/>
      <c r="O1067" s="754"/>
      <c r="W1067" s="770"/>
      <c r="AA1067" s="1130"/>
    </row>
    <row r="1068" spans="6:27" x14ac:dyDescent="0.25">
      <c r="F1068" s="754"/>
      <c r="N1068" s="754"/>
      <c r="O1068" s="754"/>
      <c r="W1068" s="770"/>
      <c r="AA1068" s="1130"/>
    </row>
    <row r="1069" spans="6:27" x14ac:dyDescent="0.25">
      <c r="F1069" s="754"/>
      <c r="N1069" s="754"/>
      <c r="O1069" s="754"/>
      <c r="W1069" s="770"/>
      <c r="AA1069" s="1130"/>
    </row>
    <row r="1070" spans="6:27" x14ac:dyDescent="0.25">
      <c r="F1070" s="754"/>
      <c r="N1070" s="754"/>
      <c r="O1070" s="754"/>
      <c r="W1070" s="770"/>
      <c r="AA1070" s="1130"/>
    </row>
    <row r="1071" spans="6:27" x14ac:dyDescent="0.25">
      <c r="F1071" s="754"/>
      <c r="N1071" s="754"/>
      <c r="O1071" s="754"/>
      <c r="W1071" s="770"/>
      <c r="AA1071" s="1130"/>
    </row>
    <row r="1072" spans="6:27" x14ac:dyDescent="0.25">
      <c r="F1072" s="754"/>
      <c r="N1072" s="754"/>
      <c r="O1072" s="754"/>
      <c r="W1072" s="770"/>
      <c r="AA1072" s="1130"/>
    </row>
    <row r="1073" spans="6:27" x14ac:dyDescent="0.25">
      <c r="F1073" s="754"/>
      <c r="N1073" s="754"/>
      <c r="O1073" s="754"/>
      <c r="W1073" s="770"/>
      <c r="AA1073" s="1130"/>
    </row>
    <row r="1074" spans="6:27" x14ac:dyDescent="0.25">
      <c r="F1074" s="754"/>
      <c r="N1074" s="754"/>
      <c r="O1074" s="754"/>
      <c r="W1074" s="770"/>
      <c r="AA1074" s="1130"/>
    </row>
    <row r="1075" spans="6:27" x14ac:dyDescent="0.25">
      <c r="F1075" s="754"/>
      <c r="N1075" s="754"/>
      <c r="O1075" s="754"/>
      <c r="W1075" s="770"/>
      <c r="AA1075" s="1130"/>
    </row>
    <row r="1076" spans="6:27" x14ac:dyDescent="0.25">
      <c r="F1076" s="754"/>
      <c r="N1076" s="754"/>
      <c r="O1076" s="754"/>
      <c r="W1076" s="770"/>
      <c r="AA1076" s="1130"/>
    </row>
    <row r="1077" spans="6:27" x14ac:dyDescent="0.25">
      <c r="F1077" s="754"/>
      <c r="N1077" s="754"/>
      <c r="O1077" s="754"/>
      <c r="W1077" s="770"/>
      <c r="AA1077" s="1130"/>
    </row>
    <row r="1078" spans="6:27" x14ac:dyDescent="0.25">
      <c r="F1078" s="754"/>
      <c r="N1078" s="754"/>
      <c r="O1078" s="754"/>
      <c r="W1078" s="770"/>
      <c r="AA1078" s="1130"/>
    </row>
    <row r="1079" spans="6:27" x14ac:dyDescent="0.25">
      <c r="F1079" s="754"/>
      <c r="N1079" s="754"/>
      <c r="O1079" s="754"/>
      <c r="W1079" s="770"/>
      <c r="AA1079" s="1130"/>
    </row>
    <row r="1080" spans="6:27" x14ac:dyDescent="0.25">
      <c r="F1080" s="754"/>
      <c r="N1080" s="754"/>
      <c r="O1080" s="754"/>
      <c r="W1080" s="770"/>
      <c r="AA1080" s="1130"/>
    </row>
    <row r="1081" spans="6:27" x14ac:dyDescent="0.25">
      <c r="F1081" s="754"/>
      <c r="N1081" s="754"/>
      <c r="O1081" s="754"/>
      <c r="W1081" s="770"/>
      <c r="AA1081" s="1130"/>
    </row>
    <row r="1082" spans="6:27" x14ac:dyDescent="0.25">
      <c r="F1082" s="754"/>
      <c r="N1082" s="754"/>
      <c r="O1082" s="754"/>
      <c r="W1082" s="770"/>
      <c r="AA1082" s="1130"/>
    </row>
    <row r="1083" spans="6:27" x14ac:dyDescent="0.25">
      <c r="F1083" s="754"/>
      <c r="N1083" s="754"/>
      <c r="O1083" s="754"/>
      <c r="W1083" s="770"/>
      <c r="AA1083" s="1130"/>
    </row>
    <row r="1084" spans="6:27" x14ac:dyDescent="0.25">
      <c r="F1084" s="754"/>
      <c r="N1084" s="754"/>
      <c r="O1084" s="754"/>
      <c r="W1084" s="770"/>
      <c r="AA1084" s="1130"/>
    </row>
    <row r="1085" spans="6:27" x14ac:dyDescent="0.25">
      <c r="F1085" s="754"/>
      <c r="N1085" s="754"/>
      <c r="O1085" s="754"/>
      <c r="W1085" s="770"/>
      <c r="AA1085" s="1130"/>
    </row>
    <row r="1086" spans="6:27" x14ac:dyDescent="0.25">
      <c r="F1086" s="754"/>
      <c r="N1086" s="754"/>
      <c r="O1086" s="754"/>
      <c r="W1086" s="770"/>
      <c r="AA1086" s="1130"/>
    </row>
    <row r="1087" spans="6:27" x14ac:dyDescent="0.25">
      <c r="F1087" s="754"/>
      <c r="N1087" s="754"/>
      <c r="O1087" s="754"/>
      <c r="W1087" s="770"/>
      <c r="AA1087" s="1130"/>
    </row>
    <row r="1088" spans="6:27" x14ac:dyDescent="0.25">
      <c r="F1088" s="754"/>
      <c r="N1088" s="754"/>
      <c r="O1088" s="754"/>
      <c r="W1088" s="770"/>
      <c r="AA1088" s="1130"/>
    </row>
    <row r="1089" spans="6:27" x14ac:dyDescent="0.25">
      <c r="F1089" s="754"/>
      <c r="N1089" s="754"/>
      <c r="O1089" s="754"/>
      <c r="W1089" s="770"/>
      <c r="AA1089" s="1130"/>
    </row>
    <row r="1090" spans="6:27" x14ac:dyDescent="0.25">
      <c r="F1090" s="754"/>
      <c r="N1090" s="754"/>
      <c r="O1090" s="754"/>
      <c r="W1090" s="770"/>
      <c r="AA1090" s="1130"/>
    </row>
    <row r="1091" spans="6:27" x14ac:dyDescent="0.25">
      <c r="F1091" s="754"/>
      <c r="N1091" s="754"/>
      <c r="O1091" s="754"/>
      <c r="W1091" s="770"/>
      <c r="AA1091" s="1130"/>
    </row>
    <row r="1092" spans="6:27" x14ac:dyDescent="0.25">
      <c r="F1092" s="754"/>
      <c r="N1092" s="754"/>
      <c r="O1092" s="754"/>
      <c r="W1092" s="770"/>
      <c r="AA1092" s="1130"/>
    </row>
    <row r="1093" spans="6:27" x14ac:dyDescent="0.25">
      <c r="F1093" s="754"/>
      <c r="N1093" s="754"/>
      <c r="O1093" s="754"/>
      <c r="W1093" s="770"/>
      <c r="AA1093" s="1130"/>
    </row>
    <row r="1094" spans="6:27" x14ac:dyDescent="0.25">
      <c r="F1094" s="754"/>
      <c r="N1094" s="754"/>
      <c r="O1094" s="754"/>
      <c r="W1094" s="770"/>
      <c r="AA1094" s="1130"/>
    </row>
    <row r="1095" spans="6:27" x14ac:dyDescent="0.25">
      <c r="F1095" s="754"/>
      <c r="N1095" s="754"/>
      <c r="O1095" s="754"/>
      <c r="W1095" s="770"/>
      <c r="AA1095" s="1130"/>
    </row>
    <row r="1096" spans="6:27" x14ac:dyDescent="0.25">
      <c r="F1096" s="754"/>
      <c r="N1096" s="754"/>
      <c r="O1096" s="754"/>
      <c r="W1096" s="770"/>
      <c r="AA1096" s="1130"/>
    </row>
    <row r="1097" spans="6:27" x14ac:dyDescent="0.25">
      <c r="F1097" s="754"/>
      <c r="N1097" s="754"/>
      <c r="O1097" s="754"/>
      <c r="W1097" s="770"/>
      <c r="AA1097" s="1130"/>
    </row>
    <row r="1098" spans="6:27" x14ac:dyDescent="0.25">
      <c r="F1098" s="754"/>
      <c r="N1098" s="754"/>
      <c r="O1098" s="754"/>
      <c r="W1098" s="770"/>
      <c r="AA1098" s="1130"/>
    </row>
    <row r="1099" spans="6:27" x14ac:dyDescent="0.25">
      <c r="F1099" s="754"/>
      <c r="N1099" s="754"/>
      <c r="O1099" s="754"/>
      <c r="W1099" s="770"/>
      <c r="AA1099" s="1130"/>
    </row>
    <row r="1100" spans="6:27" x14ac:dyDescent="0.25">
      <c r="F1100" s="754"/>
      <c r="N1100" s="754"/>
      <c r="O1100" s="754"/>
      <c r="W1100" s="770"/>
      <c r="AA1100" s="1130"/>
    </row>
    <row r="1101" spans="6:27" x14ac:dyDescent="0.25">
      <c r="F1101" s="754"/>
      <c r="N1101" s="754"/>
      <c r="O1101" s="754"/>
      <c r="W1101" s="770"/>
      <c r="AA1101" s="1130"/>
    </row>
    <row r="1102" spans="6:27" x14ac:dyDescent="0.25">
      <c r="F1102" s="754"/>
      <c r="N1102" s="754"/>
      <c r="O1102" s="754"/>
      <c r="W1102" s="770"/>
      <c r="AA1102" s="1130"/>
    </row>
    <row r="1103" spans="6:27" x14ac:dyDescent="0.25">
      <c r="F1103" s="754"/>
      <c r="N1103" s="754"/>
      <c r="O1103" s="754"/>
      <c r="W1103" s="770"/>
      <c r="AA1103" s="1130"/>
    </row>
    <row r="1104" spans="6:27" x14ac:dyDescent="0.25">
      <c r="F1104" s="754"/>
      <c r="N1104" s="754"/>
      <c r="O1104" s="754"/>
      <c r="W1104" s="770"/>
      <c r="AA1104" s="1130"/>
    </row>
    <row r="1105" spans="6:27" x14ac:dyDescent="0.25">
      <c r="F1105" s="754"/>
      <c r="N1105" s="754"/>
      <c r="O1105" s="754"/>
      <c r="W1105" s="770"/>
      <c r="AA1105" s="1130"/>
    </row>
    <row r="1106" spans="6:27" x14ac:dyDescent="0.25">
      <c r="F1106" s="754"/>
      <c r="N1106" s="754"/>
      <c r="O1106" s="754"/>
      <c r="W1106" s="770"/>
      <c r="AA1106" s="1130"/>
    </row>
    <row r="1107" spans="6:27" x14ac:dyDescent="0.25">
      <c r="F1107" s="754"/>
      <c r="N1107" s="754"/>
      <c r="O1107" s="754"/>
      <c r="W1107" s="770"/>
      <c r="AA1107" s="1130"/>
    </row>
    <row r="1108" spans="6:27" x14ac:dyDescent="0.25">
      <c r="F1108" s="754"/>
      <c r="N1108" s="754"/>
      <c r="O1108" s="754"/>
      <c r="W1108" s="770"/>
      <c r="AA1108" s="1130"/>
    </row>
    <row r="1109" spans="6:27" x14ac:dyDescent="0.25">
      <c r="F1109" s="754"/>
      <c r="N1109" s="754"/>
      <c r="O1109" s="754"/>
      <c r="W1109" s="770"/>
      <c r="AA1109" s="1130"/>
    </row>
    <row r="1110" spans="6:27" x14ac:dyDescent="0.25">
      <c r="F1110" s="754"/>
      <c r="N1110" s="754"/>
      <c r="O1110" s="754"/>
      <c r="W1110" s="770"/>
      <c r="AA1110" s="1130"/>
    </row>
    <row r="1111" spans="6:27" x14ac:dyDescent="0.25">
      <c r="F1111" s="754"/>
      <c r="N1111" s="754"/>
      <c r="O1111" s="754"/>
      <c r="W1111" s="770"/>
      <c r="AA1111" s="1130"/>
    </row>
    <row r="1112" spans="6:27" x14ac:dyDescent="0.25">
      <c r="F1112" s="754"/>
      <c r="N1112" s="754"/>
      <c r="O1112" s="754"/>
      <c r="W1112" s="770"/>
      <c r="AA1112" s="1130"/>
    </row>
    <row r="1113" spans="6:27" x14ac:dyDescent="0.25">
      <c r="F1113" s="754"/>
      <c r="N1113" s="754"/>
      <c r="O1113" s="754"/>
      <c r="W1113" s="770"/>
      <c r="AA1113" s="1130"/>
    </row>
    <row r="1114" spans="6:27" x14ac:dyDescent="0.25">
      <c r="F1114" s="754"/>
      <c r="N1114" s="754"/>
      <c r="O1114" s="754"/>
      <c r="W1114" s="770"/>
      <c r="AA1114" s="1130"/>
    </row>
    <row r="1115" spans="6:27" x14ac:dyDescent="0.25">
      <c r="F1115" s="754"/>
      <c r="N1115" s="754"/>
      <c r="O1115" s="754"/>
      <c r="W1115" s="770"/>
      <c r="AA1115" s="1130"/>
    </row>
    <row r="1116" spans="6:27" x14ac:dyDescent="0.25">
      <c r="F1116" s="754"/>
      <c r="N1116" s="754"/>
      <c r="O1116" s="754"/>
      <c r="W1116" s="770"/>
      <c r="AA1116" s="1130"/>
    </row>
    <row r="1117" spans="6:27" x14ac:dyDescent="0.25">
      <c r="F1117" s="754"/>
      <c r="N1117" s="754"/>
      <c r="O1117" s="754"/>
      <c r="W1117" s="770"/>
      <c r="AA1117" s="1130"/>
    </row>
    <row r="1118" spans="6:27" x14ac:dyDescent="0.25">
      <c r="F1118" s="754"/>
      <c r="N1118" s="754"/>
      <c r="O1118" s="754"/>
      <c r="W1118" s="770"/>
      <c r="AA1118" s="1130"/>
    </row>
    <row r="1119" spans="6:27" x14ac:dyDescent="0.25">
      <c r="F1119" s="754"/>
      <c r="N1119" s="754"/>
      <c r="O1119" s="754"/>
      <c r="W1119" s="770"/>
      <c r="AA1119" s="1130"/>
    </row>
    <row r="1120" spans="6:27" x14ac:dyDescent="0.25">
      <c r="F1120" s="754"/>
      <c r="N1120" s="754"/>
      <c r="O1120" s="754"/>
      <c r="W1120" s="770"/>
      <c r="AA1120" s="1130"/>
    </row>
    <row r="1121" spans="6:27" x14ac:dyDescent="0.25">
      <c r="F1121" s="754"/>
      <c r="N1121" s="754"/>
      <c r="O1121" s="754"/>
      <c r="W1121" s="770"/>
      <c r="AA1121" s="1130"/>
    </row>
    <row r="1122" spans="6:27" x14ac:dyDescent="0.25">
      <c r="F1122" s="754"/>
      <c r="N1122" s="754"/>
      <c r="O1122" s="754"/>
      <c r="W1122" s="770"/>
      <c r="AA1122" s="1130"/>
    </row>
    <row r="1123" spans="6:27" x14ac:dyDescent="0.25">
      <c r="F1123" s="754"/>
      <c r="N1123" s="754"/>
      <c r="O1123" s="754"/>
      <c r="W1123" s="770"/>
      <c r="AA1123" s="1130"/>
    </row>
    <row r="1124" spans="6:27" x14ac:dyDescent="0.25">
      <c r="F1124" s="754"/>
      <c r="N1124" s="754"/>
      <c r="O1124" s="754"/>
      <c r="W1124" s="770"/>
      <c r="AA1124" s="1130"/>
    </row>
    <row r="1125" spans="6:27" x14ac:dyDescent="0.25">
      <c r="F1125" s="754"/>
      <c r="N1125" s="754"/>
      <c r="O1125" s="754"/>
      <c r="W1125" s="770"/>
      <c r="AA1125" s="1130"/>
    </row>
    <row r="1126" spans="6:27" x14ac:dyDescent="0.25">
      <c r="F1126" s="754"/>
      <c r="N1126" s="754"/>
      <c r="O1126" s="754"/>
      <c r="W1126" s="770"/>
      <c r="AA1126" s="1130"/>
    </row>
    <row r="1127" spans="6:27" x14ac:dyDescent="0.25">
      <c r="F1127" s="754"/>
      <c r="N1127" s="754"/>
      <c r="O1127" s="754"/>
      <c r="W1127" s="770"/>
      <c r="AA1127" s="1130"/>
    </row>
    <row r="1128" spans="6:27" x14ac:dyDescent="0.25">
      <c r="F1128" s="754"/>
      <c r="N1128" s="754"/>
      <c r="O1128" s="754"/>
      <c r="W1128" s="770"/>
      <c r="AA1128" s="1130"/>
    </row>
    <row r="1129" spans="6:27" x14ac:dyDescent="0.25">
      <c r="F1129" s="754"/>
      <c r="N1129" s="754"/>
      <c r="O1129" s="754"/>
      <c r="W1129" s="770"/>
      <c r="AA1129" s="1130"/>
    </row>
    <row r="1130" spans="6:27" x14ac:dyDescent="0.25">
      <c r="F1130" s="754"/>
      <c r="N1130" s="754"/>
      <c r="O1130" s="754"/>
      <c r="W1130" s="770"/>
      <c r="AA1130" s="1130"/>
    </row>
    <row r="1131" spans="6:27" x14ac:dyDescent="0.25">
      <c r="F1131" s="754"/>
      <c r="N1131" s="754"/>
      <c r="O1131" s="754"/>
      <c r="W1131" s="770"/>
      <c r="AA1131" s="1130"/>
    </row>
    <row r="1132" spans="6:27" x14ac:dyDescent="0.25">
      <c r="F1132" s="754"/>
      <c r="N1132" s="754"/>
      <c r="O1132" s="754"/>
      <c r="W1132" s="770"/>
      <c r="AA1132" s="1130"/>
    </row>
    <row r="1133" spans="6:27" x14ac:dyDescent="0.25">
      <c r="F1133" s="754"/>
      <c r="N1133" s="754"/>
      <c r="O1133" s="754"/>
      <c r="W1133" s="770"/>
      <c r="AA1133" s="1130"/>
    </row>
    <row r="1134" spans="6:27" x14ac:dyDescent="0.25">
      <c r="F1134" s="754"/>
      <c r="N1134" s="754"/>
      <c r="O1134" s="754"/>
      <c r="W1134" s="770"/>
      <c r="AA1134" s="1130"/>
    </row>
    <row r="1135" spans="6:27" x14ac:dyDescent="0.25">
      <c r="F1135" s="754"/>
      <c r="N1135" s="754"/>
      <c r="O1135" s="754"/>
      <c r="W1135" s="770"/>
      <c r="AA1135" s="1130"/>
    </row>
    <row r="1136" spans="6:27" x14ac:dyDescent="0.25">
      <c r="F1136" s="754"/>
      <c r="N1136" s="754"/>
      <c r="O1136" s="754"/>
      <c r="W1136" s="770"/>
      <c r="AA1136" s="1130"/>
    </row>
    <row r="1137" spans="6:27" x14ac:dyDescent="0.25">
      <c r="F1137" s="754"/>
      <c r="N1137" s="754"/>
      <c r="O1137" s="754"/>
      <c r="W1137" s="770"/>
      <c r="AA1137" s="1130"/>
    </row>
    <row r="1138" spans="6:27" x14ac:dyDescent="0.25">
      <c r="F1138" s="754"/>
      <c r="N1138" s="754"/>
      <c r="O1138" s="754"/>
      <c r="W1138" s="770"/>
      <c r="AA1138" s="1130"/>
    </row>
    <row r="1139" spans="6:27" x14ac:dyDescent="0.25">
      <c r="F1139" s="754"/>
      <c r="N1139" s="754"/>
      <c r="O1139" s="754"/>
      <c r="W1139" s="770"/>
      <c r="AA1139" s="1130"/>
    </row>
    <row r="1140" spans="6:27" x14ac:dyDescent="0.25">
      <c r="F1140" s="754"/>
      <c r="N1140" s="754"/>
      <c r="O1140" s="754"/>
      <c r="W1140" s="770"/>
      <c r="AA1140" s="1130"/>
    </row>
    <row r="1141" spans="6:27" x14ac:dyDescent="0.25">
      <c r="F1141" s="754"/>
      <c r="N1141" s="754"/>
      <c r="O1141" s="754"/>
      <c r="W1141" s="770"/>
      <c r="AA1141" s="1130"/>
    </row>
    <row r="1142" spans="6:27" x14ac:dyDescent="0.25">
      <c r="F1142" s="754"/>
      <c r="N1142" s="754"/>
      <c r="O1142" s="754"/>
      <c r="W1142" s="770"/>
      <c r="AA1142" s="1130"/>
    </row>
    <row r="1143" spans="6:27" x14ac:dyDescent="0.25">
      <c r="F1143" s="754"/>
      <c r="N1143" s="754"/>
      <c r="O1143" s="754"/>
      <c r="W1143" s="770"/>
      <c r="AA1143" s="1130"/>
    </row>
    <row r="1144" spans="6:27" x14ac:dyDescent="0.25">
      <c r="F1144" s="754"/>
      <c r="N1144" s="754"/>
      <c r="O1144" s="754"/>
      <c r="W1144" s="770"/>
      <c r="AA1144" s="1130"/>
    </row>
    <row r="1145" spans="6:27" x14ac:dyDescent="0.25">
      <c r="F1145" s="754"/>
      <c r="N1145" s="754"/>
      <c r="O1145" s="754"/>
      <c r="W1145" s="770"/>
      <c r="AA1145" s="1130"/>
    </row>
    <row r="1146" spans="6:27" x14ac:dyDescent="0.25">
      <c r="F1146" s="754"/>
      <c r="N1146" s="754"/>
      <c r="O1146" s="754"/>
      <c r="W1146" s="770"/>
      <c r="AA1146" s="1130"/>
    </row>
    <row r="1147" spans="6:27" x14ac:dyDescent="0.25">
      <c r="F1147" s="754"/>
      <c r="N1147" s="754"/>
      <c r="O1147" s="754"/>
      <c r="W1147" s="770"/>
      <c r="AA1147" s="1130"/>
    </row>
    <row r="1148" spans="6:27" x14ac:dyDescent="0.25">
      <c r="F1148" s="754"/>
      <c r="N1148" s="754"/>
      <c r="O1148" s="754"/>
      <c r="W1148" s="770"/>
      <c r="AA1148" s="1130"/>
    </row>
    <row r="1149" spans="6:27" x14ac:dyDescent="0.25">
      <c r="F1149" s="754"/>
      <c r="N1149" s="754"/>
      <c r="O1149" s="754"/>
      <c r="W1149" s="770"/>
      <c r="AA1149" s="1130"/>
    </row>
    <row r="1150" spans="6:27" x14ac:dyDescent="0.25">
      <c r="F1150" s="754"/>
      <c r="N1150" s="754"/>
      <c r="O1150" s="754"/>
      <c r="W1150" s="770"/>
      <c r="AA1150" s="1130"/>
    </row>
    <row r="1151" spans="6:27" x14ac:dyDescent="0.25">
      <c r="F1151" s="754"/>
      <c r="N1151" s="754"/>
      <c r="O1151" s="754"/>
      <c r="W1151" s="770"/>
      <c r="AA1151" s="1130"/>
    </row>
    <row r="1152" spans="6:27" x14ac:dyDescent="0.25">
      <c r="F1152" s="754"/>
      <c r="N1152" s="754"/>
      <c r="O1152" s="754"/>
      <c r="W1152" s="770"/>
      <c r="AA1152" s="1130"/>
    </row>
    <row r="1153" spans="6:27" x14ac:dyDescent="0.25">
      <c r="F1153" s="754"/>
      <c r="N1153" s="754"/>
      <c r="O1153" s="754"/>
      <c r="W1153" s="770"/>
      <c r="AA1153" s="1130"/>
    </row>
    <row r="1154" spans="6:27" x14ac:dyDescent="0.25">
      <c r="F1154" s="754"/>
      <c r="N1154" s="754"/>
      <c r="O1154" s="754"/>
      <c r="W1154" s="770"/>
      <c r="AA1154" s="1130"/>
    </row>
    <row r="1155" spans="6:27" x14ac:dyDescent="0.25">
      <c r="F1155" s="754"/>
      <c r="N1155" s="754"/>
      <c r="O1155" s="754"/>
      <c r="W1155" s="770"/>
      <c r="AA1155" s="1130"/>
    </row>
    <row r="1156" spans="6:27" x14ac:dyDescent="0.25">
      <c r="F1156" s="754"/>
      <c r="N1156" s="754"/>
      <c r="O1156" s="754"/>
      <c r="W1156" s="770"/>
      <c r="AA1156" s="1130"/>
    </row>
    <row r="1157" spans="6:27" x14ac:dyDescent="0.25">
      <c r="F1157" s="754"/>
      <c r="N1157" s="754"/>
      <c r="O1157" s="754"/>
      <c r="W1157" s="770"/>
      <c r="AA1157" s="1130"/>
    </row>
    <row r="1158" spans="6:27" x14ac:dyDescent="0.25">
      <c r="F1158" s="754"/>
      <c r="N1158" s="754"/>
      <c r="O1158" s="754"/>
      <c r="W1158" s="770"/>
      <c r="AA1158" s="1130"/>
    </row>
    <row r="1159" spans="6:27" x14ac:dyDescent="0.25">
      <c r="F1159" s="754"/>
      <c r="N1159" s="754"/>
      <c r="O1159" s="754"/>
      <c r="W1159" s="770"/>
      <c r="AA1159" s="1130"/>
    </row>
    <row r="1160" spans="6:27" x14ac:dyDescent="0.25">
      <c r="F1160" s="754"/>
      <c r="N1160" s="754"/>
      <c r="O1160" s="754"/>
      <c r="W1160" s="770"/>
      <c r="AA1160" s="1130"/>
    </row>
    <row r="1161" spans="6:27" x14ac:dyDescent="0.25">
      <c r="F1161" s="754"/>
      <c r="N1161" s="754"/>
      <c r="O1161" s="754"/>
      <c r="W1161" s="770"/>
      <c r="AA1161" s="1130"/>
    </row>
    <row r="1162" spans="6:27" x14ac:dyDescent="0.25">
      <c r="F1162" s="754"/>
      <c r="N1162" s="754"/>
      <c r="O1162" s="754"/>
      <c r="W1162" s="770"/>
      <c r="AA1162" s="1130"/>
    </row>
    <row r="1163" spans="6:27" x14ac:dyDescent="0.25">
      <c r="F1163" s="754"/>
      <c r="N1163" s="754"/>
      <c r="O1163" s="754"/>
      <c r="W1163" s="770"/>
      <c r="AA1163" s="1130"/>
    </row>
    <row r="1164" spans="6:27" x14ac:dyDescent="0.25">
      <c r="F1164" s="754"/>
      <c r="N1164" s="754"/>
      <c r="O1164" s="754"/>
      <c r="W1164" s="770"/>
      <c r="AA1164" s="1130"/>
    </row>
    <row r="1165" spans="6:27" x14ac:dyDescent="0.25">
      <c r="F1165" s="754"/>
      <c r="N1165" s="754"/>
      <c r="O1165" s="754"/>
      <c r="W1165" s="770"/>
      <c r="AA1165" s="1130"/>
    </row>
    <row r="1166" spans="6:27" x14ac:dyDescent="0.25">
      <c r="F1166" s="754"/>
      <c r="N1166" s="754"/>
      <c r="O1166" s="754"/>
      <c r="W1166" s="770"/>
      <c r="AA1166" s="1130"/>
    </row>
    <row r="1167" spans="6:27" x14ac:dyDescent="0.25">
      <c r="F1167" s="754"/>
      <c r="N1167" s="754"/>
      <c r="O1167" s="754"/>
      <c r="W1167" s="770"/>
      <c r="AA1167" s="1130"/>
    </row>
    <row r="1168" spans="6:27" x14ac:dyDescent="0.25">
      <c r="F1168" s="754"/>
      <c r="N1168" s="754"/>
      <c r="O1168" s="754"/>
      <c r="W1168" s="770"/>
      <c r="AA1168" s="1130"/>
    </row>
    <row r="1169" spans="6:27" x14ac:dyDescent="0.25">
      <c r="F1169" s="754"/>
      <c r="N1169" s="754"/>
      <c r="O1169" s="754"/>
      <c r="W1169" s="770"/>
      <c r="AA1169" s="1130"/>
    </row>
    <row r="1170" spans="6:27" x14ac:dyDescent="0.25">
      <c r="F1170" s="754"/>
      <c r="N1170" s="754"/>
      <c r="O1170" s="754"/>
      <c r="W1170" s="770"/>
      <c r="AA1170" s="1130"/>
    </row>
    <row r="1171" spans="6:27" x14ac:dyDescent="0.25">
      <c r="F1171" s="754"/>
      <c r="N1171" s="754"/>
      <c r="O1171" s="754"/>
      <c r="W1171" s="770"/>
      <c r="AA1171" s="1130"/>
    </row>
    <row r="1172" spans="6:27" x14ac:dyDescent="0.25">
      <c r="F1172" s="754"/>
      <c r="N1172" s="754"/>
      <c r="O1172" s="754"/>
      <c r="W1172" s="770"/>
      <c r="AA1172" s="1130"/>
    </row>
    <row r="1173" spans="6:27" x14ac:dyDescent="0.25">
      <c r="F1173" s="754"/>
      <c r="N1173" s="754"/>
      <c r="O1173" s="754"/>
      <c r="W1173" s="770"/>
      <c r="AA1173" s="1130"/>
    </row>
    <row r="1174" spans="6:27" x14ac:dyDescent="0.25">
      <c r="F1174" s="754"/>
      <c r="N1174" s="754"/>
      <c r="O1174" s="754"/>
      <c r="W1174" s="770"/>
      <c r="AA1174" s="1130"/>
    </row>
    <row r="1175" spans="6:27" x14ac:dyDescent="0.25">
      <c r="F1175" s="754"/>
      <c r="N1175" s="754"/>
      <c r="O1175" s="754"/>
      <c r="W1175" s="770"/>
      <c r="AA1175" s="1130"/>
    </row>
    <row r="1176" spans="6:27" x14ac:dyDescent="0.25">
      <c r="F1176" s="754"/>
      <c r="N1176" s="754"/>
      <c r="O1176" s="754"/>
      <c r="W1176" s="770"/>
      <c r="AA1176" s="1130"/>
    </row>
    <row r="1177" spans="6:27" x14ac:dyDescent="0.25">
      <c r="F1177" s="754"/>
      <c r="N1177" s="754"/>
      <c r="O1177" s="754"/>
      <c r="W1177" s="770"/>
      <c r="AA1177" s="1130"/>
    </row>
    <row r="1178" spans="6:27" x14ac:dyDescent="0.25">
      <c r="F1178" s="754"/>
      <c r="N1178" s="754"/>
      <c r="O1178" s="754"/>
      <c r="W1178" s="770"/>
      <c r="AA1178" s="1130"/>
    </row>
    <row r="1179" spans="6:27" x14ac:dyDescent="0.25">
      <c r="F1179" s="754"/>
      <c r="N1179" s="754"/>
      <c r="O1179" s="754"/>
      <c r="W1179" s="770"/>
      <c r="AA1179" s="1130"/>
    </row>
    <row r="1180" spans="6:27" x14ac:dyDescent="0.25">
      <c r="F1180" s="754"/>
      <c r="N1180" s="754"/>
      <c r="O1180" s="754"/>
      <c r="W1180" s="770"/>
      <c r="AA1180" s="1130"/>
    </row>
    <row r="1181" spans="6:27" x14ac:dyDescent="0.25">
      <c r="F1181" s="754"/>
      <c r="N1181" s="754"/>
      <c r="O1181" s="754"/>
      <c r="W1181" s="770"/>
      <c r="AA1181" s="1130"/>
    </row>
    <row r="1182" spans="6:27" x14ac:dyDescent="0.25">
      <c r="F1182" s="754"/>
      <c r="N1182" s="754"/>
      <c r="O1182" s="754"/>
      <c r="W1182" s="770"/>
      <c r="AA1182" s="1130"/>
    </row>
    <row r="1183" spans="6:27" x14ac:dyDescent="0.25">
      <c r="F1183" s="754"/>
      <c r="N1183" s="754"/>
      <c r="O1183" s="754"/>
      <c r="W1183" s="770"/>
      <c r="AA1183" s="1130"/>
    </row>
    <row r="1184" spans="6:27" x14ac:dyDescent="0.25">
      <c r="F1184" s="754"/>
      <c r="N1184" s="754"/>
      <c r="O1184" s="754"/>
      <c r="W1184" s="770"/>
      <c r="AA1184" s="1130"/>
    </row>
    <row r="1185" spans="6:27" x14ac:dyDescent="0.25">
      <c r="F1185" s="754"/>
      <c r="N1185" s="754"/>
      <c r="O1185" s="754"/>
      <c r="W1185" s="770"/>
      <c r="AA1185" s="1130"/>
    </row>
    <row r="1186" spans="6:27" x14ac:dyDescent="0.25">
      <c r="F1186" s="754"/>
      <c r="N1186" s="754"/>
      <c r="O1186" s="754"/>
      <c r="W1186" s="770"/>
      <c r="AA1186" s="1130"/>
    </row>
    <row r="1187" spans="6:27" x14ac:dyDescent="0.25">
      <c r="F1187" s="754"/>
      <c r="N1187" s="754"/>
      <c r="O1187" s="754"/>
      <c r="W1187" s="770"/>
      <c r="AA1187" s="1130"/>
    </row>
    <row r="1188" spans="6:27" x14ac:dyDescent="0.25">
      <c r="F1188" s="754"/>
      <c r="N1188" s="754"/>
      <c r="O1188" s="754"/>
      <c r="W1188" s="770"/>
      <c r="AA1188" s="1130"/>
    </row>
    <row r="1189" spans="6:27" x14ac:dyDescent="0.25">
      <c r="F1189" s="754"/>
      <c r="N1189" s="754"/>
      <c r="O1189" s="754"/>
      <c r="W1189" s="770"/>
      <c r="AA1189" s="1130"/>
    </row>
    <row r="1190" spans="6:27" x14ac:dyDescent="0.25">
      <c r="F1190" s="754"/>
      <c r="N1190" s="754"/>
      <c r="O1190" s="754"/>
      <c r="W1190" s="770"/>
      <c r="AA1190" s="1130"/>
    </row>
    <row r="1191" spans="6:27" x14ac:dyDescent="0.25">
      <c r="F1191" s="754"/>
      <c r="N1191" s="754"/>
      <c r="O1191" s="754"/>
      <c r="W1191" s="770"/>
      <c r="AA1191" s="1130"/>
    </row>
    <row r="1192" spans="6:27" x14ac:dyDescent="0.25">
      <c r="F1192" s="754"/>
      <c r="N1192" s="754"/>
      <c r="O1192" s="754"/>
      <c r="W1192" s="770"/>
      <c r="AA1192" s="1130"/>
    </row>
    <row r="1193" spans="6:27" x14ac:dyDescent="0.25">
      <c r="F1193" s="754"/>
      <c r="N1193" s="754"/>
      <c r="O1193" s="754"/>
      <c r="W1193" s="770"/>
      <c r="AA1193" s="1130"/>
    </row>
    <row r="1194" spans="6:27" x14ac:dyDescent="0.25">
      <c r="F1194" s="754"/>
      <c r="N1194" s="754"/>
      <c r="O1194" s="754"/>
      <c r="W1194" s="770"/>
      <c r="AA1194" s="1130"/>
    </row>
    <row r="1195" spans="6:27" x14ac:dyDescent="0.25">
      <c r="F1195" s="754"/>
      <c r="N1195" s="754"/>
      <c r="O1195" s="754"/>
      <c r="W1195" s="770"/>
      <c r="AA1195" s="1130"/>
    </row>
    <row r="1196" spans="6:27" x14ac:dyDescent="0.25">
      <c r="F1196" s="754"/>
      <c r="N1196" s="754"/>
      <c r="O1196" s="754"/>
      <c r="W1196" s="770"/>
      <c r="AA1196" s="1130"/>
    </row>
    <row r="1197" spans="6:27" x14ac:dyDescent="0.25">
      <c r="F1197" s="754"/>
      <c r="N1197" s="754"/>
      <c r="O1197" s="754"/>
      <c r="W1197" s="770"/>
      <c r="AA1197" s="1130"/>
    </row>
    <row r="1198" spans="6:27" x14ac:dyDescent="0.25">
      <c r="F1198" s="754"/>
      <c r="N1198" s="754"/>
      <c r="O1198" s="754"/>
      <c r="W1198" s="770"/>
      <c r="AA1198" s="1130"/>
    </row>
    <row r="1199" spans="6:27" x14ac:dyDescent="0.25">
      <c r="F1199" s="754"/>
      <c r="N1199" s="754"/>
      <c r="O1199" s="754"/>
      <c r="W1199" s="770"/>
      <c r="AA1199" s="1130"/>
    </row>
    <row r="1200" spans="6:27" x14ac:dyDescent="0.25">
      <c r="F1200" s="754"/>
      <c r="N1200" s="754"/>
      <c r="O1200" s="754"/>
      <c r="W1200" s="770"/>
      <c r="AA1200" s="1130"/>
    </row>
    <row r="1201" spans="6:27" x14ac:dyDescent="0.25">
      <c r="F1201" s="754"/>
      <c r="N1201" s="754"/>
      <c r="O1201" s="754"/>
      <c r="W1201" s="770"/>
      <c r="AA1201" s="1130"/>
    </row>
    <row r="1202" spans="6:27" x14ac:dyDescent="0.25">
      <c r="F1202" s="754"/>
      <c r="N1202" s="754"/>
      <c r="O1202" s="754"/>
      <c r="W1202" s="770"/>
      <c r="AA1202" s="1130"/>
    </row>
    <row r="1203" spans="6:27" x14ac:dyDescent="0.25">
      <c r="F1203" s="754"/>
      <c r="N1203" s="754"/>
      <c r="O1203" s="754"/>
      <c r="W1203" s="770"/>
      <c r="AA1203" s="1130"/>
    </row>
    <row r="1204" spans="6:27" x14ac:dyDescent="0.25">
      <c r="F1204" s="754"/>
      <c r="N1204" s="754"/>
      <c r="O1204" s="754"/>
      <c r="W1204" s="770"/>
      <c r="AA1204" s="1130"/>
    </row>
    <row r="1205" spans="6:27" x14ac:dyDescent="0.25">
      <c r="F1205" s="754"/>
      <c r="N1205" s="754"/>
      <c r="O1205" s="754"/>
      <c r="W1205" s="770"/>
      <c r="AA1205" s="1130"/>
    </row>
    <row r="1206" spans="6:27" x14ac:dyDescent="0.25">
      <c r="F1206" s="754"/>
      <c r="N1206" s="754"/>
      <c r="O1206" s="754"/>
      <c r="W1206" s="770"/>
      <c r="AA1206" s="1130"/>
    </row>
    <row r="1207" spans="6:27" x14ac:dyDescent="0.25">
      <c r="F1207" s="754"/>
      <c r="N1207" s="754"/>
      <c r="O1207" s="754"/>
      <c r="W1207" s="770"/>
      <c r="AA1207" s="1130"/>
    </row>
    <row r="1208" spans="6:27" x14ac:dyDescent="0.25">
      <c r="F1208" s="754"/>
      <c r="N1208" s="754"/>
      <c r="O1208" s="754"/>
      <c r="W1208" s="770"/>
      <c r="AA1208" s="1130"/>
    </row>
    <row r="1209" spans="6:27" x14ac:dyDescent="0.25">
      <c r="F1209" s="754"/>
      <c r="N1209" s="754"/>
      <c r="O1209" s="754"/>
      <c r="W1209" s="770"/>
      <c r="AA1209" s="1130"/>
    </row>
    <row r="1210" spans="6:27" x14ac:dyDescent="0.25">
      <c r="F1210" s="754"/>
      <c r="N1210" s="754"/>
      <c r="O1210" s="754"/>
      <c r="W1210" s="770"/>
      <c r="AA1210" s="1130"/>
    </row>
    <row r="1211" spans="6:27" x14ac:dyDescent="0.25">
      <c r="F1211" s="754"/>
      <c r="N1211" s="754"/>
      <c r="O1211" s="754"/>
      <c r="W1211" s="770"/>
      <c r="AA1211" s="1130"/>
    </row>
    <row r="1212" spans="6:27" x14ac:dyDescent="0.25">
      <c r="F1212" s="754"/>
      <c r="N1212" s="754"/>
      <c r="O1212" s="754"/>
      <c r="W1212" s="770"/>
      <c r="AA1212" s="1130"/>
    </row>
    <row r="1213" spans="6:27" x14ac:dyDescent="0.25">
      <c r="F1213" s="754"/>
      <c r="N1213" s="754"/>
      <c r="O1213" s="754"/>
      <c r="W1213" s="770"/>
      <c r="AA1213" s="1130"/>
    </row>
    <row r="1214" spans="6:27" x14ac:dyDescent="0.25">
      <c r="F1214" s="754"/>
      <c r="N1214" s="754"/>
      <c r="O1214" s="754"/>
      <c r="W1214" s="770"/>
      <c r="AA1214" s="1130"/>
    </row>
    <row r="1215" spans="6:27" x14ac:dyDescent="0.25">
      <c r="F1215" s="754"/>
      <c r="N1215" s="754"/>
      <c r="O1215" s="754"/>
      <c r="W1215" s="770"/>
      <c r="AA1215" s="1130"/>
    </row>
    <row r="1216" spans="6:27" x14ac:dyDescent="0.25">
      <c r="F1216" s="754"/>
      <c r="N1216" s="754"/>
      <c r="O1216" s="754"/>
      <c r="W1216" s="770"/>
      <c r="AA1216" s="1130"/>
    </row>
    <row r="1217" spans="6:27" x14ac:dyDescent="0.25">
      <c r="F1217" s="754"/>
      <c r="N1217" s="754"/>
      <c r="O1217" s="754"/>
      <c r="W1217" s="770"/>
      <c r="AA1217" s="1130"/>
    </row>
    <row r="1218" spans="6:27" x14ac:dyDescent="0.25">
      <c r="F1218" s="754"/>
      <c r="N1218" s="754"/>
      <c r="O1218" s="754"/>
      <c r="W1218" s="770"/>
      <c r="AA1218" s="1130"/>
    </row>
    <row r="1219" spans="6:27" x14ac:dyDescent="0.25">
      <c r="F1219" s="754"/>
      <c r="N1219" s="754"/>
      <c r="O1219" s="754"/>
      <c r="W1219" s="770"/>
      <c r="AA1219" s="1130"/>
    </row>
    <row r="1220" spans="6:27" x14ac:dyDescent="0.25">
      <c r="F1220" s="754"/>
      <c r="N1220" s="754"/>
      <c r="O1220" s="754"/>
      <c r="W1220" s="770"/>
      <c r="AA1220" s="1130"/>
    </row>
    <row r="1221" spans="6:27" x14ac:dyDescent="0.25">
      <c r="F1221" s="754"/>
      <c r="N1221" s="754"/>
      <c r="O1221" s="754"/>
      <c r="W1221" s="770"/>
      <c r="AA1221" s="1130"/>
    </row>
    <row r="1222" spans="6:27" x14ac:dyDescent="0.25">
      <c r="F1222" s="754"/>
      <c r="N1222" s="754"/>
      <c r="O1222" s="754"/>
      <c r="W1222" s="770"/>
      <c r="AA1222" s="1130"/>
    </row>
    <row r="1223" spans="6:27" x14ac:dyDescent="0.25">
      <c r="F1223" s="754"/>
      <c r="N1223" s="754"/>
      <c r="O1223" s="754"/>
      <c r="W1223" s="770"/>
      <c r="AA1223" s="1130"/>
    </row>
    <row r="1224" spans="6:27" x14ac:dyDescent="0.25">
      <c r="F1224" s="754"/>
      <c r="N1224" s="754"/>
      <c r="O1224" s="754"/>
      <c r="W1224" s="770"/>
      <c r="AA1224" s="1130"/>
    </row>
    <row r="1225" spans="6:27" x14ac:dyDescent="0.25">
      <c r="F1225" s="754"/>
      <c r="N1225" s="754"/>
      <c r="O1225" s="754"/>
      <c r="W1225" s="770"/>
      <c r="AA1225" s="1130"/>
    </row>
    <row r="1226" spans="6:27" x14ac:dyDescent="0.25">
      <c r="F1226" s="754"/>
      <c r="N1226" s="754"/>
      <c r="O1226" s="754"/>
      <c r="W1226" s="770"/>
      <c r="AA1226" s="1130"/>
    </row>
    <row r="1227" spans="6:27" x14ac:dyDescent="0.25">
      <c r="F1227" s="754"/>
      <c r="N1227" s="754"/>
      <c r="O1227" s="754"/>
      <c r="W1227" s="770"/>
      <c r="AA1227" s="1130"/>
    </row>
    <row r="1228" spans="6:27" x14ac:dyDescent="0.25">
      <c r="F1228" s="754"/>
      <c r="N1228" s="754"/>
      <c r="O1228" s="754"/>
      <c r="W1228" s="770"/>
      <c r="AA1228" s="1130"/>
    </row>
    <row r="1229" spans="6:27" x14ac:dyDescent="0.25">
      <c r="F1229" s="754"/>
      <c r="N1229" s="754"/>
      <c r="O1229" s="754"/>
      <c r="W1229" s="770"/>
      <c r="AA1229" s="1130"/>
    </row>
    <row r="1230" spans="6:27" x14ac:dyDescent="0.25">
      <c r="F1230" s="754"/>
      <c r="N1230" s="754"/>
      <c r="O1230" s="754"/>
      <c r="W1230" s="770"/>
      <c r="AA1230" s="1130"/>
    </row>
    <row r="1231" spans="6:27" x14ac:dyDescent="0.25">
      <c r="F1231" s="754"/>
      <c r="N1231" s="754"/>
      <c r="O1231" s="754"/>
      <c r="W1231" s="770"/>
      <c r="AA1231" s="1130"/>
    </row>
    <row r="1232" spans="6:27" x14ac:dyDescent="0.25">
      <c r="F1232" s="754"/>
      <c r="N1232" s="754"/>
      <c r="O1232" s="754"/>
      <c r="W1232" s="770"/>
      <c r="AA1232" s="1130"/>
    </row>
    <row r="1233" spans="6:27" x14ac:dyDescent="0.25">
      <c r="F1233" s="754"/>
      <c r="N1233" s="754"/>
      <c r="O1233" s="754"/>
      <c r="W1233" s="770"/>
      <c r="AA1233" s="1130"/>
    </row>
    <row r="1234" spans="6:27" x14ac:dyDescent="0.25">
      <c r="F1234" s="754"/>
      <c r="N1234" s="754"/>
      <c r="O1234" s="754"/>
      <c r="W1234" s="770"/>
      <c r="AA1234" s="1130"/>
    </row>
    <row r="1235" spans="6:27" x14ac:dyDescent="0.25">
      <c r="F1235" s="754"/>
      <c r="N1235" s="754"/>
      <c r="O1235" s="754"/>
      <c r="W1235" s="770"/>
      <c r="AA1235" s="1130"/>
    </row>
    <row r="1236" spans="6:27" x14ac:dyDescent="0.25">
      <c r="F1236" s="754"/>
      <c r="N1236" s="754"/>
      <c r="O1236" s="754"/>
      <c r="W1236" s="770"/>
      <c r="AA1236" s="1130"/>
    </row>
    <row r="1237" spans="6:27" x14ac:dyDescent="0.25">
      <c r="F1237" s="754"/>
      <c r="N1237" s="754"/>
      <c r="O1237" s="754"/>
      <c r="W1237" s="770"/>
      <c r="AA1237" s="1130"/>
    </row>
    <row r="1238" spans="6:27" x14ac:dyDescent="0.25">
      <c r="F1238" s="754"/>
      <c r="N1238" s="754"/>
      <c r="O1238" s="754"/>
      <c r="W1238" s="770"/>
      <c r="AA1238" s="1130"/>
    </row>
    <row r="1239" spans="6:27" x14ac:dyDescent="0.25">
      <c r="F1239" s="754"/>
      <c r="N1239" s="754"/>
      <c r="O1239" s="754"/>
      <c r="W1239" s="770"/>
      <c r="AA1239" s="1130"/>
    </row>
    <row r="1240" spans="6:27" x14ac:dyDescent="0.25">
      <c r="F1240" s="754"/>
      <c r="N1240" s="754"/>
      <c r="O1240" s="754"/>
      <c r="W1240" s="770"/>
      <c r="AA1240" s="1130"/>
    </row>
    <row r="1241" spans="6:27" x14ac:dyDescent="0.25">
      <c r="F1241" s="754"/>
      <c r="N1241" s="754"/>
      <c r="O1241" s="754"/>
      <c r="W1241" s="770"/>
      <c r="AA1241" s="1130"/>
    </row>
    <row r="1242" spans="6:27" x14ac:dyDescent="0.25">
      <c r="F1242" s="754"/>
      <c r="N1242" s="754"/>
      <c r="O1242" s="754"/>
      <c r="W1242" s="770"/>
      <c r="AA1242" s="1130"/>
    </row>
    <row r="1243" spans="6:27" x14ac:dyDescent="0.25">
      <c r="F1243" s="754"/>
      <c r="N1243" s="754"/>
      <c r="O1243" s="754"/>
      <c r="W1243" s="770"/>
      <c r="AA1243" s="1130"/>
    </row>
    <row r="1244" spans="6:27" x14ac:dyDescent="0.25">
      <c r="F1244" s="754"/>
      <c r="N1244" s="754"/>
      <c r="O1244" s="754"/>
      <c r="W1244" s="770"/>
      <c r="AA1244" s="1130"/>
    </row>
    <row r="1245" spans="6:27" x14ac:dyDescent="0.25">
      <c r="F1245" s="754"/>
      <c r="N1245" s="754"/>
      <c r="O1245" s="754"/>
      <c r="W1245" s="770"/>
      <c r="AA1245" s="1130"/>
    </row>
    <row r="1246" spans="6:27" x14ac:dyDescent="0.25">
      <c r="F1246" s="754"/>
      <c r="N1246" s="754"/>
      <c r="O1246" s="754"/>
      <c r="W1246" s="770"/>
      <c r="AA1246" s="1130"/>
    </row>
    <row r="1247" spans="6:27" x14ac:dyDescent="0.25">
      <c r="F1247" s="754"/>
      <c r="N1247" s="754"/>
      <c r="O1247" s="754"/>
      <c r="W1247" s="770"/>
      <c r="AA1247" s="1130"/>
    </row>
    <row r="1248" spans="6:27" x14ac:dyDescent="0.25">
      <c r="F1248" s="754"/>
      <c r="N1248" s="754"/>
      <c r="O1248" s="754"/>
      <c r="W1248" s="770"/>
      <c r="AA1248" s="1130"/>
    </row>
    <row r="1249" spans="6:27" x14ac:dyDescent="0.25">
      <c r="F1249" s="754"/>
      <c r="N1249" s="754"/>
      <c r="O1249" s="754"/>
      <c r="W1249" s="770"/>
      <c r="AA1249" s="1130"/>
    </row>
    <row r="1250" spans="6:27" x14ac:dyDescent="0.25">
      <c r="F1250" s="754"/>
      <c r="N1250" s="754"/>
      <c r="O1250" s="754"/>
      <c r="W1250" s="770"/>
      <c r="AA1250" s="1130"/>
    </row>
    <row r="1251" spans="6:27" x14ac:dyDescent="0.25">
      <c r="F1251" s="754"/>
      <c r="N1251" s="754"/>
      <c r="O1251" s="754"/>
      <c r="W1251" s="770"/>
      <c r="AA1251" s="1130"/>
    </row>
    <row r="1252" spans="6:27" x14ac:dyDescent="0.25">
      <c r="F1252" s="754"/>
      <c r="N1252" s="754"/>
      <c r="O1252" s="754"/>
      <c r="W1252" s="770"/>
      <c r="AA1252" s="1130"/>
    </row>
    <row r="1253" spans="6:27" x14ac:dyDescent="0.25">
      <c r="F1253" s="754"/>
      <c r="N1253" s="754"/>
      <c r="O1253" s="754"/>
      <c r="W1253" s="770"/>
      <c r="AA1253" s="1130"/>
    </row>
    <row r="1254" spans="6:27" x14ac:dyDescent="0.25">
      <c r="F1254" s="754"/>
      <c r="N1254" s="754"/>
      <c r="O1254" s="754"/>
      <c r="W1254" s="770"/>
      <c r="AA1254" s="1130"/>
    </row>
    <row r="1255" spans="6:27" x14ac:dyDescent="0.25">
      <c r="F1255" s="754"/>
      <c r="N1255" s="754"/>
      <c r="O1255" s="754"/>
      <c r="W1255" s="770"/>
      <c r="AA1255" s="1130"/>
    </row>
    <row r="1256" spans="6:27" x14ac:dyDescent="0.25">
      <c r="F1256" s="754"/>
      <c r="N1256" s="754"/>
      <c r="O1256" s="754"/>
      <c r="W1256" s="770"/>
      <c r="AA1256" s="1130"/>
    </row>
    <row r="1257" spans="6:27" x14ac:dyDescent="0.25">
      <c r="F1257" s="754"/>
      <c r="N1257" s="754"/>
      <c r="O1257" s="754"/>
      <c r="W1257" s="770"/>
      <c r="AA1257" s="1130"/>
    </row>
    <row r="1258" spans="6:27" x14ac:dyDescent="0.25">
      <c r="F1258" s="754"/>
      <c r="N1258" s="754"/>
      <c r="O1258" s="754"/>
      <c r="W1258" s="770"/>
      <c r="AA1258" s="1130"/>
    </row>
    <row r="1259" spans="6:27" x14ac:dyDescent="0.25">
      <c r="F1259" s="754"/>
      <c r="N1259" s="754"/>
      <c r="O1259" s="754"/>
      <c r="W1259" s="770"/>
      <c r="AA1259" s="1130"/>
    </row>
    <row r="1260" spans="6:27" x14ac:dyDescent="0.25">
      <c r="F1260" s="754"/>
      <c r="N1260" s="754"/>
      <c r="O1260" s="754"/>
      <c r="W1260" s="770"/>
      <c r="AA1260" s="1130"/>
    </row>
    <row r="1261" spans="6:27" x14ac:dyDescent="0.25">
      <c r="F1261" s="754"/>
      <c r="N1261" s="754"/>
      <c r="O1261" s="754"/>
      <c r="W1261" s="770"/>
      <c r="AA1261" s="1130"/>
    </row>
    <row r="1262" spans="6:27" x14ac:dyDescent="0.25">
      <c r="F1262" s="754"/>
      <c r="N1262" s="754"/>
      <c r="O1262" s="754"/>
      <c r="W1262" s="770"/>
      <c r="AA1262" s="1130"/>
    </row>
    <row r="1263" spans="6:27" x14ac:dyDescent="0.25">
      <c r="F1263" s="754"/>
      <c r="N1263" s="754"/>
      <c r="O1263" s="754"/>
      <c r="W1263" s="770"/>
      <c r="AA1263" s="1130"/>
    </row>
    <row r="1264" spans="6:27" x14ac:dyDescent="0.25">
      <c r="F1264" s="754"/>
      <c r="N1264" s="754"/>
      <c r="O1264" s="754"/>
      <c r="W1264" s="770"/>
      <c r="AA1264" s="1130"/>
    </row>
    <row r="1265" spans="6:27" x14ac:dyDescent="0.25">
      <c r="F1265" s="754"/>
      <c r="N1265" s="754"/>
      <c r="O1265" s="754"/>
      <c r="W1265" s="770"/>
      <c r="AA1265" s="1130"/>
    </row>
    <row r="1266" spans="6:27" x14ac:dyDescent="0.25">
      <c r="F1266" s="754"/>
      <c r="N1266" s="754"/>
      <c r="O1266" s="754"/>
      <c r="W1266" s="770"/>
      <c r="AA1266" s="1130"/>
    </row>
    <row r="1267" spans="6:27" x14ac:dyDescent="0.25">
      <c r="F1267" s="754"/>
      <c r="N1267" s="754"/>
      <c r="O1267" s="754"/>
      <c r="W1267" s="770"/>
      <c r="AA1267" s="1130"/>
    </row>
    <row r="1268" spans="6:27" x14ac:dyDescent="0.25">
      <c r="F1268" s="754"/>
      <c r="N1268" s="754"/>
      <c r="O1268" s="754"/>
      <c r="W1268" s="770"/>
      <c r="AA1268" s="1130"/>
    </row>
    <row r="1269" spans="6:27" x14ac:dyDescent="0.25">
      <c r="F1269" s="754"/>
      <c r="N1269" s="754"/>
      <c r="O1269" s="754"/>
      <c r="W1269" s="770"/>
      <c r="AA1269" s="1130"/>
    </row>
    <row r="1270" spans="6:27" x14ac:dyDescent="0.25">
      <c r="F1270" s="754"/>
      <c r="N1270" s="754"/>
      <c r="O1270" s="754"/>
      <c r="W1270" s="770"/>
      <c r="AA1270" s="1130"/>
    </row>
    <row r="1271" spans="6:27" x14ac:dyDescent="0.25">
      <c r="F1271" s="754"/>
      <c r="N1271" s="754"/>
      <c r="O1271" s="754"/>
      <c r="W1271" s="770"/>
      <c r="AA1271" s="1130"/>
    </row>
    <row r="1272" spans="6:27" x14ac:dyDescent="0.25">
      <c r="F1272" s="754"/>
      <c r="N1272" s="754"/>
      <c r="O1272" s="754"/>
      <c r="W1272" s="770"/>
      <c r="AA1272" s="1130"/>
    </row>
    <row r="1273" spans="6:27" x14ac:dyDescent="0.25">
      <c r="F1273" s="754"/>
      <c r="N1273" s="754"/>
      <c r="O1273" s="754"/>
      <c r="W1273" s="770"/>
      <c r="AA1273" s="1130"/>
    </row>
    <row r="1274" spans="6:27" x14ac:dyDescent="0.25">
      <c r="F1274" s="754"/>
      <c r="N1274" s="754"/>
      <c r="O1274" s="754"/>
      <c r="W1274" s="770"/>
      <c r="AA1274" s="1130"/>
    </row>
    <row r="1275" spans="6:27" x14ac:dyDescent="0.25">
      <c r="F1275" s="754"/>
      <c r="N1275" s="754"/>
      <c r="O1275" s="754"/>
      <c r="W1275" s="770"/>
      <c r="AA1275" s="1130"/>
    </row>
    <row r="1276" spans="6:27" x14ac:dyDescent="0.25">
      <c r="F1276" s="754"/>
      <c r="N1276" s="754"/>
      <c r="O1276" s="754"/>
      <c r="W1276" s="770"/>
      <c r="AA1276" s="1130"/>
    </row>
    <row r="1277" spans="6:27" x14ac:dyDescent="0.25">
      <c r="F1277" s="754"/>
      <c r="N1277" s="754"/>
      <c r="O1277" s="754"/>
      <c r="W1277" s="770"/>
      <c r="AA1277" s="1130"/>
    </row>
    <row r="1278" spans="6:27" x14ac:dyDescent="0.25">
      <c r="F1278" s="754"/>
      <c r="N1278" s="754"/>
      <c r="O1278" s="754"/>
      <c r="W1278" s="770"/>
      <c r="AA1278" s="1130"/>
    </row>
    <row r="1279" spans="6:27" x14ac:dyDescent="0.25">
      <c r="F1279" s="754"/>
      <c r="N1279" s="754"/>
      <c r="O1279" s="754"/>
      <c r="W1279" s="770"/>
      <c r="AA1279" s="1130"/>
    </row>
    <row r="1280" spans="6:27" x14ac:dyDescent="0.25">
      <c r="F1280" s="754"/>
      <c r="N1280" s="754"/>
      <c r="O1280" s="754"/>
      <c r="W1280" s="770"/>
      <c r="AA1280" s="1130"/>
    </row>
    <row r="1281" spans="6:27" x14ac:dyDescent="0.25">
      <c r="F1281" s="754"/>
      <c r="N1281" s="754"/>
      <c r="O1281" s="754"/>
      <c r="W1281" s="770"/>
      <c r="AA1281" s="1130"/>
    </row>
    <row r="1282" spans="6:27" x14ac:dyDescent="0.25">
      <c r="F1282" s="754"/>
      <c r="N1282" s="754"/>
      <c r="O1282" s="754"/>
      <c r="W1282" s="770"/>
      <c r="AA1282" s="1130"/>
    </row>
    <row r="1283" spans="6:27" x14ac:dyDescent="0.25">
      <c r="F1283" s="754"/>
      <c r="N1283" s="754"/>
      <c r="O1283" s="754"/>
      <c r="W1283" s="770"/>
      <c r="AA1283" s="1130"/>
    </row>
    <row r="1284" spans="6:27" x14ac:dyDescent="0.25">
      <c r="F1284" s="754"/>
      <c r="N1284" s="754"/>
      <c r="O1284" s="754"/>
      <c r="W1284" s="770"/>
      <c r="AA1284" s="1130"/>
    </row>
    <row r="1285" spans="6:27" x14ac:dyDescent="0.25">
      <c r="F1285" s="754"/>
      <c r="N1285" s="754"/>
      <c r="O1285" s="754"/>
      <c r="W1285" s="770"/>
      <c r="AA1285" s="1130"/>
    </row>
    <row r="1286" spans="6:27" x14ac:dyDescent="0.25">
      <c r="F1286" s="754"/>
      <c r="N1286" s="754"/>
      <c r="O1286" s="754"/>
      <c r="W1286" s="770"/>
      <c r="AA1286" s="1130"/>
    </row>
    <row r="1287" spans="6:27" x14ac:dyDescent="0.25">
      <c r="F1287" s="754"/>
      <c r="N1287" s="754"/>
      <c r="O1287" s="754"/>
      <c r="W1287" s="770"/>
      <c r="AA1287" s="1130"/>
    </row>
    <row r="1288" spans="6:27" x14ac:dyDescent="0.25">
      <c r="F1288" s="754"/>
      <c r="N1288" s="754"/>
      <c r="O1288" s="754"/>
      <c r="W1288" s="770"/>
      <c r="AA1288" s="1130"/>
    </row>
    <row r="1289" spans="6:27" x14ac:dyDescent="0.25">
      <c r="F1289" s="754"/>
      <c r="N1289" s="754"/>
      <c r="O1289" s="754"/>
      <c r="W1289" s="770"/>
      <c r="AA1289" s="1130"/>
    </row>
    <row r="1290" spans="6:27" x14ac:dyDescent="0.25">
      <c r="F1290" s="754"/>
      <c r="N1290" s="754"/>
      <c r="O1290" s="754"/>
      <c r="W1290" s="770"/>
      <c r="AA1290" s="1130"/>
    </row>
    <row r="1291" spans="6:27" x14ac:dyDescent="0.25">
      <c r="F1291" s="754"/>
      <c r="N1291" s="754"/>
      <c r="O1291" s="754"/>
      <c r="W1291" s="770"/>
      <c r="AA1291" s="1130"/>
    </row>
    <row r="1292" spans="6:27" x14ac:dyDescent="0.25">
      <c r="F1292" s="754"/>
      <c r="N1292" s="754"/>
      <c r="O1292" s="754"/>
      <c r="W1292" s="770"/>
      <c r="AA1292" s="1130"/>
    </row>
    <row r="1293" spans="6:27" x14ac:dyDescent="0.25">
      <c r="F1293" s="754"/>
      <c r="N1293" s="754"/>
      <c r="O1293" s="754"/>
      <c r="W1293" s="770"/>
      <c r="AA1293" s="1130"/>
    </row>
    <row r="1294" spans="6:27" x14ac:dyDescent="0.25">
      <c r="F1294" s="754"/>
      <c r="N1294" s="754"/>
      <c r="O1294" s="754"/>
      <c r="W1294" s="770"/>
      <c r="AA1294" s="1130"/>
    </row>
    <row r="1295" spans="6:27" x14ac:dyDescent="0.25">
      <c r="F1295" s="754"/>
      <c r="N1295" s="754"/>
      <c r="O1295" s="754"/>
      <c r="W1295" s="770"/>
      <c r="AA1295" s="1130"/>
    </row>
    <row r="1296" spans="6:27" x14ac:dyDescent="0.25">
      <c r="F1296" s="754"/>
      <c r="N1296" s="754"/>
      <c r="O1296" s="754"/>
      <c r="W1296" s="770"/>
      <c r="AA1296" s="1130"/>
    </row>
    <row r="1297" spans="6:27" x14ac:dyDescent="0.25">
      <c r="F1297" s="754"/>
      <c r="N1297" s="754"/>
      <c r="O1297" s="754"/>
      <c r="W1297" s="770"/>
      <c r="AA1297" s="1130"/>
    </row>
    <row r="1298" spans="6:27" x14ac:dyDescent="0.25">
      <c r="F1298" s="754"/>
      <c r="N1298" s="754"/>
      <c r="O1298" s="754"/>
      <c r="W1298" s="770"/>
      <c r="AA1298" s="1130"/>
    </row>
    <row r="1299" spans="6:27" x14ac:dyDescent="0.25">
      <c r="F1299" s="754"/>
      <c r="N1299" s="754"/>
      <c r="O1299" s="754"/>
      <c r="W1299" s="770"/>
      <c r="AA1299" s="1130"/>
    </row>
    <row r="1300" spans="6:27" x14ac:dyDescent="0.25">
      <c r="F1300" s="754"/>
      <c r="N1300" s="754"/>
      <c r="O1300" s="754"/>
      <c r="W1300" s="770"/>
      <c r="AA1300" s="1130"/>
    </row>
    <row r="1301" spans="6:27" x14ac:dyDescent="0.25">
      <c r="F1301" s="754"/>
      <c r="N1301" s="754"/>
      <c r="O1301" s="754"/>
      <c r="W1301" s="770"/>
      <c r="AA1301" s="1130"/>
    </row>
    <row r="1302" spans="6:27" x14ac:dyDescent="0.25">
      <c r="F1302" s="754"/>
      <c r="N1302" s="754"/>
      <c r="O1302" s="754"/>
      <c r="W1302" s="770"/>
      <c r="AA1302" s="1130"/>
    </row>
    <row r="1303" spans="6:27" x14ac:dyDescent="0.25">
      <c r="F1303" s="754"/>
      <c r="N1303" s="754"/>
      <c r="O1303" s="754"/>
      <c r="W1303" s="770"/>
      <c r="AA1303" s="1130"/>
    </row>
    <row r="1304" spans="6:27" x14ac:dyDescent="0.25">
      <c r="F1304" s="754"/>
      <c r="N1304" s="754"/>
      <c r="O1304" s="754"/>
      <c r="W1304" s="770"/>
      <c r="AA1304" s="1130"/>
    </row>
    <row r="1305" spans="6:27" x14ac:dyDescent="0.25">
      <c r="F1305" s="754"/>
      <c r="N1305" s="754"/>
      <c r="O1305" s="754"/>
      <c r="W1305" s="770"/>
      <c r="AA1305" s="1130"/>
    </row>
    <row r="1306" spans="6:27" x14ac:dyDescent="0.25">
      <c r="F1306" s="754"/>
      <c r="N1306" s="754"/>
      <c r="O1306" s="754"/>
      <c r="W1306" s="770"/>
      <c r="AA1306" s="1130"/>
    </row>
    <row r="1307" spans="6:27" x14ac:dyDescent="0.25">
      <c r="F1307" s="754"/>
      <c r="N1307" s="754"/>
      <c r="O1307" s="754"/>
      <c r="W1307" s="770"/>
      <c r="AA1307" s="1130"/>
    </row>
    <row r="1308" spans="6:27" x14ac:dyDescent="0.25">
      <c r="F1308" s="754"/>
      <c r="N1308" s="754"/>
      <c r="O1308" s="754"/>
      <c r="W1308" s="770"/>
      <c r="AA1308" s="1130"/>
    </row>
    <row r="1309" spans="6:27" x14ac:dyDescent="0.25">
      <c r="F1309" s="754"/>
      <c r="N1309" s="754"/>
      <c r="O1309" s="754"/>
      <c r="W1309" s="770"/>
      <c r="AA1309" s="1130"/>
    </row>
    <row r="1310" spans="6:27" x14ac:dyDescent="0.25">
      <c r="F1310" s="754"/>
      <c r="N1310" s="754"/>
      <c r="O1310" s="754"/>
      <c r="W1310" s="770"/>
      <c r="AA1310" s="1130"/>
    </row>
    <row r="1311" spans="6:27" x14ac:dyDescent="0.25">
      <c r="F1311" s="754"/>
      <c r="N1311" s="754"/>
      <c r="O1311" s="754"/>
      <c r="W1311" s="770"/>
      <c r="AA1311" s="1130"/>
    </row>
    <row r="1312" spans="6:27" x14ac:dyDescent="0.25">
      <c r="F1312" s="754"/>
      <c r="N1312" s="754"/>
      <c r="O1312" s="754"/>
      <c r="W1312" s="770"/>
      <c r="AA1312" s="1130"/>
    </row>
    <row r="1313" spans="6:27" x14ac:dyDescent="0.25">
      <c r="F1313" s="754"/>
      <c r="N1313" s="754"/>
      <c r="O1313" s="754"/>
      <c r="W1313" s="770"/>
      <c r="AA1313" s="1130"/>
    </row>
    <row r="1314" spans="6:27" x14ac:dyDescent="0.25">
      <c r="F1314" s="754"/>
      <c r="N1314" s="754"/>
      <c r="O1314" s="754"/>
      <c r="W1314" s="770"/>
      <c r="AA1314" s="1130"/>
    </row>
    <row r="1315" spans="6:27" x14ac:dyDescent="0.25">
      <c r="F1315" s="754"/>
      <c r="N1315" s="754"/>
      <c r="O1315" s="754"/>
      <c r="W1315" s="770"/>
      <c r="AA1315" s="1130"/>
    </row>
    <row r="1316" spans="6:27" x14ac:dyDescent="0.25">
      <c r="F1316" s="754"/>
      <c r="N1316" s="754"/>
      <c r="O1316" s="754"/>
      <c r="W1316" s="770"/>
      <c r="AA1316" s="1130"/>
    </row>
    <row r="1317" spans="6:27" x14ac:dyDescent="0.25">
      <c r="F1317" s="754"/>
      <c r="N1317" s="754"/>
      <c r="O1317" s="754"/>
      <c r="W1317" s="770"/>
      <c r="AA1317" s="1130"/>
    </row>
    <row r="1318" spans="6:27" x14ac:dyDescent="0.25">
      <c r="F1318" s="754"/>
      <c r="N1318" s="754"/>
      <c r="O1318" s="754"/>
      <c r="W1318" s="770"/>
      <c r="AA1318" s="1130"/>
    </row>
    <row r="1319" spans="6:27" x14ac:dyDescent="0.25">
      <c r="F1319" s="754"/>
      <c r="N1319" s="754"/>
      <c r="O1319" s="754"/>
      <c r="W1319" s="770"/>
      <c r="AA1319" s="1130"/>
    </row>
    <row r="1320" spans="6:27" x14ac:dyDescent="0.25">
      <c r="F1320" s="754"/>
      <c r="N1320" s="754"/>
      <c r="O1320" s="754"/>
      <c r="W1320" s="770"/>
      <c r="AA1320" s="1130"/>
    </row>
    <row r="1321" spans="6:27" x14ac:dyDescent="0.25">
      <c r="F1321" s="754"/>
      <c r="N1321" s="754"/>
      <c r="O1321" s="754"/>
      <c r="W1321" s="770"/>
      <c r="AA1321" s="1130"/>
    </row>
    <row r="1322" spans="6:27" x14ac:dyDescent="0.25">
      <c r="F1322" s="754"/>
      <c r="N1322" s="754"/>
      <c r="O1322" s="754"/>
      <c r="W1322" s="770"/>
      <c r="AA1322" s="1130"/>
    </row>
    <row r="1323" spans="6:27" x14ac:dyDescent="0.25">
      <c r="F1323" s="754"/>
      <c r="N1323" s="754"/>
      <c r="O1323" s="754"/>
      <c r="W1323" s="770"/>
      <c r="AA1323" s="1130"/>
    </row>
    <row r="1324" spans="6:27" x14ac:dyDescent="0.25">
      <c r="F1324" s="754"/>
      <c r="N1324" s="754"/>
      <c r="O1324" s="754"/>
      <c r="W1324" s="770"/>
      <c r="AA1324" s="1130"/>
    </row>
    <row r="1325" spans="6:27" x14ac:dyDescent="0.25">
      <c r="F1325" s="754"/>
      <c r="N1325" s="754"/>
      <c r="O1325" s="754"/>
      <c r="W1325" s="770"/>
      <c r="AA1325" s="1130"/>
    </row>
    <row r="1326" spans="6:27" x14ac:dyDescent="0.25">
      <c r="F1326" s="754"/>
      <c r="N1326" s="754"/>
      <c r="O1326" s="754"/>
      <c r="W1326" s="770"/>
      <c r="AA1326" s="1130"/>
    </row>
    <row r="1327" spans="6:27" x14ac:dyDescent="0.25">
      <c r="F1327" s="754"/>
      <c r="N1327" s="754"/>
      <c r="O1327" s="754"/>
      <c r="W1327" s="770"/>
      <c r="AA1327" s="1130"/>
    </row>
    <row r="1328" spans="6:27" x14ac:dyDescent="0.25">
      <c r="F1328" s="754"/>
      <c r="N1328" s="754"/>
      <c r="O1328" s="754"/>
      <c r="W1328" s="770"/>
      <c r="AA1328" s="1130"/>
    </row>
    <row r="1329" spans="6:27" x14ac:dyDescent="0.25">
      <c r="F1329" s="754"/>
      <c r="N1329" s="754"/>
      <c r="O1329" s="754"/>
      <c r="W1329" s="770"/>
      <c r="AA1329" s="1130"/>
    </row>
    <row r="1330" spans="6:27" x14ac:dyDescent="0.25">
      <c r="F1330" s="754"/>
      <c r="N1330" s="754"/>
      <c r="O1330" s="754"/>
      <c r="W1330" s="770"/>
      <c r="AA1330" s="1130"/>
    </row>
    <row r="1331" spans="6:27" x14ac:dyDescent="0.25">
      <c r="F1331" s="754"/>
      <c r="N1331" s="754"/>
      <c r="O1331" s="754"/>
      <c r="W1331" s="770"/>
      <c r="AA1331" s="1130"/>
    </row>
    <row r="1332" spans="6:27" x14ac:dyDescent="0.25">
      <c r="F1332" s="754"/>
      <c r="N1332" s="754"/>
      <c r="O1332" s="754"/>
      <c r="W1332" s="770"/>
      <c r="AA1332" s="1130"/>
    </row>
    <row r="1333" spans="6:27" x14ac:dyDescent="0.25">
      <c r="F1333" s="754"/>
      <c r="N1333" s="754"/>
      <c r="O1333" s="754"/>
      <c r="W1333" s="770"/>
      <c r="AA1333" s="1130"/>
    </row>
    <row r="1334" spans="6:27" x14ac:dyDescent="0.25">
      <c r="F1334" s="754"/>
      <c r="N1334" s="754"/>
      <c r="O1334" s="754"/>
      <c r="W1334" s="770"/>
      <c r="AA1334" s="1130"/>
    </row>
    <row r="1335" spans="6:27" x14ac:dyDescent="0.25">
      <c r="F1335" s="754"/>
      <c r="N1335" s="754"/>
      <c r="O1335" s="754"/>
      <c r="W1335" s="770"/>
      <c r="AA1335" s="1130"/>
    </row>
    <row r="1336" spans="6:27" x14ac:dyDescent="0.25">
      <c r="F1336" s="754"/>
      <c r="N1336" s="754"/>
      <c r="O1336" s="754"/>
      <c r="W1336" s="770"/>
      <c r="AA1336" s="1130"/>
    </row>
    <row r="1337" spans="6:27" x14ac:dyDescent="0.25">
      <c r="F1337" s="754"/>
      <c r="N1337" s="754"/>
      <c r="O1337" s="754"/>
      <c r="W1337" s="770"/>
      <c r="AA1337" s="1130"/>
    </row>
    <row r="1338" spans="6:27" x14ac:dyDescent="0.25">
      <c r="F1338" s="754"/>
      <c r="N1338" s="754"/>
      <c r="O1338" s="754"/>
      <c r="W1338" s="770"/>
      <c r="AA1338" s="1130"/>
    </row>
    <row r="1339" spans="6:27" x14ac:dyDescent="0.25">
      <c r="F1339" s="754"/>
      <c r="N1339" s="754"/>
      <c r="O1339" s="754"/>
      <c r="W1339" s="770"/>
      <c r="AA1339" s="1130"/>
    </row>
    <row r="1340" spans="6:27" x14ac:dyDescent="0.25">
      <c r="F1340" s="754"/>
      <c r="N1340" s="754"/>
      <c r="O1340" s="754"/>
      <c r="W1340" s="770"/>
      <c r="AA1340" s="1130"/>
    </row>
    <row r="1341" spans="6:27" x14ac:dyDescent="0.25">
      <c r="F1341" s="754"/>
      <c r="N1341" s="754"/>
      <c r="O1341" s="754"/>
      <c r="W1341" s="770"/>
      <c r="AA1341" s="1130"/>
    </row>
  </sheetData>
  <sheetProtection algorithmName="SHA-512" hashValue="vNcgowj8m2QyP6Auq9cLhATb+7U2brfVorIN9F8424/XW90dOXMA4PBGCNcwaiZexrme9I2sJIYcvahE/Y49qQ==" saltValue="J3MtPO5TQSKj3OjcO63TxA==" spinCount="100000" sheet="1" objects="1" scenarios="1"/>
  <autoFilter ref="DS7:DU336" xr:uid="{00000000-0009-0000-0000-000000000000}"/>
  <mergeCells count="143">
    <mergeCell ref="DS1:DU5"/>
    <mergeCell ref="C1:DR1"/>
    <mergeCell ref="C2:DR2"/>
    <mergeCell ref="C3:DR3"/>
    <mergeCell ref="C4:DR4"/>
    <mergeCell ref="C5:DR5"/>
    <mergeCell ref="A335:Z335"/>
    <mergeCell ref="A252:Z252"/>
    <mergeCell ref="W7:Z7"/>
    <mergeCell ref="D7:E7"/>
    <mergeCell ref="A8:A9"/>
    <mergeCell ref="H8:M8"/>
    <mergeCell ref="N7:V7"/>
    <mergeCell ref="P8:V8"/>
    <mergeCell ref="F7:M7"/>
    <mergeCell ref="A7:C7"/>
    <mergeCell ref="N8:N9"/>
    <mergeCell ref="O8:O9"/>
    <mergeCell ref="A122:Z122"/>
    <mergeCell ref="A142:Z142"/>
    <mergeCell ref="A187:Z187"/>
    <mergeCell ref="A204:Z204"/>
    <mergeCell ref="G8:G9"/>
    <mergeCell ref="E8:E9"/>
    <mergeCell ref="A261:Z261"/>
    <mergeCell ref="A304:Z304"/>
    <mergeCell ref="A321:Z321"/>
    <mergeCell ref="A325:Z325"/>
    <mergeCell ref="A328:Z328"/>
    <mergeCell ref="A291:Z291"/>
    <mergeCell ref="A334:Z334"/>
    <mergeCell ref="A271:Z271"/>
    <mergeCell ref="C300:Z300"/>
    <mergeCell ref="A284:Z284"/>
    <mergeCell ref="A158:Z158"/>
    <mergeCell ref="A166:Z166"/>
    <mergeCell ref="A172:Z172"/>
    <mergeCell ref="A228:Z228"/>
    <mergeCell ref="A162:Z162"/>
    <mergeCell ref="CI8:CI9"/>
    <mergeCell ref="CJ8:CJ9"/>
    <mergeCell ref="CK8:CK9"/>
    <mergeCell ref="BM8:BM9"/>
    <mergeCell ref="BN8:BN9"/>
    <mergeCell ref="BR8:BR9"/>
    <mergeCell ref="BV8:BV9"/>
    <mergeCell ref="CF8:CF9"/>
    <mergeCell ref="CG8:CG9"/>
    <mergeCell ref="A71:Z71"/>
    <mergeCell ref="B8:B9"/>
    <mergeCell ref="C8:C9"/>
    <mergeCell ref="W8:Z8"/>
    <mergeCell ref="AQ8:AQ9"/>
    <mergeCell ref="AH8:AH9"/>
    <mergeCell ref="AI8:AI9"/>
    <mergeCell ref="AJ8:AJ9"/>
    <mergeCell ref="AK8:AK9"/>
    <mergeCell ref="AL8:AL9"/>
    <mergeCell ref="AG8:AG9"/>
    <mergeCell ref="DO8:DO9"/>
    <mergeCell ref="CP8:CP9"/>
    <mergeCell ref="DD8:DD9"/>
    <mergeCell ref="DM8:DM9"/>
    <mergeCell ref="DE8:DE9"/>
    <mergeCell ref="DF8:DF9"/>
    <mergeCell ref="DG8:DG9"/>
    <mergeCell ref="DH8:DH9"/>
    <mergeCell ref="DI8:DI9"/>
    <mergeCell ref="CQ8:CQ9"/>
    <mergeCell ref="CS8:CS9"/>
    <mergeCell ref="CT8:CT9"/>
    <mergeCell ref="DR8:DR9"/>
    <mergeCell ref="BT8:BT9"/>
    <mergeCell ref="DQ8:DQ9"/>
    <mergeCell ref="CV7:DQ7"/>
    <mergeCell ref="BX7:CS7"/>
    <mergeCell ref="BU8:BU9"/>
    <mergeCell ref="AZ7:BU7"/>
    <mergeCell ref="CH8:CH9"/>
    <mergeCell ref="BW7:BW9"/>
    <mergeCell ref="BX8:BX9"/>
    <mergeCell ref="BI8:BI9"/>
    <mergeCell ref="DB8:DB9"/>
    <mergeCell ref="DC8:DC9"/>
    <mergeCell ref="BO8:BO9"/>
    <mergeCell ref="DP8:DP9"/>
    <mergeCell ref="CR8:CR9"/>
    <mergeCell ref="BS8:BS9"/>
    <mergeCell ref="BJ8:BJ9"/>
    <mergeCell ref="BK8:BK9"/>
    <mergeCell ref="BL8:BL9"/>
    <mergeCell ref="BP8:BP9"/>
    <mergeCell ref="AZ8:AZ9"/>
    <mergeCell ref="BC8:BC9"/>
    <mergeCell ref="BD8:BD9"/>
    <mergeCell ref="DT7:DT9"/>
    <mergeCell ref="DU7:DU9"/>
    <mergeCell ref="A35:Z35"/>
    <mergeCell ref="AS8:AS9"/>
    <mergeCell ref="BQ8:BQ9"/>
    <mergeCell ref="CO8:CO9"/>
    <mergeCell ref="DJ8:DJ9"/>
    <mergeCell ref="DK8:DK9"/>
    <mergeCell ref="DL8:DL9"/>
    <mergeCell ref="DN8:DN9"/>
    <mergeCell ref="CL8:CL9"/>
    <mergeCell ref="CM8:CM9"/>
    <mergeCell ref="CN8:CN9"/>
    <mergeCell ref="CU7:CU9"/>
    <mergeCell ref="CV8:CV9"/>
    <mergeCell ref="CY8:CY9"/>
    <mergeCell ref="CZ8:CZ9"/>
    <mergeCell ref="DA8:DA9"/>
    <mergeCell ref="DS7:DS9"/>
    <mergeCell ref="CA8:CA9"/>
    <mergeCell ref="CB8:CB9"/>
    <mergeCell ref="CC8:CC9"/>
    <mergeCell ref="CD8:CD9"/>
    <mergeCell ref="CE8:CE9"/>
    <mergeCell ref="BH8:BH9"/>
    <mergeCell ref="AM8:AM9"/>
    <mergeCell ref="AN8:AN9"/>
    <mergeCell ref="AU8:AU9"/>
    <mergeCell ref="AV8:AV9"/>
    <mergeCell ref="AR8:AR9"/>
    <mergeCell ref="A6:AP6"/>
    <mergeCell ref="A1:B5"/>
    <mergeCell ref="AY7:AY9"/>
    <mergeCell ref="AX8:AX9"/>
    <mergeCell ref="AA7:AW7"/>
    <mergeCell ref="AT8:AT9"/>
    <mergeCell ref="AW8:AW9"/>
    <mergeCell ref="BE8:BE9"/>
    <mergeCell ref="BF8:BF9"/>
    <mergeCell ref="BG8:BG9"/>
    <mergeCell ref="D8:D9"/>
    <mergeCell ref="F8:F9"/>
    <mergeCell ref="AO8:AO9"/>
    <mergeCell ref="AP8:AP9"/>
    <mergeCell ref="AA8:AA9"/>
    <mergeCell ref="AD8:AD9"/>
    <mergeCell ref="AE8:AE9"/>
    <mergeCell ref="AF8:AF9"/>
  </mergeCells>
  <phoneticPr fontId="5" type="noConversion"/>
  <printOptions headings="1"/>
  <pageMargins left="0.7" right="0.7" top="0.75" bottom="0.75" header="0.3" footer="0.3"/>
  <pageSetup scale="96" orientation="landscape" r:id="rId1"/>
  <colBreaks count="1" manualBreakCount="1">
    <brk id="10" max="340" man="1"/>
  </col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1"/>
  <dimension ref="A1:GH18"/>
  <sheetViews>
    <sheetView topLeftCell="DC16" workbookViewId="0">
      <selection activeCell="DN22" sqref="DN22"/>
    </sheetView>
  </sheetViews>
  <sheetFormatPr baseColWidth="10" defaultRowHeight="15" x14ac:dyDescent="0.25"/>
  <cols>
    <col min="117" max="117" width="18.140625" customWidth="1"/>
  </cols>
  <sheetData>
    <row r="1" spans="1:190" s="3" customFormat="1" ht="41.25" customHeight="1" thickBot="1" x14ac:dyDescent="0.25">
      <c r="A1" s="1490" t="s">
        <v>14</v>
      </c>
      <c r="B1" s="1491"/>
      <c r="C1" s="1492"/>
      <c r="D1" s="1493" t="s">
        <v>1212</v>
      </c>
      <c r="E1" s="1494"/>
      <c r="F1" s="1485" t="s">
        <v>1213</v>
      </c>
      <c r="G1" s="1486"/>
      <c r="H1" s="1486"/>
      <c r="I1" s="1486"/>
      <c r="J1" s="1486"/>
      <c r="K1" s="1486"/>
      <c r="L1" s="1486"/>
      <c r="M1" s="1486"/>
      <c r="N1" s="1487"/>
      <c r="O1" s="1485" t="s">
        <v>1191</v>
      </c>
      <c r="P1" s="1486"/>
      <c r="Q1" s="1486"/>
      <c r="R1" s="1486"/>
      <c r="S1" s="1486"/>
      <c r="T1" s="1486"/>
      <c r="U1" s="1486"/>
      <c r="V1" s="1486"/>
      <c r="W1" s="1487"/>
      <c r="X1" s="1485" t="s">
        <v>1200</v>
      </c>
      <c r="Y1" s="1486"/>
      <c r="Z1" s="1486"/>
      <c r="AA1" s="1487"/>
      <c r="AB1" s="1485" t="s">
        <v>1214</v>
      </c>
      <c r="AC1" s="1486"/>
      <c r="AD1" s="1486"/>
      <c r="AE1" s="1486"/>
      <c r="AF1" s="1486"/>
      <c r="AG1" s="1486"/>
      <c r="AH1" s="1486"/>
      <c r="AI1" s="1486"/>
      <c r="AJ1" s="1486"/>
      <c r="AK1" s="1486"/>
      <c r="AL1" s="1486"/>
      <c r="AM1" s="1486"/>
      <c r="AN1" s="1486"/>
      <c r="AO1" s="1486"/>
      <c r="AP1" s="1486"/>
      <c r="AQ1" s="1486"/>
      <c r="AR1" s="1486"/>
      <c r="AS1" s="1486"/>
      <c r="AT1" s="1486"/>
      <c r="AU1" s="1486"/>
      <c r="AV1" s="1486"/>
      <c r="AW1" s="1487"/>
      <c r="AX1" s="1482" t="s">
        <v>0</v>
      </c>
      <c r="AY1" s="1485" t="s">
        <v>1215</v>
      </c>
      <c r="AZ1" s="1486"/>
      <c r="BA1" s="1486"/>
      <c r="BB1" s="1486"/>
      <c r="BC1" s="1486"/>
      <c r="BD1" s="1486"/>
      <c r="BE1" s="1486"/>
      <c r="BF1" s="1486"/>
      <c r="BG1" s="1486"/>
      <c r="BH1" s="1486"/>
      <c r="BI1" s="1486"/>
      <c r="BJ1" s="1486"/>
      <c r="BK1" s="1486"/>
      <c r="BL1" s="1486"/>
      <c r="BM1" s="1486"/>
      <c r="BN1" s="1486"/>
      <c r="BO1" s="1486"/>
      <c r="BP1" s="1486"/>
      <c r="BQ1" s="1486"/>
      <c r="BR1" s="1486"/>
      <c r="BS1" s="1487"/>
      <c r="BT1" s="1482" t="s">
        <v>2</v>
      </c>
      <c r="BU1" s="1485" t="s">
        <v>1216</v>
      </c>
      <c r="BV1" s="1486"/>
      <c r="BW1" s="1486"/>
      <c r="BX1" s="1486"/>
      <c r="BY1" s="1486"/>
      <c r="BZ1" s="1486"/>
      <c r="CA1" s="1486"/>
      <c r="CB1" s="1486"/>
      <c r="CC1" s="1486"/>
      <c r="CD1" s="1486"/>
      <c r="CE1" s="1486"/>
      <c r="CF1" s="1486"/>
      <c r="CG1" s="1486"/>
      <c r="CH1" s="1486"/>
      <c r="CI1" s="1486"/>
      <c r="CJ1" s="1486"/>
      <c r="CK1" s="1486"/>
      <c r="CL1" s="1486"/>
      <c r="CM1" s="1486"/>
      <c r="CN1" s="1486"/>
      <c r="CO1" s="1487"/>
      <c r="CP1" s="1482" t="s">
        <v>3</v>
      </c>
      <c r="CQ1" s="1506" t="s">
        <v>1217</v>
      </c>
      <c r="CR1" s="1507"/>
      <c r="CS1" s="1507"/>
      <c r="CT1" s="1507"/>
      <c r="CU1" s="1507"/>
      <c r="CV1" s="1507"/>
      <c r="CW1" s="1507"/>
      <c r="CX1" s="1507"/>
      <c r="CY1" s="1507"/>
      <c r="CZ1" s="1507"/>
      <c r="DA1" s="1507"/>
      <c r="DB1" s="1507"/>
      <c r="DC1" s="1507"/>
      <c r="DD1" s="1507"/>
      <c r="DE1" s="1507"/>
      <c r="DF1" s="1507"/>
      <c r="DG1" s="1507"/>
      <c r="DH1" s="1507"/>
      <c r="DI1" s="1507"/>
      <c r="DJ1" s="1507"/>
      <c r="DK1" s="1508"/>
      <c r="DL1" s="1482" t="s">
        <v>5</v>
      </c>
      <c r="DM1" s="1451" t="s">
        <v>6</v>
      </c>
      <c r="DN1" s="1451" t="s">
        <v>1160</v>
      </c>
    </row>
    <row r="2" spans="1:190" s="3" customFormat="1" ht="28.5" customHeight="1" thickBot="1" x14ac:dyDescent="0.25">
      <c r="A2" s="1472" t="s">
        <v>14</v>
      </c>
      <c r="B2" s="1472" t="s">
        <v>15</v>
      </c>
      <c r="C2" s="1474" t="s">
        <v>15</v>
      </c>
      <c r="D2" s="53" t="s">
        <v>7</v>
      </c>
      <c r="E2" s="1476" t="s">
        <v>8</v>
      </c>
      <c r="F2" s="53" t="s">
        <v>9</v>
      </c>
      <c r="G2" s="1478" t="s">
        <v>10</v>
      </c>
      <c r="H2" s="1460" t="s">
        <v>11</v>
      </c>
      <c r="I2" s="1461"/>
      <c r="J2" s="1461"/>
      <c r="K2" s="1461"/>
      <c r="L2" s="1461"/>
      <c r="M2" s="1461"/>
      <c r="N2" s="1462"/>
      <c r="O2" s="1480" t="s">
        <v>12</v>
      </c>
      <c r="P2" s="1480" t="s">
        <v>13</v>
      </c>
      <c r="Q2" s="1460" t="s">
        <v>11</v>
      </c>
      <c r="R2" s="1461"/>
      <c r="S2" s="1461"/>
      <c r="T2" s="1461"/>
      <c r="U2" s="1461"/>
      <c r="V2" s="1461"/>
      <c r="W2" s="1462"/>
      <c r="X2" s="1460" t="s">
        <v>1192</v>
      </c>
      <c r="Y2" s="1461"/>
      <c r="Z2" s="1461"/>
      <c r="AA2" s="1461"/>
      <c r="AB2" s="1456" t="s">
        <v>1243</v>
      </c>
      <c r="AC2" s="175" t="s">
        <v>1240</v>
      </c>
      <c r="AD2" s="1456" t="s">
        <v>1244</v>
      </c>
      <c r="AE2" s="1464" t="s">
        <v>1245</v>
      </c>
      <c r="AF2" s="1451" t="s">
        <v>1246</v>
      </c>
      <c r="AG2" s="1451" t="s">
        <v>1247</v>
      </c>
      <c r="AH2" s="1451" t="s">
        <v>1248</v>
      </c>
      <c r="AI2" s="1451" t="s">
        <v>1249</v>
      </c>
      <c r="AJ2" s="1451" t="s">
        <v>1250</v>
      </c>
      <c r="AK2" s="1451" t="s">
        <v>1251</v>
      </c>
      <c r="AL2" s="1451" t="s">
        <v>1252</v>
      </c>
      <c r="AM2" s="1451" t="s">
        <v>1253</v>
      </c>
      <c r="AN2" s="1451" t="s">
        <v>1254</v>
      </c>
      <c r="AO2" s="1451" t="s">
        <v>1255</v>
      </c>
      <c r="AP2" s="1451" t="s">
        <v>1206</v>
      </c>
      <c r="AQ2" s="1470" t="s">
        <v>1256</v>
      </c>
      <c r="AR2" s="1466" t="s">
        <v>1257</v>
      </c>
      <c r="AS2" s="1468" t="s">
        <v>1270</v>
      </c>
      <c r="AT2" s="1468" t="s">
        <v>1259</v>
      </c>
      <c r="AU2" s="1468" t="s">
        <v>1258</v>
      </c>
      <c r="AV2" s="1495" t="s">
        <v>1234</v>
      </c>
      <c r="AW2" s="1495" t="s">
        <v>1242</v>
      </c>
      <c r="AX2" s="1483"/>
      <c r="AY2" s="1488" t="s">
        <v>1</v>
      </c>
      <c r="AZ2" s="177" t="s">
        <v>1269</v>
      </c>
      <c r="BA2" s="1488" t="s">
        <v>1244</v>
      </c>
      <c r="BB2" s="1488" t="s">
        <v>1161</v>
      </c>
      <c r="BC2" s="1488" t="s">
        <v>1246</v>
      </c>
      <c r="BD2" s="1488" t="s">
        <v>1247</v>
      </c>
      <c r="BE2" s="1458" t="s">
        <v>1260</v>
      </c>
      <c r="BF2" s="1458" t="s">
        <v>1261</v>
      </c>
      <c r="BG2" s="1458" t="s">
        <v>1250</v>
      </c>
      <c r="BH2" s="1458" t="s">
        <v>1262</v>
      </c>
      <c r="BI2" s="1458" t="s">
        <v>1263</v>
      </c>
      <c r="BJ2" s="1458" t="s">
        <v>1264</v>
      </c>
      <c r="BK2" s="1458" t="s">
        <v>1254</v>
      </c>
      <c r="BL2" s="1458" t="s">
        <v>1255</v>
      </c>
      <c r="BM2" s="1458" t="s">
        <v>1265</v>
      </c>
      <c r="BN2" s="1458" t="s">
        <v>1266</v>
      </c>
      <c r="BO2" s="1488" t="s">
        <v>1267</v>
      </c>
      <c r="BP2" s="1456" t="s">
        <v>1271</v>
      </c>
      <c r="BQ2" s="1451" t="s">
        <v>1258</v>
      </c>
      <c r="BR2" s="1451" t="s">
        <v>1234</v>
      </c>
      <c r="BS2" s="1451" t="s">
        <v>1242</v>
      </c>
      <c r="BT2" s="1504" t="e">
        <f>+#REF!*1.029</f>
        <v>#REF!</v>
      </c>
      <c r="BU2" s="1451" t="s">
        <v>1243</v>
      </c>
      <c r="BV2" s="181" t="s">
        <v>1272</v>
      </c>
      <c r="BW2" s="1451" t="s">
        <v>1274</v>
      </c>
      <c r="BX2" s="1451" t="s">
        <v>1161</v>
      </c>
      <c r="BY2" s="1451" t="s">
        <v>1246</v>
      </c>
      <c r="BZ2" s="1451" t="s">
        <v>1247</v>
      </c>
      <c r="CA2" s="1451" t="s">
        <v>1275</v>
      </c>
      <c r="CB2" s="1451" t="s">
        <v>1261</v>
      </c>
      <c r="CC2" s="1458" t="s">
        <v>1250</v>
      </c>
      <c r="CD2" s="1451" t="s">
        <v>1276</v>
      </c>
      <c r="CE2" s="1451" t="s">
        <v>1252</v>
      </c>
      <c r="CF2" s="1451" t="s">
        <v>1277</v>
      </c>
      <c r="CG2" s="1451" t="s">
        <v>1278</v>
      </c>
      <c r="CH2" s="1451" t="s">
        <v>1279</v>
      </c>
      <c r="CI2" s="1451" t="s">
        <v>1280</v>
      </c>
      <c r="CJ2" s="1451" t="s">
        <v>1281</v>
      </c>
      <c r="CK2" s="1451" t="s">
        <v>1267</v>
      </c>
      <c r="CL2" s="1451" t="s">
        <v>1268</v>
      </c>
      <c r="CM2" s="1451" t="s">
        <v>1258</v>
      </c>
      <c r="CN2" s="1451" t="s">
        <v>1234</v>
      </c>
      <c r="CO2" s="1451" t="s">
        <v>1242</v>
      </c>
      <c r="CP2" s="1483"/>
      <c r="CQ2" s="1456" t="s">
        <v>4</v>
      </c>
      <c r="CR2" s="176" t="s">
        <v>1282</v>
      </c>
      <c r="CS2" s="1456" t="s">
        <v>1244</v>
      </c>
      <c r="CT2" s="1456" t="s">
        <v>1162</v>
      </c>
      <c r="CU2" s="1451" t="s">
        <v>1285</v>
      </c>
      <c r="CV2" s="1451" t="s">
        <v>1286</v>
      </c>
      <c r="CW2" s="1451" t="s">
        <v>1287</v>
      </c>
      <c r="CX2" s="1451" t="s">
        <v>1261</v>
      </c>
      <c r="CY2" s="1451" t="s">
        <v>1288</v>
      </c>
      <c r="CZ2" s="1451" t="s">
        <v>1289</v>
      </c>
      <c r="DA2" s="1451" t="s">
        <v>1290</v>
      </c>
      <c r="DB2" s="1451" t="s">
        <v>1235</v>
      </c>
      <c r="DC2" s="1451" t="s">
        <v>1291</v>
      </c>
      <c r="DD2" s="1451" t="s">
        <v>1292</v>
      </c>
      <c r="DE2" s="1451" t="s">
        <v>1265</v>
      </c>
      <c r="DF2" s="1451" t="s">
        <v>1267</v>
      </c>
      <c r="DG2" s="1451" t="s">
        <v>1222</v>
      </c>
      <c r="DH2" s="1451" t="s">
        <v>1228</v>
      </c>
      <c r="DI2" s="1451" t="s">
        <v>1233</v>
      </c>
      <c r="DJ2" s="1451" t="s">
        <v>1234</v>
      </c>
      <c r="DK2" s="1451" t="s">
        <v>1284</v>
      </c>
      <c r="DL2" s="1502">
        <f>+CP2*1.044</f>
        <v>0</v>
      </c>
      <c r="DM2" s="1495"/>
      <c r="DN2" s="1495"/>
    </row>
    <row r="3" spans="1:190" s="3" customFormat="1" ht="38.25" customHeight="1" thickBot="1" x14ac:dyDescent="0.25">
      <c r="A3" s="1473"/>
      <c r="B3" s="1473"/>
      <c r="C3" s="1475"/>
      <c r="D3" s="4"/>
      <c r="E3" s="1477"/>
      <c r="F3" s="4"/>
      <c r="G3" s="1479"/>
      <c r="H3" s="170" t="s">
        <v>16</v>
      </c>
      <c r="I3" s="170" t="s">
        <v>17</v>
      </c>
      <c r="J3" s="170" t="s">
        <v>18</v>
      </c>
      <c r="K3" s="170" t="s">
        <v>1229</v>
      </c>
      <c r="L3" s="170" t="s">
        <v>20</v>
      </c>
      <c r="M3" s="170" t="s">
        <v>21</v>
      </c>
      <c r="N3" s="171" t="s">
        <v>22</v>
      </c>
      <c r="O3" s="1481"/>
      <c r="P3" s="1481"/>
      <c r="Q3" s="172" t="s">
        <v>16</v>
      </c>
      <c r="R3" s="173" t="s">
        <v>17</v>
      </c>
      <c r="S3" s="173" t="s">
        <v>23</v>
      </c>
      <c r="T3" s="173" t="s">
        <v>19</v>
      </c>
      <c r="U3" s="173" t="s">
        <v>20</v>
      </c>
      <c r="V3" s="173" t="s">
        <v>24</v>
      </c>
      <c r="W3" s="174" t="s">
        <v>22</v>
      </c>
      <c r="X3" s="173" t="s">
        <v>1156</v>
      </c>
      <c r="Y3" s="173" t="s">
        <v>1157</v>
      </c>
      <c r="Z3" s="173" t="s">
        <v>1158</v>
      </c>
      <c r="AA3" s="174" t="s">
        <v>1159</v>
      </c>
      <c r="AB3" s="1463"/>
      <c r="AC3" s="144" t="s">
        <v>1241</v>
      </c>
      <c r="AD3" s="1463"/>
      <c r="AE3" s="1465"/>
      <c r="AF3" s="1495"/>
      <c r="AG3" s="1495"/>
      <c r="AH3" s="1495"/>
      <c r="AI3" s="1452"/>
      <c r="AJ3" s="1452"/>
      <c r="AK3" s="1452"/>
      <c r="AL3" s="1452"/>
      <c r="AM3" s="1452"/>
      <c r="AN3" s="1452"/>
      <c r="AO3" s="1452"/>
      <c r="AP3" s="1452"/>
      <c r="AQ3" s="1471"/>
      <c r="AR3" s="1467"/>
      <c r="AS3" s="1469"/>
      <c r="AT3" s="1469"/>
      <c r="AU3" s="1469"/>
      <c r="AV3" s="1452"/>
      <c r="AW3" s="1452"/>
      <c r="AX3" s="1484"/>
      <c r="AY3" s="1489"/>
      <c r="AZ3" s="178" t="s">
        <v>1241</v>
      </c>
      <c r="BA3" s="1489"/>
      <c r="BB3" s="1489"/>
      <c r="BC3" s="1489"/>
      <c r="BD3" s="1489"/>
      <c r="BE3" s="1459"/>
      <c r="BF3" s="1459"/>
      <c r="BG3" s="1459"/>
      <c r="BH3" s="1459"/>
      <c r="BI3" s="1459"/>
      <c r="BJ3" s="1459"/>
      <c r="BK3" s="1459"/>
      <c r="BL3" s="1459"/>
      <c r="BM3" s="1459"/>
      <c r="BN3" s="1459"/>
      <c r="BO3" s="1489"/>
      <c r="BP3" s="1457"/>
      <c r="BQ3" s="1452"/>
      <c r="BR3" s="1452"/>
      <c r="BS3" s="1452"/>
      <c r="BT3" s="1505"/>
      <c r="BU3" s="1452"/>
      <c r="BV3" s="182" t="s">
        <v>1273</v>
      </c>
      <c r="BW3" s="1452"/>
      <c r="BX3" s="1452"/>
      <c r="BY3" s="1452"/>
      <c r="BZ3" s="1452"/>
      <c r="CA3" s="1452"/>
      <c r="CB3" s="1452"/>
      <c r="CC3" s="1459"/>
      <c r="CD3" s="1452"/>
      <c r="CE3" s="1452"/>
      <c r="CF3" s="1452"/>
      <c r="CG3" s="1452"/>
      <c r="CH3" s="1452"/>
      <c r="CI3" s="1452"/>
      <c r="CJ3" s="1452"/>
      <c r="CK3" s="1452"/>
      <c r="CL3" s="1452"/>
      <c r="CM3" s="1452"/>
      <c r="CN3" s="1452"/>
      <c r="CO3" s="1452"/>
      <c r="CP3" s="1484"/>
      <c r="CQ3" s="1457"/>
      <c r="CR3" s="182" t="s">
        <v>1283</v>
      </c>
      <c r="CS3" s="1457"/>
      <c r="CT3" s="1457"/>
      <c r="CU3" s="1452"/>
      <c r="CV3" s="1452"/>
      <c r="CW3" s="1452"/>
      <c r="CX3" s="1452"/>
      <c r="CY3" s="1452"/>
      <c r="CZ3" s="1452"/>
      <c r="DA3" s="1452"/>
      <c r="DB3" s="1452"/>
      <c r="DC3" s="1452"/>
      <c r="DD3" s="1452"/>
      <c r="DE3" s="1452"/>
      <c r="DF3" s="1452"/>
      <c r="DG3" s="1452"/>
      <c r="DH3" s="1452"/>
      <c r="DI3" s="1452"/>
      <c r="DJ3" s="1452"/>
      <c r="DK3" s="1452"/>
      <c r="DL3" s="1503"/>
      <c r="DM3" s="1452"/>
      <c r="DN3" s="1452"/>
    </row>
    <row r="4" spans="1:190" s="111" customFormat="1" ht="56.1" customHeight="1" x14ac:dyDescent="0.2">
      <c r="A4" s="37">
        <v>2</v>
      </c>
      <c r="B4" s="112" t="s">
        <v>552</v>
      </c>
      <c r="C4" s="117" t="s">
        <v>596</v>
      </c>
      <c r="D4" s="40" t="s">
        <v>597</v>
      </c>
      <c r="E4" s="40" t="s">
        <v>598</v>
      </c>
      <c r="F4" s="118" t="s">
        <v>599</v>
      </c>
      <c r="G4" s="119" t="s">
        <v>600</v>
      </c>
      <c r="H4" s="120">
        <v>1512136</v>
      </c>
      <c r="I4" s="121">
        <v>2023</v>
      </c>
      <c r="J4" s="121" t="s">
        <v>601</v>
      </c>
      <c r="K4" s="121" t="s">
        <v>602</v>
      </c>
      <c r="L4" s="121" t="s">
        <v>33</v>
      </c>
      <c r="M4" s="120">
        <v>416740</v>
      </c>
      <c r="N4" s="120">
        <v>1928876</v>
      </c>
      <c r="O4" s="122" t="s">
        <v>603</v>
      </c>
      <c r="P4" s="45" t="s">
        <v>604</v>
      </c>
      <c r="Q4" s="123">
        <v>824704</v>
      </c>
      <c r="R4" s="123">
        <v>2023</v>
      </c>
      <c r="S4" s="122" t="s">
        <v>601</v>
      </c>
      <c r="T4" s="122" t="s">
        <v>602</v>
      </c>
      <c r="U4" s="122" t="s">
        <v>33</v>
      </c>
      <c r="V4" s="123">
        <v>400000</v>
      </c>
      <c r="W4" s="123">
        <f t="shared" ref="W4:W6" si="0">+Q4+V4</f>
        <v>1224704</v>
      </c>
      <c r="X4" s="123">
        <v>100000</v>
      </c>
      <c r="Y4" s="123">
        <v>200000</v>
      </c>
      <c r="Z4" s="123">
        <v>300000</v>
      </c>
      <c r="AA4" s="123">
        <v>400000</v>
      </c>
      <c r="AB4" s="46">
        <v>200000000</v>
      </c>
      <c r="AC4" s="46"/>
      <c r="AD4" s="47"/>
      <c r="AE4" s="47"/>
      <c r="AF4" s="47"/>
      <c r="AG4" s="47"/>
      <c r="AH4" s="47"/>
      <c r="AI4" s="47"/>
      <c r="AJ4" s="47"/>
      <c r="AK4" s="47"/>
      <c r="AL4" s="47"/>
      <c r="AM4" s="47"/>
      <c r="AN4" s="47"/>
      <c r="AO4" s="47"/>
      <c r="AP4" s="47"/>
      <c r="AQ4" s="47"/>
      <c r="AR4" s="47"/>
      <c r="AS4" s="47"/>
      <c r="AT4" s="47"/>
      <c r="AU4" s="47"/>
      <c r="AV4" s="47"/>
      <c r="AW4" s="47"/>
      <c r="AX4" s="419">
        <f>SUM(AB4:AW4)</f>
        <v>200000000</v>
      </c>
      <c r="AY4" s="47">
        <f>(AB4*2.9%)+AB4</f>
        <v>205800000</v>
      </c>
      <c r="AZ4" s="47"/>
      <c r="BA4" s="47"/>
      <c r="BB4" s="47"/>
      <c r="BC4" s="47"/>
      <c r="BD4" s="47"/>
      <c r="BE4" s="47"/>
      <c r="BF4" s="47"/>
      <c r="BG4" s="47"/>
      <c r="BH4" s="47"/>
      <c r="BI4" s="47"/>
      <c r="BJ4" s="47"/>
      <c r="BK4" s="47"/>
      <c r="BL4" s="47"/>
      <c r="BM4" s="47"/>
      <c r="BN4" s="47"/>
      <c r="BO4" s="47"/>
      <c r="BP4" s="47"/>
      <c r="BQ4" s="47"/>
      <c r="BR4" s="47"/>
      <c r="BS4" s="47"/>
      <c r="BT4" s="433">
        <f>SUM(AY4:BS4)</f>
        <v>205800000</v>
      </c>
      <c r="BU4" s="46">
        <f>(AY4*4.4%)+AY4</f>
        <v>214855200</v>
      </c>
      <c r="BV4" s="46"/>
      <c r="BW4" s="47"/>
      <c r="BX4" s="47"/>
      <c r="BY4" s="47"/>
      <c r="BZ4" s="47"/>
      <c r="CA4" s="47"/>
      <c r="CB4" s="47"/>
      <c r="CC4" s="47"/>
      <c r="CD4" s="47"/>
      <c r="CE4" s="47"/>
      <c r="CF4" s="47"/>
      <c r="CG4" s="47"/>
      <c r="CH4" s="47"/>
      <c r="CI4" s="47"/>
      <c r="CJ4" s="47"/>
      <c r="CK4" s="47"/>
      <c r="CL4" s="47"/>
      <c r="CM4" s="47"/>
      <c r="CN4" s="47"/>
      <c r="CO4" s="47"/>
      <c r="CP4" s="440">
        <f>SUM(BU4:CO4)</f>
        <v>214855200</v>
      </c>
      <c r="CQ4" s="47">
        <v>224308829</v>
      </c>
      <c r="CR4" s="47"/>
      <c r="CS4" s="47"/>
      <c r="CT4" s="47"/>
      <c r="CU4" s="47"/>
      <c r="CV4" s="48"/>
      <c r="CW4" s="48"/>
      <c r="CX4" s="48"/>
      <c r="CY4" s="48"/>
      <c r="CZ4" s="48"/>
      <c r="DA4" s="48"/>
      <c r="DB4" s="48"/>
      <c r="DC4" s="48"/>
      <c r="DD4" s="48"/>
      <c r="DE4" s="48"/>
      <c r="DF4" s="48"/>
      <c r="DG4" s="48"/>
      <c r="DH4" s="48"/>
      <c r="DI4" s="48"/>
      <c r="DJ4" s="48"/>
      <c r="DK4" s="48"/>
      <c r="DL4" s="452">
        <f>SUM(CQ4:DK4)</f>
        <v>224308829</v>
      </c>
      <c r="DM4" s="38">
        <f t="shared" ref="DM4:DM17" si="1">+AX4+BT4+CP4+DL4</f>
        <v>844964029</v>
      </c>
      <c r="DN4" s="36" t="s">
        <v>1220</v>
      </c>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row>
    <row r="5" spans="1:190" s="111" customFormat="1" ht="56.1" customHeight="1" x14ac:dyDescent="0.2">
      <c r="A5" s="37">
        <v>2</v>
      </c>
      <c r="B5" s="112" t="s">
        <v>552</v>
      </c>
      <c r="C5" s="117" t="s">
        <v>596</v>
      </c>
      <c r="D5" s="40" t="s">
        <v>597</v>
      </c>
      <c r="E5" s="40" t="s">
        <v>598</v>
      </c>
      <c r="F5" s="118" t="s">
        <v>599</v>
      </c>
      <c r="G5" s="119" t="s">
        <v>600</v>
      </c>
      <c r="H5" s="120">
        <v>1512136</v>
      </c>
      <c r="I5" s="121">
        <v>2023</v>
      </c>
      <c r="J5" s="121" t="s">
        <v>601</v>
      </c>
      <c r="K5" s="121" t="s">
        <v>602</v>
      </c>
      <c r="L5" s="121" t="s">
        <v>33</v>
      </c>
      <c r="M5" s="120">
        <v>416740</v>
      </c>
      <c r="N5" s="124">
        <v>1928876</v>
      </c>
      <c r="O5" s="122" t="s">
        <v>605</v>
      </c>
      <c r="P5" s="45" t="s">
        <v>606</v>
      </c>
      <c r="Q5" s="123">
        <v>15889</v>
      </c>
      <c r="R5" s="123">
        <v>2023</v>
      </c>
      <c r="S5" s="122" t="s">
        <v>601</v>
      </c>
      <c r="T5" s="122" t="s">
        <v>602</v>
      </c>
      <c r="U5" s="122" t="s">
        <v>33</v>
      </c>
      <c r="V5" s="123">
        <v>9000</v>
      </c>
      <c r="W5" s="123">
        <f t="shared" si="0"/>
        <v>24889</v>
      </c>
      <c r="X5" s="123">
        <v>1500</v>
      </c>
      <c r="Y5" s="123">
        <v>2500</v>
      </c>
      <c r="Z5" s="123">
        <v>2500</v>
      </c>
      <c r="AA5" s="123">
        <v>2500</v>
      </c>
      <c r="AB5" s="46">
        <v>320000000</v>
      </c>
      <c r="AC5" s="46"/>
      <c r="AD5" s="47"/>
      <c r="AE5" s="47"/>
      <c r="AF5" s="47"/>
      <c r="AG5" s="47"/>
      <c r="AH5" s="47"/>
      <c r="AI5" s="47"/>
      <c r="AJ5" s="47"/>
      <c r="AK5" s="47"/>
      <c r="AL5" s="47"/>
      <c r="AM5" s="47"/>
      <c r="AN5" s="47"/>
      <c r="AO5" s="47"/>
      <c r="AP5" s="47"/>
      <c r="AQ5" s="47"/>
      <c r="AR5" s="47"/>
      <c r="AS5" s="47"/>
      <c r="AT5" s="47"/>
      <c r="AU5" s="47"/>
      <c r="AV5" s="47"/>
      <c r="AW5" s="47"/>
      <c r="AX5" s="419">
        <f t="shared" ref="AX5:AX17" si="2">SUM(AB5:AW5)</f>
        <v>320000000</v>
      </c>
      <c r="AY5" s="47">
        <v>330030000</v>
      </c>
      <c r="AZ5" s="47"/>
      <c r="BA5" s="47"/>
      <c r="BB5" s="47"/>
      <c r="BC5" s="47"/>
      <c r="BD5" s="47"/>
      <c r="BE5" s="47"/>
      <c r="BF5" s="47"/>
      <c r="BG5" s="47"/>
      <c r="BH5" s="47"/>
      <c r="BI5" s="47"/>
      <c r="BJ5" s="47"/>
      <c r="BK5" s="47"/>
      <c r="BL5" s="47"/>
      <c r="BM5" s="47"/>
      <c r="BN5" s="47"/>
      <c r="BO5" s="47"/>
      <c r="BP5" s="47"/>
      <c r="BQ5" s="47"/>
      <c r="BR5" s="47"/>
      <c r="BS5" s="47"/>
      <c r="BT5" s="433">
        <f t="shared" ref="BT5:BT17" si="3">SUM(AY5:BS5)</f>
        <v>330030000</v>
      </c>
      <c r="BU5" s="47">
        <f>(AY5*4.4%)+AY5</f>
        <v>344551320</v>
      </c>
      <c r="BV5" s="47"/>
      <c r="BW5" s="47"/>
      <c r="BX5" s="47"/>
      <c r="BY5" s="47"/>
      <c r="BZ5" s="47"/>
      <c r="CA5" s="47"/>
      <c r="CB5" s="47"/>
      <c r="CC5" s="47"/>
      <c r="CD5" s="47"/>
      <c r="CE5" s="47"/>
      <c r="CF5" s="47"/>
      <c r="CG5" s="47"/>
      <c r="CH5" s="47"/>
      <c r="CI5" s="47"/>
      <c r="CJ5" s="47"/>
      <c r="CK5" s="47"/>
      <c r="CL5" s="47"/>
      <c r="CM5" s="47"/>
      <c r="CN5" s="47"/>
      <c r="CO5" s="47"/>
      <c r="CP5" s="440">
        <f t="shared" ref="CP5:CP17" si="4">SUM(BU5:CO5)</f>
        <v>344551320</v>
      </c>
      <c r="CQ5" s="47">
        <v>359711578</v>
      </c>
      <c r="CR5" s="47"/>
      <c r="CS5" s="47"/>
      <c r="CT5" s="47"/>
      <c r="CU5" s="47"/>
      <c r="CV5" s="48"/>
      <c r="CW5" s="48"/>
      <c r="CX5" s="48"/>
      <c r="CY5" s="48"/>
      <c r="CZ5" s="48"/>
      <c r="DA5" s="48"/>
      <c r="DB5" s="48"/>
      <c r="DC5" s="48"/>
      <c r="DD5" s="48"/>
      <c r="DE5" s="48"/>
      <c r="DF5" s="48"/>
      <c r="DG5" s="48"/>
      <c r="DH5" s="48"/>
      <c r="DI5" s="48"/>
      <c r="DJ5" s="48"/>
      <c r="DK5" s="48"/>
      <c r="DL5" s="452">
        <f t="shared" ref="DL5:DL17" si="5">SUM(CQ5:DK5)</f>
        <v>359711578</v>
      </c>
      <c r="DM5" s="38">
        <f t="shared" si="1"/>
        <v>1354292898</v>
      </c>
      <c r="DN5" s="36" t="s">
        <v>1220</v>
      </c>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row>
    <row r="6" spans="1:190" s="111" customFormat="1" ht="56.1" customHeight="1" x14ac:dyDescent="0.2">
      <c r="A6" s="37">
        <v>2</v>
      </c>
      <c r="B6" s="112" t="s">
        <v>552</v>
      </c>
      <c r="C6" s="117" t="s">
        <v>596</v>
      </c>
      <c r="D6" s="40" t="s">
        <v>597</v>
      </c>
      <c r="E6" s="40" t="s">
        <v>598</v>
      </c>
      <c r="F6" s="118" t="s">
        <v>599</v>
      </c>
      <c r="G6" s="119" t="s">
        <v>600</v>
      </c>
      <c r="H6" s="120">
        <v>1512136</v>
      </c>
      <c r="I6" s="121">
        <v>2023</v>
      </c>
      <c r="J6" s="121" t="s">
        <v>601</v>
      </c>
      <c r="K6" s="121" t="s">
        <v>602</v>
      </c>
      <c r="L6" s="121" t="s">
        <v>33</v>
      </c>
      <c r="M6" s="120">
        <v>416740</v>
      </c>
      <c r="N6" s="120">
        <v>1928876</v>
      </c>
      <c r="O6" s="122" t="s">
        <v>607</v>
      </c>
      <c r="P6" s="45" t="s">
        <v>608</v>
      </c>
      <c r="Q6" s="123">
        <v>543</v>
      </c>
      <c r="R6" s="123">
        <v>2023</v>
      </c>
      <c r="S6" s="122" t="s">
        <v>601</v>
      </c>
      <c r="T6" s="122" t="s">
        <v>602</v>
      </c>
      <c r="U6" s="122" t="s">
        <v>33</v>
      </c>
      <c r="V6" s="125">
        <v>240</v>
      </c>
      <c r="W6" s="123">
        <f t="shared" si="0"/>
        <v>783</v>
      </c>
      <c r="X6" s="123">
        <v>30</v>
      </c>
      <c r="Y6" s="123">
        <v>70</v>
      </c>
      <c r="Z6" s="123">
        <v>70</v>
      </c>
      <c r="AA6" s="123">
        <v>70</v>
      </c>
      <c r="AB6" s="46">
        <v>40000000</v>
      </c>
      <c r="AC6" s="46"/>
      <c r="AD6" s="47"/>
      <c r="AE6" s="47"/>
      <c r="AF6" s="47"/>
      <c r="AG6" s="47"/>
      <c r="AH6" s="47"/>
      <c r="AI6" s="47"/>
      <c r="AJ6" s="47"/>
      <c r="AK6" s="47"/>
      <c r="AL6" s="47"/>
      <c r="AM6" s="47"/>
      <c r="AN6" s="47"/>
      <c r="AO6" s="47"/>
      <c r="AP6" s="47"/>
      <c r="AQ6" s="47"/>
      <c r="AR6" s="47"/>
      <c r="AS6" s="47"/>
      <c r="AT6" s="47"/>
      <c r="AU6" s="47"/>
      <c r="AV6" s="47"/>
      <c r="AW6" s="47"/>
      <c r="AX6" s="419">
        <f t="shared" si="2"/>
        <v>40000000</v>
      </c>
      <c r="AY6" s="47">
        <f>(AB6*2.9%)+AB6</f>
        <v>41160000</v>
      </c>
      <c r="AZ6" s="47"/>
      <c r="BA6" s="47"/>
      <c r="BB6" s="47"/>
      <c r="BC6" s="47"/>
      <c r="BD6" s="47"/>
      <c r="BE6" s="47"/>
      <c r="BF6" s="47"/>
      <c r="BG6" s="47"/>
      <c r="BH6" s="47"/>
      <c r="BI6" s="47"/>
      <c r="BJ6" s="47"/>
      <c r="BK6" s="47"/>
      <c r="BL6" s="47"/>
      <c r="BM6" s="47"/>
      <c r="BN6" s="47"/>
      <c r="BO6" s="47"/>
      <c r="BP6" s="47"/>
      <c r="BQ6" s="47"/>
      <c r="BR6" s="47"/>
      <c r="BS6" s="47"/>
      <c r="BT6" s="433">
        <f t="shared" si="3"/>
        <v>41160000</v>
      </c>
      <c r="BU6" s="47">
        <f>(AY6*4.4%)+AY6</f>
        <v>42971040</v>
      </c>
      <c r="BV6" s="47"/>
      <c r="BW6" s="47"/>
      <c r="BX6" s="47"/>
      <c r="BY6" s="47"/>
      <c r="BZ6" s="47"/>
      <c r="CA6" s="47"/>
      <c r="CB6" s="47"/>
      <c r="CC6" s="47"/>
      <c r="CD6" s="47"/>
      <c r="CE6" s="47"/>
      <c r="CF6" s="47"/>
      <c r="CG6" s="47"/>
      <c r="CH6" s="47"/>
      <c r="CI6" s="47"/>
      <c r="CJ6" s="47"/>
      <c r="CK6" s="47"/>
      <c r="CL6" s="47"/>
      <c r="CM6" s="47"/>
      <c r="CN6" s="47"/>
      <c r="CO6" s="47"/>
      <c r="CP6" s="440">
        <f t="shared" si="4"/>
        <v>42971040</v>
      </c>
      <c r="CQ6" s="47">
        <v>44861766</v>
      </c>
      <c r="CR6" s="47"/>
      <c r="CS6" s="47"/>
      <c r="CT6" s="47"/>
      <c r="CU6" s="47"/>
      <c r="CV6" s="48"/>
      <c r="CW6" s="48"/>
      <c r="CX6" s="48"/>
      <c r="CY6" s="48"/>
      <c r="CZ6" s="48"/>
      <c r="DA6" s="48"/>
      <c r="DB6" s="48"/>
      <c r="DC6" s="48"/>
      <c r="DD6" s="48"/>
      <c r="DE6" s="48"/>
      <c r="DF6" s="48"/>
      <c r="DG6" s="48"/>
      <c r="DH6" s="48"/>
      <c r="DI6" s="48"/>
      <c r="DJ6" s="48"/>
      <c r="DK6" s="48"/>
      <c r="DL6" s="452">
        <f t="shared" si="5"/>
        <v>44861766</v>
      </c>
      <c r="DM6" s="38">
        <f t="shared" si="1"/>
        <v>168992806</v>
      </c>
      <c r="DN6" s="36" t="s">
        <v>1220</v>
      </c>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row>
    <row r="7" spans="1:190" s="111" customFormat="1" ht="56.1" customHeight="1" x14ac:dyDescent="0.2">
      <c r="A7" s="37">
        <v>2</v>
      </c>
      <c r="B7" s="112" t="s">
        <v>552</v>
      </c>
      <c r="C7" s="117" t="s">
        <v>596</v>
      </c>
      <c r="D7" s="40" t="s">
        <v>597</v>
      </c>
      <c r="E7" s="40" t="s">
        <v>598</v>
      </c>
      <c r="F7" s="118" t="s">
        <v>599</v>
      </c>
      <c r="G7" s="119" t="s">
        <v>600</v>
      </c>
      <c r="H7" s="120">
        <v>1512136</v>
      </c>
      <c r="I7" s="121">
        <v>2023</v>
      </c>
      <c r="J7" s="121" t="s">
        <v>601</v>
      </c>
      <c r="K7" s="121" t="s">
        <v>602</v>
      </c>
      <c r="L7" s="121" t="s">
        <v>33</v>
      </c>
      <c r="M7" s="120">
        <v>416740</v>
      </c>
      <c r="N7" s="120">
        <v>1928876</v>
      </c>
      <c r="O7" s="122" t="s">
        <v>609</v>
      </c>
      <c r="P7" s="45" t="s">
        <v>610</v>
      </c>
      <c r="Q7" s="123">
        <v>671000</v>
      </c>
      <c r="R7" s="123">
        <v>2023</v>
      </c>
      <c r="S7" s="122" t="s">
        <v>601</v>
      </c>
      <c r="T7" s="122" t="s">
        <v>602</v>
      </c>
      <c r="U7" s="122" t="s">
        <v>33</v>
      </c>
      <c r="V7" s="125">
        <v>7500</v>
      </c>
      <c r="W7" s="123">
        <f>+Q7+V7</f>
        <v>678500</v>
      </c>
      <c r="X7" s="123">
        <v>1500</v>
      </c>
      <c r="Y7" s="123">
        <v>2000</v>
      </c>
      <c r="Z7" s="123">
        <v>2000</v>
      </c>
      <c r="AA7" s="123">
        <v>2000</v>
      </c>
      <c r="AB7" s="46">
        <v>453661247</v>
      </c>
      <c r="AC7" s="46"/>
      <c r="AD7" s="47"/>
      <c r="AE7" s="47"/>
      <c r="AF7" s="47"/>
      <c r="AG7" s="47"/>
      <c r="AH7" s="47"/>
      <c r="AI7" s="47"/>
      <c r="AJ7" s="47"/>
      <c r="AK7" s="47"/>
      <c r="AL7" s="47"/>
      <c r="AM7" s="47"/>
      <c r="AN7" s="47"/>
      <c r="AO7" s="47"/>
      <c r="AP7" s="47"/>
      <c r="AQ7" s="47"/>
      <c r="AR7" s="47"/>
      <c r="AS7" s="47"/>
      <c r="AT7" s="47"/>
      <c r="AU7" s="47"/>
      <c r="AV7" s="47"/>
      <c r="AW7" s="47"/>
      <c r="AX7" s="419">
        <f t="shared" si="2"/>
        <v>453661247</v>
      </c>
      <c r="AY7" s="47">
        <v>412727000</v>
      </c>
      <c r="AZ7" s="47"/>
      <c r="BA7" s="47"/>
      <c r="BB7" s="47"/>
      <c r="BC7" s="47"/>
      <c r="BD7" s="47"/>
      <c r="BE7" s="47"/>
      <c r="BF7" s="47"/>
      <c r="BG7" s="47"/>
      <c r="BH7" s="47"/>
      <c r="BI7" s="47"/>
      <c r="BJ7" s="47"/>
      <c r="BK7" s="47"/>
      <c r="BL7" s="47"/>
      <c r="BM7" s="47"/>
      <c r="BN7" s="47"/>
      <c r="BO7" s="47"/>
      <c r="BP7" s="47"/>
      <c r="BQ7" s="47"/>
      <c r="BR7" s="47"/>
      <c r="BS7" s="47"/>
      <c r="BT7" s="433">
        <f t="shared" si="3"/>
        <v>412727000</v>
      </c>
      <c r="BU7" s="47">
        <v>430886900</v>
      </c>
      <c r="BV7" s="47"/>
      <c r="BW7" s="47"/>
      <c r="BX7" s="47"/>
      <c r="BY7" s="47"/>
      <c r="BZ7" s="47"/>
      <c r="CA7" s="47"/>
      <c r="CB7" s="47"/>
      <c r="CC7" s="47"/>
      <c r="CD7" s="47"/>
      <c r="CE7" s="47"/>
      <c r="CF7" s="47"/>
      <c r="CG7" s="47"/>
      <c r="CH7" s="47"/>
      <c r="CI7" s="47"/>
      <c r="CJ7" s="47"/>
      <c r="CK7" s="47"/>
      <c r="CL7" s="47"/>
      <c r="CM7" s="47"/>
      <c r="CN7" s="47"/>
      <c r="CO7" s="47"/>
      <c r="CP7" s="440">
        <f t="shared" si="4"/>
        <v>430886900</v>
      </c>
      <c r="CQ7" s="47">
        <v>449845836</v>
      </c>
      <c r="CR7" s="47"/>
      <c r="CS7" s="47"/>
      <c r="CT7" s="47"/>
      <c r="CU7" s="47"/>
      <c r="CV7" s="48"/>
      <c r="CW7" s="48"/>
      <c r="CX7" s="48"/>
      <c r="CY7" s="48"/>
      <c r="CZ7" s="48"/>
      <c r="DA7" s="48"/>
      <c r="DB7" s="48"/>
      <c r="DC7" s="48"/>
      <c r="DD7" s="48"/>
      <c r="DE7" s="48"/>
      <c r="DF7" s="48"/>
      <c r="DG7" s="48"/>
      <c r="DH7" s="48"/>
      <c r="DI7" s="48"/>
      <c r="DJ7" s="48"/>
      <c r="DK7" s="48"/>
      <c r="DL7" s="452">
        <f t="shared" si="5"/>
        <v>449845836</v>
      </c>
      <c r="DM7" s="38">
        <f t="shared" si="1"/>
        <v>1747120983</v>
      </c>
      <c r="DN7" s="36" t="s">
        <v>1220</v>
      </c>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row>
    <row r="8" spans="1:190" s="111" customFormat="1" ht="56.1" customHeight="1" x14ac:dyDescent="0.2">
      <c r="A8" s="37">
        <v>2</v>
      </c>
      <c r="B8" s="112" t="s">
        <v>552</v>
      </c>
      <c r="C8" s="117" t="s">
        <v>596</v>
      </c>
      <c r="D8" s="40" t="s">
        <v>597</v>
      </c>
      <c r="E8" s="40" t="s">
        <v>598</v>
      </c>
      <c r="F8" s="118" t="s">
        <v>599</v>
      </c>
      <c r="G8" s="119" t="s">
        <v>600</v>
      </c>
      <c r="H8" s="120">
        <v>1512136</v>
      </c>
      <c r="I8" s="121">
        <v>2023</v>
      </c>
      <c r="J8" s="121" t="s">
        <v>601</v>
      </c>
      <c r="K8" s="121" t="s">
        <v>602</v>
      </c>
      <c r="L8" s="121" t="s">
        <v>33</v>
      </c>
      <c r="M8" s="120">
        <v>416740</v>
      </c>
      <c r="N8" s="120">
        <v>1928876</v>
      </c>
      <c r="O8" s="122" t="s">
        <v>611</v>
      </c>
      <c r="P8" s="45" t="s">
        <v>612</v>
      </c>
      <c r="Q8" s="123">
        <v>1106061</v>
      </c>
      <c r="R8" s="123">
        <v>2023</v>
      </c>
      <c r="S8" s="122" t="s">
        <v>601</v>
      </c>
      <c r="T8" s="122" t="s">
        <v>613</v>
      </c>
      <c r="U8" s="122" t="s">
        <v>33</v>
      </c>
      <c r="V8" s="125">
        <v>700000</v>
      </c>
      <c r="W8" s="123">
        <f t="shared" ref="W8:W17" si="6">+Q8+V8</f>
        <v>1806061</v>
      </c>
      <c r="X8" s="123">
        <v>175000</v>
      </c>
      <c r="Y8" s="123">
        <v>350000</v>
      </c>
      <c r="Z8" s="123">
        <v>525000</v>
      </c>
      <c r="AA8" s="123">
        <v>700000</v>
      </c>
      <c r="AB8" s="46">
        <v>560000000</v>
      </c>
      <c r="AC8" s="46"/>
      <c r="AD8" s="47"/>
      <c r="AE8" s="47"/>
      <c r="AF8" s="47"/>
      <c r="AG8" s="47"/>
      <c r="AH8" s="47"/>
      <c r="AI8" s="47"/>
      <c r="AJ8" s="47"/>
      <c r="AK8" s="47"/>
      <c r="AL8" s="47"/>
      <c r="AM8" s="47"/>
      <c r="AN8" s="47"/>
      <c r="AO8" s="47"/>
      <c r="AP8" s="47"/>
      <c r="AQ8" s="47"/>
      <c r="AR8" s="47"/>
      <c r="AS8" s="47"/>
      <c r="AT8" s="47"/>
      <c r="AU8" s="47"/>
      <c r="AV8" s="47"/>
      <c r="AW8" s="47"/>
      <c r="AX8" s="419">
        <f t="shared" si="2"/>
        <v>560000000</v>
      </c>
      <c r="AY8" s="47">
        <v>618525000</v>
      </c>
      <c r="AZ8" s="47"/>
      <c r="BA8" s="47"/>
      <c r="BB8" s="47"/>
      <c r="BC8" s="47"/>
      <c r="BD8" s="47"/>
      <c r="BE8" s="47"/>
      <c r="BF8" s="47"/>
      <c r="BG8" s="47"/>
      <c r="BH8" s="47"/>
      <c r="BI8" s="47"/>
      <c r="BJ8" s="47"/>
      <c r="BK8" s="47"/>
      <c r="BL8" s="47"/>
      <c r="BM8" s="47"/>
      <c r="BN8" s="47"/>
      <c r="BO8" s="47"/>
      <c r="BP8" s="47"/>
      <c r="BQ8" s="47"/>
      <c r="BR8" s="47"/>
      <c r="BS8" s="47"/>
      <c r="BT8" s="433">
        <f t="shared" si="3"/>
        <v>618525000</v>
      </c>
      <c r="BU8" s="47">
        <f>(AY8*4.4%)+AY8+1394159</f>
        <v>647134259</v>
      </c>
      <c r="BV8" s="47"/>
      <c r="BW8" s="47"/>
      <c r="BX8" s="47"/>
      <c r="BY8" s="47"/>
      <c r="BZ8" s="47"/>
      <c r="CA8" s="47"/>
      <c r="CB8" s="47"/>
      <c r="CC8" s="47"/>
      <c r="CD8" s="47"/>
      <c r="CE8" s="47"/>
      <c r="CF8" s="47"/>
      <c r="CG8" s="47"/>
      <c r="CH8" s="47"/>
      <c r="CI8" s="47"/>
      <c r="CJ8" s="47"/>
      <c r="CK8" s="47"/>
      <c r="CL8" s="47"/>
      <c r="CM8" s="47"/>
      <c r="CN8" s="47"/>
      <c r="CO8" s="47"/>
      <c r="CP8" s="440">
        <f t="shared" si="4"/>
        <v>647134259</v>
      </c>
      <c r="CQ8" s="47">
        <v>675608166</v>
      </c>
      <c r="CR8" s="47"/>
      <c r="CS8" s="47"/>
      <c r="CT8" s="47"/>
      <c r="CU8" s="47"/>
      <c r="CV8" s="48"/>
      <c r="CW8" s="48"/>
      <c r="CX8" s="48"/>
      <c r="CY8" s="48"/>
      <c r="CZ8" s="48"/>
      <c r="DA8" s="48"/>
      <c r="DB8" s="48"/>
      <c r="DC8" s="48"/>
      <c r="DD8" s="48"/>
      <c r="DE8" s="48"/>
      <c r="DF8" s="48"/>
      <c r="DG8" s="48"/>
      <c r="DH8" s="48"/>
      <c r="DI8" s="48"/>
      <c r="DJ8" s="48"/>
      <c r="DK8" s="48"/>
      <c r="DL8" s="452">
        <f t="shared" si="5"/>
        <v>675608166</v>
      </c>
      <c r="DM8" s="38">
        <f t="shared" si="1"/>
        <v>2501267425</v>
      </c>
      <c r="DN8" s="36" t="s">
        <v>1220</v>
      </c>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row>
    <row r="9" spans="1:190" s="111" customFormat="1" ht="56.1" customHeight="1" x14ac:dyDescent="0.2">
      <c r="A9" s="37">
        <v>2</v>
      </c>
      <c r="B9" s="112" t="s">
        <v>552</v>
      </c>
      <c r="C9" s="117" t="s">
        <v>596</v>
      </c>
      <c r="D9" s="40" t="s">
        <v>597</v>
      </c>
      <c r="E9" s="40" t="s">
        <v>598</v>
      </c>
      <c r="F9" s="118" t="s">
        <v>599</v>
      </c>
      <c r="G9" s="119" t="s">
        <v>600</v>
      </c>
      <c r="H9" s="120">
        <v>1512136</v>
      </c>
      <c r="I9" s="121">
        <v>2023</v>
      </c>
      <c r="J9" s="121" t="s">
        <v>601</v>
      </c>
      <c r="K9" s="121" t="s">
        <v>602</v>
      </c>
      <c r="L9" s="121" t="s">
        <v>33</v>
      </c>
      <c r="M9" s="120">
        <v>416740</v>
      </c>
      <c r="N9" s="120">
        <v>1928876</v>
      </c>
      <c r="O9" s="122" t="s">
        <v>614</v>
      </c>
      <c r="P9" s="45" t="s">
        <v>615</v>
      </c>
      <c r="Q9" s="126">
        <v>34525</v>
      </c>
      <c r="R9" s="123">
        <v>2023</v>
      </c>
      <c r="S9" s="122" t="s">
        <v>601</v>
      </c>
      <c r="T9" s="122" t="s">
        <v>613</v>
      </c>
      <c r="U9" s="122" t="s">
        <v>33</v>
      </c>
      <c r="V9" s="123">
        <v>1800</v>
      </c>
      <c r="W9" s="123">
        <f t="shared" si="6"/>
        <v>36325</v>
      </c>
      <c r="X9" s="123">
        <v>250</v>
      </c>
      <c r="Y9" s="123">
        <v>550</v>
      </c>
      <c r="Z9" s="123">
        <v>450</v>
      </c>
      <c r="AA9" s="123">
        <v>550</v>
      </c>
      <c r="AB9" s="46">
        <v>250000000</v>
      </c>
      <c r="AC9" s="46"/>
      <c r="AD9" s="47"/>
      <c r="AE9" s="47"/>
      <c r="AF9" s="47"/>
      <c r="AG9" s="47"/>
      <c r="AH9" s="47"/>
      <c r="AI9" s="47"/>
      <c r="AJ9" s="47"/>
      <c r="AK9" s="47"/>
      <c r="AL9" s="47"/>
      <c r="AM9" s="47"/>
      <c r="AN9" s="47"/>
      <c r="AO9" s="47"/>
      <c r="AP9" s="47"/>
      <c r="AQ9" s="47"/>
      <c r="AR9" s="47"/>
      <c r="AS9" s="47"/>
      <c r="AT9" s="47"/>
      <c r="AU9" s="47"/>
      <c r="AV9" s="47"/>
      <c r="AW9" s="47"/>
      <c r="AX9" s="419">
        <f t="shared" si="2"/>
        <v>250000000</v>
      </c>
      <c r="AY9" s="47">
        <f>(AB9*2.9%)+AB9</f>
        <v>257250000</v>
      </c>
      <c r="AZ9" s="47"/>
      <c r="BA9" s="47"/>
      <c r="BB9" s="47"/>
      <c r="BC9" s="47"/>
      <c r="BD9" s="47"/>
      <c r="BE9" s="47"/>
      <c r="BF9" s="47"/>
      <c r="BG9" s="47"/>
      <c r="BH9" s="47"/>
      <c r="BI9" s="47"/>
      <c r="BJ9" s="47"/>
      <c r="BK9" s="47"/>
      <c r="BL9" s="47"/>
      <c r="BM9" s="47"/>
      <c r="BN9" s="47"/>
      <c r="BO9" s="47"/>
      <c r="BP9" s="47"/>
      <c r="BQ9" s="47"/>
      <c r="BR9" s="47"/>
      <c r="BS9" s="47"/>
      <c r="BT9" s="433">
        <f t="shared" si="3"/>
        <v>257250000</v>
      </c>
      <c r="BU9" s="47">
        <f t="shared" ref="BU9:BU14" si="7">(AY9*4.4%)+AY9</f>
        <v>268569000</v>
      </c>
      <c r="BV9" s="47"/>
      <c r="BW9" s="47"/>
      <c r="BX9" s="47"/>
      <c r="BY9" s="47"/>
      <c r="BZ9" s="47"/>
      <c r="CA9" s="47"/>
      <c r="CB9" s="47"/>
      <c r="CC9" s="47"/>
      <c r="CD9" s="47"/>
      <c r="CE9" s="47"/>
      <c r="CF9" s="47"/>
      <c r="CG9" s="47"/>
      <c r="CH9" s="47"/>
      <c r="CI9" s="47"/>
      <c r="CJ9" s="47"/>
      <c r="CK9" s="47"/>
      <c r="CL9" s="47"/>
      <c r="CM9" s="47"/>
      <c r="CN9" s="47"/>
      <c r="CO9" s="47"/>
      <c r="CP9" s="440">
        <f t="shared" si="4"/>
        <v>268569000</v>
      </c>
      <c r="CQ9" s="47">
        <v>280666957</v>
      </c>
      <c r="CR9" s="47"/>
      <c r="CS9" s="47"/>
      <c r="CT9" s="47"/>
      <c r="CU9" s="47"/>
      <c r="CV9" s="48"/>
      <c r="CW9" s="48"/>
      <c r="CX9" s="48"/>
      <c r="CY9" s="48"/>
      <c r="CZ9" s="48"/>
      <c r="DA9" s="48"/>
      <c r="DB9" s="48"/>
      <c r="DC9" s="48"/>
      <c r="DD9" s="48"/>
      <c r="DE9" s="48"/>
      <c r="DF9" s="48"/>
      <c r="DG9" s="48"/>
      <c r="DH9" s="48"/>
      <c r="DI9" s="48"/>
      <c r="DJ9" s="48"/>
      <c r="DK9" s="48"/>
      <c r="DL9" s="452">
        <f t="shared" si="5"/>
        <v>280666957</v>
      </c>
      <c r="DM9" s="38">
        <f t="shared" si="1"/>
        <v>1056485957</v>
      </c>
      <c r="DN9" s="36" t="s">
        <v>1220</v>
      </c>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row>
    <row r="10" spans="1:190" s="111" customFormat="1" ht="56.1" customHeight="1" x14ac:dyDescent="0.2">
      <c r="A10" s="37">
        <v>2</v>
      </c>
      <c r="B10" s="112" t="s">
        <v>552</v>
      </c>
      <c r="C10" s="117" t="s">
        <v>596</v>
      </c>
      <c r="D10" s="40" t="s">
        <v>597</v>
      </c>
      <c r="E10" s="40" t="s">
        <v>598</v>
      </c>
      <c r="F10" s="118" t="s">
        <v>599</v>
      </c>
      <c r="G10" s="119" t="s">
        <v>600</v>
      </c>
      <c r="H10" s="120">
        <v>1512136</v>
      </c>
      <c r="I10" s="121">
        <v>2023</v>
      </c>
      <c r="J10" s="121" t="s">
        <v>601</v>
      </c>
      <c r="K10" s="121" t="s">
        <v>602</v>
      </c>
      <c r="L10" s="121" t="s">
        <v>33</v>
      </c>
      <c r="M10" s="120">
        <v>416740</v>
      </c>
      <c r="N10" s="120">
        <v>1928876</v>
      </c>
      <c r="O10" s="122" t="s">
        <v>616</v>
      </c>
      <c r="P10" s="45" t="s">
        <v>617</v>
      </c>
      <c r="Q10" s="123">
        <v>600</v>
      </c>
      <c r="R10" s="123">
        <v>2023</v>
      </c>
      <c r="S10" s="122" t="s">
        <v>601</v>
      </c>
      <c r="T10" s="122" t="s">
        <v>613</v>
      </c>
      <c r="U10" s="122" t="s">
        <v>33</v>
      </c>
      <c r="V10" s="123">
        <v>60</v>
      </c>
      <c r="W10" s="123">
        <f t="shared" si="6"/>
        <v>660</v>
      </c>
      <c r="X10" s="123">
        <v>10</v>
      </c>
      <c r="Y10" s="123">
        <v>20</v>
      </c>
      <c r="Z10" s="123">
        <v>20</v>
      </c>
      <c r="AA10" s="123">
        <v>10</v>
      </c>
      <c r="AB10" s="46">
        <v>200000000</v>
      </c>
      <c r="AC10" s="46"/>
      <c r="AD10" s="47"/>
      <c r="AE10" s="47"/>
      <c r="AF10" s="47"/>
      <c r="AG10" s="47"/>
      <c r="AH10" s="47"/>
      <c r="AI10" s="47"/>
      <c r="AJ10" s="47"/>
      <c r="AK10" s="47"/>
      <c r="AL10" s="47"/>
      <c r="AM10" s="47"/>
      <c r="AN10" s="47"/>
      <c r="AO10" s="47"/>
      <c r="AP10" s="47"/>
      <c r="AQ10" s="47"/>
      <c r="AR10" s="47"/>
      <c r="AS10" s="47"/>
      <c r="AT10" s="47"/>
      <c r="AU10" s="47"/>
      <c r="AV10" s="47"/>
      <c r="AW10" s="47"/>
      <c r="AX10" s="419">
        <f t="shared" si="2"/>
        <v>200000000</v>
      </c>
      <c r="AY10" s="47">
        <v>198073875</v>
      </c>
      <c r="AZ10" s="47"/>
      <c r="BA10" s="47"/>
      <c r="BB10" s="47"/>
      <c r="BC10" s="47"/>
      <c r="BD10" s="47"/>
      <c r="BE10" s="47"/>
      <c r="BF10" s="47"/>
      <c r="BG10" s="47"/>
      <c r="BH10" s="47"/>
      <c r="BI10" s="47"/>
      <c r="BJ10" s="47"/>
      <c r="BK10" s="47"/>
      <c r="BL10" s="47"/>
      <c r="BM10" s="47"/>
      <c r="BN10" s="47"/>
      <c r="BO10" s="47"/>
      <c r="BP10" s="47"/>
      <c r="BQ10" s="47"/>
      <c r="BR10" s="47"/>
      <c r="BS10" s="47"/>
      <c r="BT10" s="433">
        <f t="shared" si="3"/>
        <v>198073875</v>
      </c>
      <c r="BU10" s="47">
        <f t="shared" si="7"/>
        <v>206789125.5</v>
      </c>
      <c r="BV10" s="47"/>
      <c r="BW10" s="47"/>
      <c r="BX10" s="47"/>
      <c r="BY10" s="47"/>
      <c r="BZ10" s="47"/>
      <c r="CA10" s="47"/>
      <c r="CB10" s="47"/>
      <c r="CC10" s="47"/>
      <c r="CD10" s="47"/>
      <c r="CE10" s="47"/>
      <c r="CF10" s="47"/>
      <c r="CG10" s="47"/>
      <c r="CH10" s="47"/>
      <c r="CI10" s="47"/>
      <c r="CJ10" s="47"/>
      <c r="CK10" s="47"/>
      <c r="CL10" s="47"/>
      <c r="CM10" s="47"/>
      <c r="CN10" s="47"/>
      <c r="CO10" s="47"/>
      <c r="CP10" s="440">
        <f t="shared" si="4"/>
        <v>206789125.5</v>
      </c>
      <c r="CQ10" s="47">
        <v>215887847</v>
      </c>
      <c r="CR10" s="47"/>
      <c r="CS10" s="47"/>
      <c r="CT10" s="47"/>
      <c r="CU10" s="47"/>
      <c r="CV10" s="48"/>
      <c r="CW10" s="48"/>
      <c r="CX10" s="48"/>
      <c r="CY10" s="48"/>
      <c r="CZ10" s="48"/>
      <c r="DA10" s="48"/>
      <c r="DB10" s="48"/>
      <c r="DC10" s="48"/>
      <c r="DD10" s="48"/>
      <c r="DE10" s="48"/>
      <c r="DF10" s="48"/>
      <c r="DG10" s="48"/>
      <c r="DH10" s="48"/>
      <c r="DI10" s="48"/>
      <c r="DJ10" s="48"/>
      <c r="DK10" s="48"/>
      <c r="DL10" s="452">
        <f t="shared" si="5"/>
        <v>215887847</v>
      </c>
      <c r="DM10" s="38">
        <f t="shared" si="1"/>
        <v>820750847.5</v>
      </c>
      <c r="DN10" s="36" t="s">
        <v>1220</v>
      </c>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row>
    <row r="11" spans="1:190" s="111" customFormat="1" ht="56.1" customHeight="1" x14ac:dyDescent="0.2">
      <c r="A11" s="37">
        <v>2</v>
      </c>
      <c r="B11" s="112" t="s">
        <v>552</v>
      </c>
      <c r="C11" s="117" t="s">
        <v>596</v>
      </c>
      <c r="D11" s="40" t="s">
        <v>597</v>
      </c>
      <c r="E11" s="40" t="s">
        <v>598</v>
      </c>
      <c r="F11" s="118" t="s">
        <v>599</v>
      </c>
      <c r="G11" s="119" t="s">
        <v>600</v>
      </c>
      <c r="H11" s="120">
        <v>1512136</v>
      </c>
      <c r="I11" s="121">
        <v>2023</v>
      </c>
      <c r="J11" s="121" t="s">
        <v>601</v>
      </c>
      <c r="K11" s="121" t="s">
        <v>602</v>
      </c>
      <c r="L11" s="121" t="s">
        <v>33</v>
      </c>
      <c r="M11" s="120">
        <v>416740</v>
      </c>
      <c r="N11" s="120">
        <v>1928876</v>
      </c>
      <c r="O11" s="122" t="s">
        <v>618</v>
      </c>
      <c r="P11" s="45" t="s">
        <v>619</v>
      </c>
      <c r="Q11" s="123">
        <v>17</v>
      </c>
      <c r="R11" s="123">
        <v>2023</v>
      </c>
      <c r="S11" s="122" t="s">
        <v>601</v>
      </c>
      <c r="T11" s="122" t="s">
        <v>32</v>
      </c>
      <c r="U11" s="122" t="s">
        <v>33</v>
      </c>
      <c r="V11" s="123">
        <v>17</v>
      </c>
      <c r="W11" s="123">
        <f t="shared" si="6"/>
        <v>34</v>
      </c>
      <c r="X11" s="123">
        <v>3</v>
      </c>
      <c r="Y11" s="123">
        <v>4</v>
      </c>
      <c r="Z11" s="123">
        <v>5</v>
      </c>
      <c r="AA11" s="123">
        <v>5</v>
      </c>
      <c r="AB11" s="46">
        <v>50000000</v>
      </c>
      <c r="AC11" s="46"/>
      <c r="AD11" s="47"/>
      <c r="AE11" s="47"/>
      <c r="AF11" s="47"/>
      <c r="AG11" s="47"/>
      <c r="AH11" s="47"/>
      <c r="AI11" s="47"/>
      <c r="AJ11" s="47"/>
      <c r="AK11" s="47"/>
      <c r="AL11" s="47"/>
      <c r="AM11" s="47"/>
      <c r="AN11" s="47"/>
      <c r="AO11" s="47"/>
      <c r="AP11" s="47"/>
      <c r="AQ11" s="47"/>
      <c r="AR11" s="47"/>
      <c r="AS11" s="47"/>
      <c r="AT11" s="47"/>
      <c r="AU11" s="47"/>
      <c r="AV11" s="47"/>
      <c r="AW11" s="47"/>
      <c r="AX11" s="419">
        <f t="shared" si="2"/>
        <v>50000000</v>
      </c>
      <c r="AY11" s="47">
        <f>(AB11*2.9%)+AB11</f>
        <v>51450000</v>
      </c>
      <c r="AZ11" s="47"/>
      <c r="BA11" s="47"/>
      <c r="BB11" s="47"/>
      <c r="BC11" s="47"/>
      <c r="BD11" s="47"/>
      <c r="BE11" s="47"/>
      <c r="BF11" s="47"/>
      <c r="BG11" s="47"/>
      <c r="BH11" s="47"/>
      <c r="BI11" s="47"/>
      <c r="BJ11" s="47"/>
      <c r="BK11" s="47"/>
      <c r="BL11" s="47"/>
      <c r="BM11" s="47"/>
      <c r="BN11" s="47"/>
      <c r="BO11" s="47"/>
      <c r="BP11" s="47"/>
      <c r="BQ11" s="47"/>
      <c r="BR11" s="47"/>
      <c r="BS11" s="47"/>
      <c r="BT11" s="433">
        <f t="shared" si="3"/>
        <v>51450000</v>
      </c>
      <c r="BU11" s="47">
        <f t="shared" si="7"/>
        <v>53713800</v>
      </c>
      <c r="BV11" s="47"/>
      <c r="BW11" s="47"/>
      <c r="BX11" s="47"/>
      <c r="BY11" s="47"/>
      <c r="BZ11" s="47"/>
      <c r="CA11" s="47"/>
      <c r="CB11" s="47"/>
      <c r="CC11" s="47"/>
      <c r="CD11" s="47"/>
      <c r="CE11" s="47"/>
      <c r="CF11" s="47"/>
      <c r="CG11" s="47"/>
      <c r="CH11" s="47"/>
      <c r="CI11" s="47"/>
      <c r="CJ11" s="47"/>
      <c r="CK11" s="47"/>
      <c r="CL11" s="47"/>
      <c r="CM11" s="47"/>
      <c r="CN11" s="47"/>
      <c r="CO11" s="47"/>
      <c r="CP11" s="440">
        <f t="shared" si="4"/>
        <v>53713800</v>
      </c>
      <c r="CQ11" s="47">
        <v>56077207</v>
      </c>
      <c r="CR11" s="47"/>
      <c r="CS11" s="47"/>
      <c r="CT11" s="47"/>
      <c r="CU11" s="47"/>
      <c r="CV11" s="48"/>
      <c r="CW11" s="48"/>
      <c r="CX11" s="48"/>
      <c r="CY11" s="48"/>
      <c r="CZ11" s="48"/>
      <c r="DA11" s="48"/>
      <c r="DB11" s="48"/>
      <c r="DC11" s="48"/>
      <c r="DD11" s="48"/>
      <c r="DE11" s="48"/>
      <c r="DF11" s="48"/>
      <c r="DG11" s="48"/>
      <c r="DH11" s="48"/>
      <c r="DI11" s="48"/>
      <c r="DJ11" s="48"/>
      <c r="DK11" s="48"/>
      <c r="DL11" s="452">
        <f t="shared" si="5"/>
        <v>56077207</v>
      </c>
      <c r="DM11" s="38">
        <f t="shared" si="1"/>
        <v>211241007</v>
      </c>
      <c r="DN11" s="36" t="s">
        <v>1220</v>
      </c>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row>
    <row r="12" spans="1:190" s="111" customFormat="1" ht="56.1" customHeight="1" x14ac:dyDescent="0.2">
      <c r="A12" s="37">
        <v>2</v>
      </c>
      <c r="B12" s="112" t="s">
        <v>552</v>
      </c>
      <c r="C12" s="117" t="s">
        <v>596</v>
      </c>
      <c r="D12" s="40" t="s">
        <v>597</v>
      </c>
      <c r="E12" s="40" t="s">
        <v>598</v>
      </c>
      <c r="F12" s="118" t="s">
        <v>599</v>
      </c>
      <c r="G12" s="119" t="s">
        <v>600</v>
      </c>
      <c r="H12" s="120">
        <v>1512136</v>
      </c>
      <c r="I12" s="121">
        <v>2023</v>
      </c>
      <c r="J12" s="121" t="s">
        <v>601</v>
      </c>
      <c r="K12" s="121" t="s">
        <v>602</v>
      </c>
      <c r="L12" s="121" t="s">
        <v>33</v>
      </c>
      <c r="M12" s="120">
        <v>416740</v>
      </c>
      <c r="N12" s="120">
        <v>1928876</v>
      </c>
      <c r="O12" s="122" t="s">
        <v>620</v>
      </c>
      <c r="P12" s="45" t="s">
        <v>621</v>
      </c>
      <c r="Q12" s="123">
        <v>20</v>
      </c>
      <c r="R12" s="123">
        <v>2023</v>
      </c>
      <c r="S12" s="122" t="s">
        <v>601</v>
      </c>
      <c r="T12" s="122" t="s">
        <v>32</v>
      </c>
      <c r="U12" s="122" t="s">
        <v>33</v>
      </c>
      <c r="V12" s="125">
        <v>20</v>
      </c>
      <c r="W12" s="123">
        <f t="shared" si="6"/>
        <v>40</v>
      </c>
      <c r="X12" s="123">
        <v>2</v>
      </c>
      <c r="Y12" s="123">
        <v>6</v>
      </c>
      <c r="Z12" s="123">
        <v>6</v>
      </c>
      <c r="AA12" s="123">
        <v>6</v>
      </c>
      <c r="AB12" s="46">
        <v>40000000</v>
      </c>
      <c r="AC12" s="46"/>
      <c r="AD12" s="47"/>
      <c r="AE12" s="47"/>
      <c r="AF12" s="47"/>
      <c r="AG12" s="47"/>
      <c r="AH12" s="47"/>
      <c r="AI12" s="47"/>
      <c r="AJ12" s="47"/>
      <c r="AK12" s="47"/>
      <c r="AL12" s="47"/>
      <c r="AM12" s="47"/>
      <c r="AN12" s="47"/>
      <c r="AO12" s="47"/>
      <c r="AP12" s="47"/>
      <c r="AQ12" s="47"/>
      <c r="AR12" s="47"/>
      <c r="AS12" s="47"/>
      <c r="AT12" s="47"/>
      <c r="AU12" s="47"/>
      <c r="AV12" s="47"/>
      <c r="AW12" s="47"/>
      <c r="AX12" s="419">
        <f t="shared" si="2"/>
        <v>40000000</v>
      </c>
      <c r="AY12" s="47">
        <f>(AB12*2.9%)+AB12</f>
        <v>41160000</v>
      </c>
      <c r="AZ12" s="47"/>
      <c r="BA12" s="47"/>
      <c r="BB12" s="47"/>
      <c r="BC12" s="47"/>
      <c r="BD12" s="47"/>
      <c r="BE12" s="47"/>
      <c r="BF12" s="47"/>
      <c r="BG12" s="47"/>
      <c r="BH12" s="47"/>
      <c r="BI12" s="47"/>
      <c r="BJ12" s="47"/>
      <c r="BK12" s="47"/>
      <c r="BL12" s="47"/>
      <c r="BM12" s="47"/>
      <c r="BN12" s="47"/>
      <c r="BO12" s="47"/>
      <c r="BP12" s="47"/>
      <c r="BQ12" s="47"/>
      <c r="BR12" s="47"/>
      <c r="BS12" s="47"/>
      <c r="BT12" s="433">
        <f t="shared" si="3"/>
        <v>41160000</v>
      </c>
      <c r="BU12" s="47">
        <f t="shared" si="7"/>
        <v>42971040</v>
      </c>
      <c r="BV12" s="47"/>
      <c r="BW12" s="47"/>
      <c r="BX12" s="47"/>
      <c r="BY12" s="47"/>
      <c r="BZ12" s="47"/>
      <c r="CA12" s="47"/>
      <c r="CB12" s="47"/>
      <c r="CC12" s="47"/>
      <c r="CD12" s="47"/>
      <c r="CE12" s="47"/>
      <c r="CF12" s="47"/>
      <c r="CG12" s="47"/>
      <c r="CH12" s="47"/>
      <c r="CI12" s="47"/>
      <c r="CJ12" s="47"/>
      <c r="CK12" s="47"/>
      <c r="CL12" s="47"/>
      <c r="CM12" s="47"/>
      <c r="CN12" s="47"/>
      <c r="CO12" s="47"/>
      <c r="CP12" s="440">
        <f t="shared" si="4"/>
        <v>42971040</v>
      </c>
      <c r="CQ12" s="47">
        <v>44861766</v>
      </c>
      <c r="CR12" s="47"/>
      <c r="CS12" s="47"/>
      <c r="CT12" s="47"/>
      <c r="CU12" s="47"/>
      <c r="CV12" s="48"/>
      <c r="CW12" s="48"/>
      <c r="CX12" s="48"/>
      <c r="CY12" s="48"/>
      <c r="CZ12" s="48"/>
      <c r="DA12" s="48"/>
      <c r="DB12" s="48"/>
      <c r="DC12" s="48"/>
      <c r="DD12" s="48"/>
      <c r="DE12" s="48"/>
      <c r="DF12" s="48"/>
      <c r="DG12" s="48"/>
      <c r="DH12" s="48"/>
      <c r="DI12" s="48"/>
      <c r="DJ12" s="48"/>
      <c r="DK12" s="48"/>
      <c r="DL12" s="452">
        <f t="shared" si="5"/>
        <v>44861766</v>
      </c>
      <c r="DM12" s="38">
        <f t="shared" si="1"/>
        <v>168992806</v>
      </c>
      <c r="DN12" s="36" t="s">
        <v>1220</v>
      </c>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row>
    <row r="13" spans="1:190" s="111" customFormat="1" ht="56.1" customHeight="1" x14ac:dyDescent="0.2">
      <c r="A13" s="37">
        <v>2</v>
      </c>
      <c r="B13" s="112" t="s">
        <v>552</v>
      </c>
      <c r="C13" s="117" t="s">
        <v>596</v>
      </c>
      <c r="D13" s="40" t="s">
        <v>597</v>
      </c>
      <c r="E13" s="40" t="s">
        <v>598</v>
      </c>
      <c r="F13" s="118" t="s">
        <v>599</v>
      </c>
      <c r="G13" s="119" t="s">
        <v>600</v>
      </c>
      <c r="H13" s="120">
        <v>1512136</v>
      </c>
      <c r="I13" s="121">
        <v>2023</v>
      </c>
      <c r="J13" s="121" t="s">
        <v>601</v>
      </c>
      <c r="K13" s="121" t="s">
        <v>602</v>
      </c>
      <c r="L13" s="121" t="s">
        <v>33</v>
      </c>
      <c r="M13" s="120">
        <v>416740</v>
      </c>
      <c r="N13" s="120">
        <v>1928876</v>
      </c>
      <c r="O13" s="122" t="s">
        <v>622</v>
      </c>
      <c r="P13" s="45" t="s">
        <v>623</v>
      </c>
      <c r="Q13" s="123">
        <v>78</v>
      </c>
      <c r="R13" s="123">
        <v>2023</v>
      </c>
      <c r="S13" s="122" t="s">
        <v>601</v>
      </c>
      <c r="T13" s="122" t="s">
        <v>32</v>
      </c>
      <c r="U13" s="122" t="s">
        <v>33</v>
      </c>
      <c r="V13" s="125">
        <v>90</v>
      </c>
      <c r="W13" s="123">
        <v>168</v>
      </c>
      <c r="X13" s="123">
        <v>20</v>
      </c>
      <c r="Y13" s="123">
        <v>20</v>
      </c>
      <c r="Z13" s="123">
        <v>25</v>
      </c>
      <c r="AA13" s="123">
        <v>25</v>
      </c>
      <c r="AB13" s="46">
        <v>140000000</v>
      </c>
      <c r="AC13" s="46"/>
      <c r="AD13" s="47"/>
      <c r="AE13" s="47"/>
      <c r="AF13" s="47"/>
      <c r="AG13" s="47"/>
      <c r="AH13" s="47"/>
      <c r="AI13" s="47"/>
      <c r="AJ13" s="47"/>
      <c r="AK13" s="47"/>
      <c r="AL13" s="47"/>
      <c r="AM13" s="47"/>
      <c r="AN13" s="47"/>
      <c r="AO13" s="47"/>
      <c r="AP13" s="47"/>
      <c r="AQ13" s="47"/>
      <c r="AR13" s="47"/>
      <c r="AS13" s="47"/>
      <c r="AT13" s="47"/>
      <c r="AU13" s="47"/>
      <c r="AV13" s="47"/>
      <c r="AW13" s="47"/>
      <c r="AX13" s="419">
        <f t="shared" si="2"/>
        <v>140000000</v>
      </c>
      <c r="AY13" s="47">
        <v>102900000</v>
      </c>
      <c r="AZ13" s="47"/>
      <c r="BA13" s="47"/>
      <c r="BB13" s="47"/>
      <c r="BC13" s="47"/>
      <c r="BD13" s="47"/>
      <c r="BE13" s="47"/>
      <c r="BF13" s="47"/>
      <c r="BG13" s="47"/>
      <c r="BH13" s="47"/>
      <c r="BI13" s="47"/>
      <c r="BJ13" s="47"/>
      <c r="BK13" s="47"/>
      <c r="BL13" s="47"/>
      <c r="BM13" s="47"/>
      <c r="BN13" s="47"/>
      <c r="BO13" s="47"/>
      <c r="BP13" s="47"/>
      <c r="BQ13" s="47"/>
      <c r="BR13" s="47"/>
      <c r="BS13" s="47"/>
      <c r="BT13" s="433">
        <f t="shared" si="3"/>
        <v>102900000</v>
      </c>
      <c r="BU13" s="47">
        <f t="shared" si="7"/>
        <v>107427600</v>
      </c>
      <c r="BV13" s="47"/>
      <c r="BW13" s="47"/>
      <c r="BX13" s="47"/>
      <c r="BY13" s="47"/>
      <c r="BZ13" s="47"/>
      <c r="CA13" s="47"/>
      <c r="CB13" s="47"/>
      <c r="CC13" s="47"/>
      <c r="CD13" s="47"/>
      <c r="CE13" s="47"/>
      <c r="CF13" s="47"/>
      <c r="CG13" s="47"/>
      <c r="CH13" s="47"/>
      <c r="CI13" s="47"/>
      <c r="CJ13" s="47"/>
      <c r="CK13" s="47"/>
      <c r="CL13" s="47"/>
      <c r="CM13" s="47"/>
      <c r="CN13" s="47"/>
      <c r="CO13" s="47"/>
      <c r="CP13" s="440">
        <f t="shared" si="4"/>
        <v>107427600</v>
      </c>
      <c r="CQ13" s="47">
        <v>112154414</v>
      </c>
      <c r="CR13" s="47"/>
      <c r="CS13" s="47"/>
      <c r="CT13" s="47"/>
      <c r="CU13" s="47"/>
      <c r="CV13" s="48"/>
      <c r="CW13" s="48"/>
      <c r="CX13" s="48"/>
      <c r="CY13" s="48"/>
      <c r="CZ13" s="48"/>
      <c r="DA13" s="48"/>
      <c r="DB13" s="48"/>
      <c r="DC13" s="48"/>
      <c r="DD13" s="48"/>
      <c r="DE13" s="48"/>
      <c r="DF13" s="48"/>
      <c r="DG13" s="48"/>
      <c r="DH13" s="48"/>
      <c r="DI13" s="48"/>
      <c r="DJ13" s="48"/>
      <c r="DK13" s="48"/>
      <c r="DL13" s="452">
        <f t="shared" si="5"/>
        <v>112154414</v>
      </c>
      <c r="DM13" s="38">
        <f t="shared" si="1"/>
        <v>462482014</v>
      </c>
      <c r="DN13" s="36" t="s">
        <v>1220</v>
      </c>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row>
    <row r="14" spans="1:190" s="111" customFormat="1" ht="56.1" customHeight="1" x14ac:dyDescent="0.2">
      <c r="A14" s="37">
        <v>2</v>
      </c>
      <c r="B14" s="112" t="s">
        <v>552</v>
      </c>
      <c r="C14" s="117" t="s">
        <v>596</v>
      </c>
      <c r="D14" s="40" t="s">
        <v>597</v>
      </c>
      <c r="E14" s="40" t="s">
        <v>598</v>
      </c>
      <c r="F14" s="118" t="s">
        <v>599</v>
      </c>
      <c r="G14" s="119" t="s">
        <v>600</v>
      </c>
      <c r="H14" s="120">
        <v>1512136</v>
      </c>
      <c r="I14" s="121">
        <v>2023</v>
      </c>
      <c r="J14" s="121" t="s">
        <v>601</v>
      </c>
      <c r="K14" s="121" t="s">
        <v>602</v>
      </c>
      <c r="L14" s="121" t="s">
        <v>33</v>
      </c>
      <c r="M14" s="120">
        <v>416740</v>
      </c>
      <c r="N14" s="120">
        <v>1928876</v>
      </c>
      <c r="O14" s="122" t="s">
        <v>624</v>
      </c>
      <c r="P14" s="45" t="s">
        <v>625</v>
      </c>
      <c r="Q14" s="123">
        <v>6806</v>
      </c>
      <c r="R14" s="123">
        <v>2023</v>
      </c>
      <c r="S14" s="122" t="s">
        <v>601</v>
      </c>
      <c r="T14" s="122" t="s">
        <v>626</v>
      </c>
      <c r="U14" s="122" t="s">
        <v>33</v>
      </c>
      <c r="V14" s="123">
        <v>3500</v>
      </c>
      <c r="W14" s="123">
        <f t="shared" si="6"/>
        <v>10306</v>
      </c>
      <c r="X14" s="123">
        <v>900</v>
      </c>
      <c r="Y14" s="123">
        <v>1600</v>
      </c>
      <c r="Z14" s="123">
        <v>2800</v>
      </c>
      <c r="AA14" s="123">
        <v>3500</v>
      </c>
      <c r="AB14" s="46">
        <v>50000000</v>
      </c>
      <c r="AC14" s="46"/>
      <c r="AD14" s="47"/>
      <c r="AE14" s="47"/>
      <c r="AF14" s="47"/>
      <c r="AG14" s="47"/>
      <c r="AH14" s="47"/>
      <c r="AI14" s="47"/>
      <c r="AJ14" s="47"/>
      <c r="AK14" s="47"/>
      <c r="AL14" s="47"/>
      <c r="AM14" s="47"/>
      <c r="AN14" s="47"/>
      <c r="AO14" s="47"/>
      <c r="AP14" s="47"/>
      <c r="AQ14" s="47"/>
      <c r="AR14" s="47"/>
      <c r="AS14" s="47"/>
      <c r="AT14" s="47"/>
      <c r="AU14" s="47"/>
      <c r="AV14" s="47"/>
      <c r="AW14" s="47"/>
      <c r="AX14" s="419">
        <f t="shared" si="2"/>
        <v>50000000</v>
      </c>
      <c r="AY14" s="47">
        <v>51450000</v>
      </c>
      <c r="AZ14" s="47"/>
      <c r="BA14" s="47"/>
      <c r="BB14" s="47"/>
      <c r="BC14" s="47"/>
      <c r="BD14" s="47"/>
      <c r="BE14" s="47"/>
      <c r="BF14" s="47"/>
      <c r="BG14" s="47"/>
      <c r="BH14" s="47"/>
      <c r="BI14" s="47"/>
      <c r="BJ14" s="47"/>
      <c r="BK14" s="47"/>
      <c r="BL14" s="47"/>
      <c r="BM14" s="47"/>
      <c r="BN14" s="47"/>
      <c r="BO14" s="47"/>
      <c r="BP14" s="47"/>
      <c r="BQ14" s="47"/>
      <c r="BR14" s="47"/>
      <c r="BS14" s="47"/>
      <c r="BT14" s="433">
        <f t="shared" si="3"/>
        <v>51450000</v>
      </c>
      <c r="BU14" s="47">
        <f t="shared" si="7"/>
        <v>53713800</v>
      </c>
      <c r="BV14" s="47"/>
      <c r="BW14" s="47"/>
      <c r="BX14" s="47"/>
      <c r="BY14" s="47"/>
      <c r="BZ14" s="47"/>
      <c r="CA14" s="47"/>
      <c r="CB14" s="47"/>
      <c r="CC14" s="47"/>
      <c r="CD14" s="47"/>
      <c r="CE14" s="47"/>
      <c r="CF14" s="47"/>
      <c r="CG14" s="47"/>
      <c r="CH14" s="47"/>
      <c r="CI14" s="47"/>
      <c r="CJ14" s="47"/>
      <c r="CK14" s="47"/>
      <c r="CL14" s="47"/>
      <c r="CM14" s="47"/>
      <c r="CN14" s="47"/>
      <c r="CO14" s="47"/>
      <c r="CP14" s="440">
        <f t="shared" si="4"/>
        <v>53713800</v>
      </c>
      <c r="CQ14" s="47">
        <v>56077207</v>
      </c>
      <c r="CR14" s="47"/>
      <c r="CS14" s="47"/>
      <c r="CT14" s="47"/>
      <c r="CU14" s="47"/>
      <c r="CV14" s="48"/>
      <c r="CW14" s="48"/>
      <c r="CX14" s="48"/>
      <c r="CY14" s="48"/>
      <c r="CZ14" s="48"/>
      <c r="DA14" s="48"/>
      <c r="DB14" s="48"/>
      <c r="DC14" s="48"/>
      <c r="DD14" s="48"/>
      <c r="DE14" s="48"/>
      <c r="DF14" s="48"/>
      <c r="DG14" s="48"/>
      <c r="DH14" s="48"/>
      <c r="DI14" s="48"/>
      <c r="DJ14" s="48"/>
      <c r="DK14" s="48"/>
      <c r="DL14" s="452">
        <f t="shared" si="5"/>
        <v>56077207</v>
      </c>
      <c r="DM14" s="38">
        <f t="shared" si="1"/>
        <v>211241007</v>
      </c>
      <c r="DN14" s="36" t="s">
        <v>1220</v>
      </c>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row>
    <row r="15" spans="1:190" s="111" customFormat="1" ht="56.1" customHeight="1" x14ac:dyDescent="0.2">
      <c r="A15" s="37">
        <v>5</v>
      </c>
      <c r="B15" s="112" t="s">
        <v>963</v>
      </c>
      <c r="C15" s="37" t="s">
        <v>398</v>
      </c>
      <c r="D15" s="127" t="s">
        <v>1129</v>
      </c>
      <c r="E15" s="128" t="s">
        <v>1130</v>
      </c>
      <c r="F15" s="128" t="s">
        <v>1131</v>
      </c>
      <c r="G15" s="127" t="s">
        <v>1132</v>
      </c>
      <c r="H15" s="127">
        <v>0</v>
      </c>
      <c r="I15" s="127">
        <v>2023</v>
      </c>
      <c r="J15" s="127" t="s">
        <v>1133</v>
      </c>
      <c r="K15" s="127" t="s">
        <v>444</v>
      </c>
      <c r="L15" s="128" t="s">
        <v>33</v>
      </c>
      <c r="M15" s="127">
        <v>1</v>
      </c>
      <c r="N15" s="127">
        <v>1</v>
      </c>
      <c r="O15" s="129" t="s">
        <v>1134</v>
      </c>
      <c r="P15" s="45" t="s">
        <v>1197</v>
      </c>
      <c r="Q15" s="476">
        <v>0</v>
      </c>
      <c r="R15" s="123">
        <v>2023</v>
      </c>
      <c r="S15" s="122" t="s">
        <v>108</v>
      </c>
      <c r="T15" s="122" t="s">
        <v>105</v>
      </c>
      <c r="U15" s="122" t="s">
        <v>33</v>
      </c>
      <c r="V15" s="123">
        <v>1</v>
      </c>
      <c r="W15" s="123">
        <f t="shared" si="6"/>
        <v>1</v>
      </c>
      <c r="X15" s="130">
        <v>0.25</v>
      </c>
      <c r="Y15" s="130">
        <v>0.5</v>
      </c>
      <c r="Z15" s="130">
        <v>0.75</v>
      </c>
      <c r="AA15" s="123">
        <v>1</v>
      </c>
      <c r="AB15" s="46">
        <v>700000000</v>
      </c>
      <c r="AC15" s="46"/>
      <c r="AD15" s="47"/>
      <c r="AE15" s="47"/>
      <c r="AF15" s="47"/>
      <c r="AG15" s="47"/>
      <c r="AH15" s="47"/>
      <c r="AI15" s="47"/>
      <c r="AJ15" s="47"/>
      <c r="AK15" s="47"/>
      <c r="AL15" s="47"/>
      <c r="AM15" s="47"/>
      <c r="AN15" s="47"/>
      <c r="AO15" s="47"/>
      <c r="AP15" s="47"/>
      <c r="AQ15" s="47"/>
      <c r="AR15" s="47"/>
      <c r="AS15" s="47"/>
      <c r="AT15" s="47"/>
      <c r="AU15" s="47"/>
      <c r="AV15" s="47"/>
      <c r="AW15" s="47"/>
      <c r="AX15" s="419">
        <f t="shared" si="2"/>
        <v>700000000</v>
      </c>
      <c r="AY15" s="47">
        <v>720300000</v>
      </c>
      <c r="AZ15" s="47"/>
      <c r="BA15" s="47"/>
      <c r="BB15" s="47"/>
      <c r="BC15" s="47"/>
      <c r="BD15" s="47"/>
      <c r="BE15" s="47"/>
      <c r="BF15" s="47"/>
      <c r="BG15" s="47"/>
      <c r="BH15" s="47"/>
      <c r="BI15" s="47"/>
      <c r="BJ15" s="47"/>
      <c r="BK15" s="47"/>
      <c r="BL15" s="47"/>
      <c r="BM15" s="47"/>
      <c r="BN15" s="47"/>
      <c r="BO15" s="47"/>
      <c r="BP15" s="47"/>
      <c r="BQ15" s="47"/>
      <c r="BR15" s="47"/>
      <c r="BS15" s="47"/>
      <c r="BT15" s="433">
        <f t="shared" si="3"/>
        <v>720300000</v>
      </c>
      <c r="BU15" s="47">
        <v>751993200</v>
      </c>
      <c r="BV15" s="47"/>
      <c r="BW15" s="47"/>
      <c r="BX15" s="47"/>
      <c r="BY15" s="47"/>
      <c r="BZ15" s="47"/>
      <c r="CA15" s="47"/>
      <c r="CB15" s="47"/>
      <c r="CC15" s="47"/>
      <c r="CD15" s="47"/>
      <c r="CE15" s="47"/>
      <c r="CF15" s="47"/>
      <c r="CG15" s="47"/>
      <c r="CH15" s="47"/>
      <c r="CI15" s="47"/>
      <c r="CJ15" s="47"/>
      <c r="CK15" s="47"/>
      <c r="CL15" s="47"/>
      <c r="CM15" s="47"/>
      <c r="CN15" s="47"/>
      <c r="CO15" s="47"/>
      <c r="CP15" s="440">
        <f t="shared" si="4"/>
        <v>751993200</v>
      </c>
      <c r="CQ15" s="47">
        <v>785080901</v>
      </c>
      <c r="CR15" s="47"/>
      <c r="CS15" s="47"/>
      <c r="CT15" s="47"/>
      <c r="CU15" s="47"/>
      <c r="CV15" s="48"/>
      <c r="CW15" s="48"/>
      <c r="CX15" s="48"/>
      <c r="CY15" s="48"/>
      <c r="CZ15" s="48"/>
      <c r="DA15" s="48"/>
      <c r="DB15" s="48"/>
      <c r="DC15" s="48"/>
      <c r="DD15" s="48"/>
      <c r="DE15" s="48"/>
      <c r="DF15" s="48"/>
      <c r="DG15" s="48"/>
      <c r="DH15" s="48"/>
      <c r="DI15" s="48"/>
      <c r="DJ15" s="48"/>
      <c r="DK15" s="48"/>
      <c r="DL15" s="452">
        <f t="shared" si="5"/>
        <v>785080901</v>
      </c>
      <c r="DM15" s="38">
        <f t="shared" si="1"/>
        <v>2957374101</v>
      </c>
      <c r="DN15" s="36" t="s">
        <v>1220</v>
      </c>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row>
    <row r="16" spans="1:190" s="111" customFormat="1" ht="56.1" customHeight="1" x14ac:dyDescent="0.2">
      <c r="A16" s="37">
        <v>5</v>
      </c>
      <c r="B16" s="112" t="s">
        <v>963</v>
      </c>
      <c r="C16" s="37" t="s">
        <v>398</v>
      </c>
      <c r="D16" s="127" t="s">
        <v>1129</v>
      </c>
      <c r="E16" s="128" t="s">
        <v>1130</v>
      </c>
      <c r="F16" s="128" t="s">
        <v>1131</v>
      </c>
      <c r="G16" s="127" t="s">
        <v>1132</v>
      </c>
      <c r="H16" s="127">
        <v>0</v>
      </c>
      <c r="I16" s="127">
        <v>2023</v>
      </c>
      <c r="J16" s="127" t="s">
        <v>1133</v>
      </c>
      <c r="K16" s="127" t="s">
        <v>444</v>
      </c>
      <c r="L16" s="128" t="s">
        <v>33</v>
      </c>
      <c r="M16" s="127">
        <v>1</v>
      </c>
      <c r="N16" s="127">
        <v>1</v>
      </c>
      <c r="O16" s="129" t="s">
        <v>1135</v>
      </c>
      <c r="P16" s="45" t="s">
        <v>1198</v>
      </c>
      <c r="Q16" s="477">
        <v>0</v>
      </c>
      <c r="R16" s="123">
        <v>2023</v>
      </c>
      <c r="S16" s="122" t="s">
        <v>1136</v>
      </c>
      <c r="T16" s="122" t="s">
        <v>105</v>
      </c>
      <c r="U16" s="122" t="s">
        <v>33</v>
      </c>
      <c r="V16" s="123">
        <v>1</v>
      </c>
      <c r="W16" s="123">
        <f t="shared" si="6"/>
        <v>1</v>
      </c>
      <c r="X16" s="130">
        <v>0.25</v>
      </c>
      <c r="Y16" s="130">
        <v>0.5</v>
      </c>
      <c r="Z16" s="130">
        <v>0.75</v>
      </c>
      <c r="AA16" s="123">
        <v>1</v>
      </c>
      <c r="AB16" s="46">
        <v>250000000</v>
      </c>
      <c r="AC16" s="46"/>
      <c r="AD16" s="47"/>
      <c r="AE16" s="47"/>
      <c r="AF16" s="47"/>
      <c r="AG16" s="47"/>
      <c r="AH16" s="47"/>
      <c r="AI16" s="47"/>
      <c r="AJ16" s="47"/>
      <c r="AK16" s="47"/>
      <c r="AL16" s="47"/>
      <c r="AM16" s="47"/>
      <c r="AN16" s="47"/>
      <c r="AO16" s="47"/>
      <c r="AP16" s="47"/>
      <c r="AQ16" s="47"/>
      <c r="AR16" s="47"/>
      <c r="AS16" s="47"/>
      <c r="AT16" s="47"/>
      <c r="AU16" s="47"/>
      <c r="AV16" s="47"/>
      <c r="AW16" s="47"/>
      <c r="AX16" s="419">
        <f t="shared" si="2"/>
        <v>250000000</v>
      </c>
      <c r="AY16" s="47">
        <v>257250000</v>
      </c>
      <c r="AZ16" s="47"/>
      <c r="BA16" s="47"/>
      <c r="BB16" s="47"/>
      <c r="BC16" s="47"/>
      <c r="BD16" s="47"/>
      <c r="BE16" s="47"/>
      <c r="BF16" s="47"/>
      <c r="BG16" s="47"/>
      <c r="BH16" s="47"/>
      <c r="BI16" s="47"/>
      <c r="BJ16" s="47"/>
      <c r="BK16" s="47"/>
      <c r="BL16" s="47"/>
      <c r="BM16" s="47"/>
      <c r="BN16" s="47"/>
      <c r="BO16" s="47"/>
      <c r="BP16" s="47"/>
      <c r="BQ16" s="47"/>
      <c r="BR16" s="47"/>
      <c r="BS16" s="47"/>
      <c r="BT16" s="433">
        <f t="shared" si="3"/>
        <v>257250000</v>
      </c>
      <c r="BU16" s="47">
        <v>268569000</v>
      </c>
      <c r="BV16" s="47"/>
      <c r="BW16" s="47"/>
      <c r="BX16" s="47"/>
      <c r="BY16" s="47"/>
      <c r="BZ16" s="47"/>
      <c r="CA16" s="47"/>
      <c r="CB16" s="47"/>
      <c r="CC16" s="47"/>
      <c r="CD16" s="47"/>
      <c r="CE16" s="47"/>
      <c r="CF16" s="47"/>
      <c r="CG16" s="47"/>
      <c r="CH16" s="47"/>
      <c r="CI16" s="47"/>
      <c r="CJ16" s="47"/>
      <c r="CK16" s="47"/>
      <c r="CL16" s="47"/>
      <c r="CM16" s="47"/>
      <c r="CN16" s="47"/>
      <c r="CO16" s="47"/>
      <c r="CP16" s="440">
        <f t="shared" si="4"/>
        <v>268569000</v>
      </c>
      <c r="CQ16" s="47">
        <v>280386036</v>
      </c>
      <c r="CR16" s="47"/>
      <c r="CS16" s="47"/>
      <c r="CT16" s="47"/>
      <c r="CU16" s="47"/>
      <c r="CV16" s="48"/>
      <c r="CW16" s="48"/>
      <c r="CX16" s="48"/>
      <c r="CY16" s="48"/>
      <c r="CZ16" s="48"/>
      <c r="DA16" s="48"/>
      <c r="DB16" s="48"/>
      <c r="DC16" s="48"/>
      <c r="DD16" s="48"/>
      <c r="DE16" s="48"/>
      <c r="DF16" s="48"/>
      <c r="DG16" s="48"/>
      <c r="DH16" s="48"/>
      <c r="DI16" s="48"/>
      <c r="DJ16" s="48"/>
      <c r="DK16" s="48"/>
      <c r="DL16" s="452">
        <f t="shared" si="5"/>
        <v>280386036</v>
      </c>
      <c r="DM16" s="38">
        <f t="shared" si="1"/>
        <v>1056205036</v>
      </c>
      <c r="DN16" s="36" t="s">
        <v>1220</v>
      </c>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row>
    <row r="17" spans="1:190" s="111" customFormat="1" ht="56.1" customHeight="1" thickBot="1" x14ac:dyDescent="0.25">
      <c r="A17" s="132">
        <v>5</v>
      </c>
      <c r="B17" s="133" t="s">
        <v>963</v>
      </c>
      <c r="C17" s="132" t="s">
        <v>398</v>
      </c>
      <c r="D17" s="127" t="s">
        <v>1129</v>
      </c>
      <c r="E17" s="128" t="s">
        <v>1130</v>
      </c>
      <c r="F17" s="128" t="s">
        <v>1131</v>
      </c>
      <c r="G17" s="127" t="s">
        <v>1132</v>
      </c>
      <c r="H17" s="127">
        <v>0</v>
      </c>
      <c r="I17" s="127">
        <v>2023</v>
      </c>
      <c r="J17" s="127" t="s">
        <v>1133</v>
      </c>
      <c r="K17" s="127" t="s">
        <v>444</v>
      </c>
      <c r="L17" s="128" t="s">
        <v>33</v>
      </c>
      <c r="M17" s="127">
        <v>1</v>
      </c>
      <c r="N17" s="127">
        <v>1</v>
      </c>
      <c r="O17" s="468" t="s">
        <v>1137</v>
      </c>
      <c r="P17" s="469" t="s">
        <v>1199</v>
      </c>
      <c r="Q17" s="478">
        <v>0</v>
      </c>
      <c r="R17" s="470">
        <v>2023</v>
      </c>
      <c r="S17" s="471" t="s">
        <v>1138</v>
      </c>
      <c r="T17" s="471" t="s">
        <v>105</v>
      </c>
      <c r="U17" s="471" t="s">
        <v>33</v>
      </c>
      <c r="V17" s="470">
        <v>1</v>
      </c>
      <c r="W17" s="470">
        <f t="shared" si="6"/>
        <v>1</v>
      </c>
      <c r="X17" s="472">
        <v>0.25</v>
      </c>
      <c r="Y17" s="472">
        <v>0.5</v>
      </c>
      <c r="Z17" s="472">
        <v>0.75</v>
      </c>
      <c r="AA17" s="470">
        <v>1</v>
      </c>
      <c r="AB17" s="46">
        <v>600000000</v>
      </c>
      <c r="AC17" s="46"/>
      <c r="AD17" s="47"/>
      <c r="AE17" s="47"/>
      <c r="AF17" s="47"/>
      <c r="AG17" s="47"/>
      <c r="AH17" s="47"/>
      <c r="AI17" s="47"/>
      <c r="AJ17" s="47"/>
      <c r="AK17" s="47"/>
      <c r="AL17" s="47"/>
      <c r="AM17" s="47"/>
      <c r="AN17" s="47"/>
      <c r="AO17" s="47"/>
      <c r="AP17" s="47"/>
      <c r="AQ17" s="47"/>
      <c r="AR17" s="47"/>
      <c r="AS17" s="47"/>
      <c r="AT17" s="47"/>
      <c r="AU17" s="47"/>
      <c r="AV17" s="47"/>
      <c r="AW17" s="47"/>
      <c r="AX17" s="419">
        <f t="shared" si="2"/>
        <v>600000000</v>
      </c>
      <c r="AY17" s="47">
        <v>621900000</v>
      </c>
      <c r="AZ17" s="47"/>
      <c r="BA17" s="47"/>
      <c r="BB17" s="47"/>
      <c r="BC17" s="47"/>
      <c r="BD17" s="47"/>
      <c r="BE17" s="47"/>
      <c r="BF17" s="47"/>
      <c r="BG17" s="47"/>
      <c r="BH17" s="47"/>
      <c r="BI17" s="47"/>
      <c r="BJ17" s="47"/>
      <c r="BK17" s="47"/>
      <c r="BL17" s="47"/>
      <c r="BM17" s="47"/>
      <c r="BN17" s="47"/>
      <c r="BO17" s="47"/>
      <c r="BP17" s="47"/>
      <c r="BQ17" s="47"/>
      <c r="BR17" s="47"/>
      <c r="BS17" s="47"/>
      <c r="BT17" s="433">
        <f t="shared" si="3"/>
        <v>621900000</v>
      </c>
      <c r="BU17" s="47">
        <v>649263600</v>
      </c>
      <c r="BV17" s="47"/>
      <c r="BW17" s="47"/>
      <c r="BX17" s="47"/>
      <c r="BY17" s="47"/>
      <c r="BZ17" s="47"/>
      <c r="CA17" s="47"/>
      <c r="CB17" s="47"/>
      <c r="CC17" s="47"/>
      <c r="CD17" s="47"/>
      <c r="CE17" s="47"/>
      <c r="CF17" s="47"/>
      <c r="CG17" s="47"/>
      <c r="CH17" s="47"/>
      <c r="CI17" s="47"/>
      <c r="CJ17" s="47"/>
      <c r="CK17" s="47"/>
      <c r="CL17" s="47"/>
      <c r="CM17" s="47"/>
      <c r="CN17" s="47"/>
      <c r="CO17" s="47"/>
      <c r="CP17" s="440">
        <f t="shared" si="4"/>
        <v>649263600</v>
      </c>
      <c r="CQ17" s="47">
        <v>677831198</v>
      </c>
      <c r="CR17" s="47"/>
      <c r="CS17" s="47"/>
      <c r="CT17" s="47"/>
      <c r="CU17" s="47"/>
      <c r="CV17" s="48"/>
      <c r="CW17" s="48"/>
      <c r="CX17" s="48"/>
      <c r="CY17" s="48"/>
      <c r="CZ17" s="48"/>
      <c r="DA17" s="48"/>
      <c r="DB17" s="48"/>
      <c r="DC17" s="48"/>
      <c r="DD17" s="48"/>
      <c r="DE17" s="48"/>
      <c r="DF17" s="48"/>
      <c r="DG17" s="48"/>
      <c r="DH17" s="48"/>
      <c r="DI17" s="48"/>
      <c r="DJ17" s="48"/>
      <c r="DK17" s="48"/>
      <c r="DL17" s="452">
        <f t="shared" si="5"/>
        <v>677831198</v>
      </c>
      <c r="DM17" s="38">
        <f t="shared" si="1"/>
        <v>2548994798</v>
      </c>
      <c r="DN17" s="36" t="s">
        <v>1220</v>
      </c>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row>
    <row r="18" spans="1:190" s="111" customFormat="1" ht="56.1" customHeight="1" thickBot="1" x14ac:dyDescent="0.25">
      <c r="A18" s="1525" t="s">
        <v>1211</v>
      </c>
      <c r="B18" s="1530"/>
      <c r="C18" s="1530"/>
      <c r="D18" s="1530"/>
      <c r="E18" s="1530"/>
      <c r="F18" s="1530"/>
      <c r="G18" s="1530"/>
      <c r="H18" s="1530"/>
      <c r="I18" s="1530"/>
      <c r="J18" s="1530"/>
      <c r="K18" s="1530"/>
      <c r="L18" s="1530"/>
      <c r="M18" s="1530"/>
      <c r="N18" s="1530"/>
      <c r="O18" s="1530"/>
      <c r="P18" s="1530"/>
      <c r="Q18" s="1530"/>
      <c r="R18" s="1530"/>
      <c r="S18" s="1530"/>
      <c r="T18" s="1530"/>
      <c r="U18" s="1530"/>
      <c r="V18" s="1530"/>
      <c r="W18" s="1530"/>
      <c r="X18" s="1530"/>
      <c r="Y18" s="1530"/>
      <c r="Z18" s="1530"/>
      <c r="AA18" s="1531"/>
      <c r="AB18" s="467">
        <f>SUM(AB4:AB17)</f>
        <v>3853661247</v>
      </c>
      <c r="AC18" s="213">
        <f t="shared" ref="AC18:CN18" si="8">SUM(AC4:AC17)</f>
        <v>0</v>
      </c>
      <c r="AD18" s="213">
        <f t="shared" si="8"/>
        <v>0</v>
      </c>
      <c r="AE18" s="213">
        <f t="shared" si="8"/>
        <v>0</v>
      </c>
      <c r="AF18" s="213">
        <f t="shared" si="8"/>
        <v>0</v>
      </c>
      <c r="AG18" s="213">
        <f t="shared" si="8"/>
        <v>0</v>
      </c>
      <c r="AH18" s="213">
        <f t="shared" si="8"/>
        <v>0</v>
      </c>
      <c r="AI18" s="213">
        <f t="shared" si="8"/>
        <v>0</v>
      </c>
      <c r="AJ18" s="213">
        <f t="shared" si="8"/>
        <v>0</v>
      </c>
      <c r="AK18" s="213">
        <f t="shared" si="8"/>
        <v>0</v>
      </c>
      <c r="AL18" s="213">
        <f t="shared" si="8"/>
        <v>0</v>
      </c>
      <c r="AM18" s="213">
        <f t="shared" si="8"/>
        <v>0</v>
      </c>
      <c r="AN18" s="213">
        <f t="shared" si="8"/>
        <v>0</v>
      </c>
      <c r="AO18" s="213">
        <f t="shared" si="8"/>
        <v>0</v>
      </c>
      <c r="AP18" s="213">
        <f t="shared" si="8"/>
        <v>0</v>
      </c>
      <c r="AQ18" s="213">
        <f t="shared" si="8"/>
        <v>0</v>
      </c>
      <c r="AR18" s="213">
        <f t="shared" si="8"/>
        <v>0</v>
      </c>
      <c r="AS18" s="213">
        <f t="shared" si="8"/>
        <v>0</v>
      </c>
      <c r="AT18" s="213">
        <f t="shared" si="8"/>
        <v>0</v>
      </c>
      <c r="AU18" s="213">
        <f t="shared" si="8"/>
        <v>0</v>
      </c>
      <c r="AV18" s="213">
        <f t="shared" si="8"/>
        <v>0</v>
      </c>
      <c r="AW18" s="213">
        <f t="shared" si="8"/>
        <v>0</v>
      </c>
      <c r="AX18" s="420">
        <f t="shared" si="8"/>
        <v>3853661247</v>
      </c>
      <c r="AY18" s="213">
        <f t="shared" si="8"/>
        <v>3909975875</v>
      </c>
      <c r="AZ18" s="213">
        <f t="shared" si="8"/>
        <v>0</v>
      </c>
      <c r="BA18" s="213">
        <f t="shared" si="8"/>
        <v>0</v>
      </c>
      <c r="BB18" s="213">
        <f t="shared" si="8"/>
        <v>0</v>
      </c>
      <c r="BC18" s="213">
        <f t="shared" si="8"/>
        <v>0</v>
      </c>
      <c r="BD18" s="213">
        <f t="shared" si="8"/>
        <v>0</v>
      </c>
      <c r="BE18" s="213">
        <f t="shared" si="8"/>
        <v>0</v>
      </c>
      <c r="BF18" s="213">
        <f t="shared" si="8"/>
        <v>0</v>
      </c>
      <c r="BG18" s="213">
        <f t="shared" si="8"/>
        <v>0</v>
      </c>
      <c r="BH18" s="213">
        <f t="shared" si="8"/>
        <v>0</v>
      </c>
      <c r="BI18" s="213">
        <f t="shared" si="8"/>
        <v>0</v>
      </c>
      <c r="BJ18" s="213">
        <f t="shared" si="8"/>
        <v>0</v>
      </c>
      <c r="BK18" s="213">
        <f t="shared" si="8"/>
        <v>0</v>
      </c>
      <c r="BL18" s="213">
        <f t="shared" si="8"/>
        <v>0</v>
      </c>
      <c r="BM18" s="213">
        <f t="shared" si="8"/>
        <v>0</v>
      </c>
      <c r="BN18" s="213">
        <f t="shared" si="8"/>
        <v>0</v>
      </c>
      <c r="BO18" s="213">
        <f t="shared" si="8"/>
        <v>0</v>
      </c>
      <c r="BP18" s="213">
        <f t="shared" si="8"/>
        <v>0</v>
      </c>
      <c r="BQ18" s="213">
        <f t="shared" si="8"/>
        <v>0</v>
      </c>
      <c r="BR18" s="213">
        <f t="shared" si="8"/>
        <v>0</v>
      </c>
      <c r="BS18" s="213">
        <f t="shared" si="8"/>
        <v>0</v>
      </c>
      <c r="BT18" s="420">
        <f t="shared" si="8"/>
        <v>3909975875</v>
      </c>
      <c r="BU18" s="213">
        <f t="shared" si="8"/>
        <v>4083408884.5</v>
      </c>
      <c r="BV18" s="213">
        <f t="shared" si="8"/>
        <v>0</v>
      </c>
      <c r="BW18" s="213">
        <f t="shared" si="8"/>
        <v>0</v>
      </c>
      <c r="BX18" s="213">
        <f t="shared" si="8"/>
        <v>0</v>
      </c>
      <c r="BY18" s="213">
        <f t="shared" si="8"/>
        <v>0</v>
      </c>
      <c r="BZ18" s="213">
        <f t="shared" si="8"/>
        <v>0</v>
      </c>
      <c r="CA18" s="213">
        <f t="shared" si="8"/>
        <v>0</v>
      </c>
      <c r="CB18" s="213">
        <f t="shared" si="8"/>
        <v>0</v>
      </c>
      <c r="CC18" s="213">
        <f t="shared" si="8"/>
        <v>0</v>
      </c>
      <c r="CD18" s="213">
        <f t="shared" si="8"/>
        <v>0</v>
      </c>
      <c r="CE18" s="213">
        <f t="shared" si="8"/>
        <v>0</v>
      </c>
      <c r="CF18" s="213">
        <f t="shared" si="8"/>
        <v>0</v>
      </c>
      <c r="CG18" s="213">
        <f t="shared" si="8"/>
        <v>0</v>
      </c>
      <c r="CH18" s="213">
        <f t="shared" si="8"/>
        <v>0</v>
      </c>
      <c r="CI18" s="213">
        <f t="shared" si="8"/>
        <v>0</v>
      </c>
      <c r="CJ18" s="213">
        <f t="shared" si="8"/>
        <v>0</v>
      </c>
      <c r="CK18" s="213">
        <f t="shared" si="8"/>
        <v>0</v>
      </c>
      <c r="CL18" s="213">
        <f t="shared" si="8"/>
        <v>0</v>
      </c>
      <c r="CM18" s="213">
        <f t="shared" si="8"/>
        <v>0</v>
      </c>
      <c r="CN18" s="213">
        <f t="shared" si="8"/>
        <v>0</v>
      </c>
      <c r="CO18" s="213">
        <f t="shared" ref="CO18:DM18" si="9">SUM(CO4:CO17)</f>
        <v>0</v>
      </c>
      <c r="CP18" s="420">
        <f t="shared" si="9"/>
        <v>4083408884.5</v>
      </c>
      <c r="CQ18" s="213">
        <f t="shared" si="9"/>
        <v>4263359708</v>
      </c>
      <c r="CR18" s="213">
        <f t="shared" si="9"/>
        <v>0</v>
      </c>
      <c r="CS18" s="213">
        <f t="shared" si="9"/>
        <v>0</v>
      </c>
      <c r="CT18" s="213">
        <f t="shared" si="9"/>
        <v>0</v>
      </c>
      <c r="CU18" s="213">
        <f t="shared" si="9"/>
        <v>0</v>
      </c>
      <c r="CV18" s="213">
        <f t="shared" si="9"/>
        <v>0</v>
      </c>
      <c r="CW18" s="213">
        <f t="shared" si="9"/>
        <v>0</v>
      </c>
      <c r="CX18" s="213">
        <f t="shared" si="9"/>
        <v>0</v>
      </c>
      <c r="CY18" s="213">
        <f t="shared" si="9"/>
        <v>0</v>
      </c>
      <c r="CZ18" s="213">
        <f t="shared" si="9"/>
        <v>0</v>
      </c>
      <c r="DA18" s="213">
        <f t="shared" si="9"/>
        <v>0</v>
      </c>
      <c r="DB18" s="213">
        <f t="shared" si="9"/>
        <v>0</v>
      </c>
      <c r="DC18" s="213">
        <f t="shared" si="9"/>
        <v>0</v>
      </c>
      <c r="DD18" s="213">
        <f t="shared" si="9"/>
        <v>0</v>
      </c>
      <c r="DE18" s="213">
        <f t="shared" si="9"/>
        <v>0</v>
      </c>
      <c r="DF18" s="213">
        <f t="shared" si="9"/>
        <v>0</v>
      </c>
      <c r="DG18" s="213">
        <f t="shared" si="9"/>
        <v>0</v>
      </c>
      <c r="DH18" s="213">
        <f t="shared" si="9"/>
        <v>0</v>
      </c>
      <c r="DI18" s="213">
        <f t="shared" si="9"/>
        <v>0</v>
      </c>
      <c r="DJ18" s="213">
        <f t="shared" si="9"/>
        <v>0</v>
      </c>
      <c r="DK18" s="213">
        <f t="shared" si="9"/>
        <v>0</v>
      </c>
      <c r="DL18" s="420">
        <f t="shared" si="9"/>
        <v>4263359708</v>
      </c>
      <c r="DM18" s="479">
        <f t="shared" si="9"/>
        <v>16110405714.5</v>
      </c>
      <c r="DN18" s="36" t="s">
        <v>1220</v>
      </c>
      <c r="DO18" s="480"/>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row>
  </sheetData>
  <mergeCells count="107">
    <mergeCell ref="A18:AA18"/>
    <mergeCell ref="A1:C1"/>
    <mergeCell ref="D1:E1"/>
    <mergeCell ref="F1:N1"/>
    <mergeCell ref="O1:W1"/>
    <mergeCell ref="X1:AA1"/>
    <mergeCell ref="O2:O3"/>
    <mergeCell ref="P2:P3"/>
    <mergeCell ref="Q2:W2"/>
    <mergeCell ref="X2:AA2"/>
    <mergeCell ref="DN1:DN3"/>
    <mergeCell ref="A2:A3"/>
    <mergeCell ref="B2:B3"/>
    <mergeCell ref="C2:C3"/>
    <mergeCell ref="E2:E3"/>
    <mergeCell ref="G2:G3"/>
    <mergeCell ref="H2:N2"/>
    <mergeCell ref="AB1:AW1"/>
    <mergeCell ref="AX1:AX3"/>
    <mergeCell ref="AY1:BS1"/>
    <mergeCell ref="BT1:BT3"/>
    <mergeCell ref="BU1:CO1"/>
    <mergeCell ref="CP1:CP3"/>
    <mergeCell ref="AB2:AB3"/>
    <mergeCell ref="AD2:AD3"/>
    <mergeCell ref="AE2:AE3"/>
    <mergeCell ref="AF2:AF3"/>
    <mergeCell ref="AG2:AG3"/>
    <mergeCell ref="AH2:AH3"/>
    <mergeCell ref="AI2:AI3"/>
    <mergeCell ref="AJ2:AJ3"/>
    <mergeCell ref="AK2:AK3"/>
    <mergeCell ref="AL2:AL3"/>
    <mergeCell ref="CQ1:DK1"/>
    <mergeCell ref="DL1:DL3"/>
    <mergeCell ref="DM1:DM3"/>
    <mergeCell ref="AS2:AS3"/>
    <mergeCell ref="AT2:AT3"/>
    <mergeCell ref="AU2:AU3"/>
    <mergeCell ref="AV2:AV3"/>
    <mergeCell ref="AW2:AW3"/>
    <mergeCell ref="AY2:AY3"/>
    <mergeCell ref="AM2:AM3"/>
    <mergeCell ref="AN2:AN3"/>
    <mergeCell ref="AO2:AO3"/>
    <mergeCell ref="AP2:AP3"/>
    <mergeCell ref="AQ2:AQ3"/>
    <mergeCell ref="AR2:AR3"/>
    <mergeCell ref="BG2:BG3"/>
    <mergeCell ref="BH2:BH3"/>
    <mergeCell ref="BI2:BI3"/>
    <mergeCell ref="BJ2:BJ3"/>
    <mergeCell ref="BK2:BK3"/>
    <mergeCell ref="BL2:BL3"/>
    <mergeCell ref="BA2:BA3"/>
    <mergeCell ref="BB2:BB3"/>
    <mergeCell ref="BC2:BC3"/>
    <mergeCell ref="BD2:BD3"/>
    <mergeCell ref="BE2:BE3"/>
    <mergeCell ref="BF2:BF3"/>
    <mergeCell ref="BS2:BS3"/>
    <mergeCell ref="BU2:BU3"/>
    <mergeCell ref="BW2:BW3"/>
    <mergeCell ref="BX2:BX3"/>
    <mergeCell ref="BY2:BY3"/>
    <mergeCell ref="BZ2:BZ3"/>
    <mergeCell ref="BM2:BM3"/>
    <mergeCell ref="BN2:BN3"/>
    <mergeCell ref="BO2:BO3"/>
    <mergeCell ref="BP2:BP3"/>
    <mergeCell ref="BQ2:BQ3"/>
    <mergeCell ref="BR2:BR3"/>
    <mergeCell ref="CG2:CG3"/>
    <mergeCell ref="CH2:CH3"/>
    <mergeCell ref="CI2:CI3"/>
    <mergeCell ref="CJ2:CJ3"/>
    <mergeCell ref="CK2:CK3"/>
    <mergeCell ref="CL2:CL3"/>
    <mergeCell ref="CA2:CA3"/>
    <mergeCell ref="CB2:CB3"/>
    <mergeCell ref="CC2:CC3"/>
    <mergeCell ref="CD2:CD3"/>
    <mergeCell ref="CE2:CE3"/>
    <mergeCell ref="CF2:CF3"/>
    <mergeCell ref="CU2:CU3"/>
    <mergeCell ref="CV2:CV3"/>
    <mergeCell ref="CW2:CW3"/>
    <mergeCell ref="CX2:CX3"/>
    <mergeCell ref="CY2:CY3"/>
    <mergeCell ref="CZ2:CZ3"/>
    <mergeCell ref="CM2:CM3"/>
    <mergeCell ref="CN2:CN3"/>
    <mergeCell ref="CO2:CO3"/>
    <mergeCell ref="CQ2:CQ3"/>
    <mergeCell ref="CS2:CS3"/>
    <mergeCell ref="CT2:CT3"/>
    <mergeCell ref="DG2:DG3"/>
    <mergeCell ref="DH2:DH3"/>
    <mergeCell ref="DI2:DI3"/>
    <mergeCell ref="DJ2:DJ3"/>
    <mergeCell ref="DK2:DK3"/>
    <mergeCell ref="DA2:DA3"/>
    <mergeCell ref="DB2:DB3"/>
    <mergeCell ref="DC2:DC3"/>
    <mergeCell ref="DD2:DD3"/>
    <mergeCell ref="DE2:DE3"/>
    <mergeCell ref="DF2:DF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2"/>
  <dimension ref="A1:GH20"/>
  <sheetViews>
    <sheetView topLeftCell="H1" workbookViewId="0">
      <selection activeCell="O12" sqref="O12"/>
    </sheetView>
  </sheetViews>
  <sheetFormatPr baseColWidth="10" defaultRowHeight="15" x14ac:dyDescent="0.25"/>
  <cols>
    <col min="118" max="118" width="17.140625" customWidth="1"/>
  </cols>
  <sheetData>
    <row r="1" spans="1:190" s="3" customFormat="1" ht="41.25" customHeight="1" thickBot="1" x14ac:dyDescent="0.25">
      <c r="A1" s="1490" t="s">
        <v>14</v>
      </c>
      <c r="B1" s="1491"/>
      <c r="C1" s="1492"/>
      <c r="D1" s="1493" t="s">
        <v>1212</v>
      </c>
      <c r="E1" s="1494"/>
      <c r="F1" s="1485" t="s">
        <v>1213</v>
      </c>
      <c r="G1" s="1486"/>
      <c r="H1" s="1486"/>
      <c r="I1" s="1486"/>
      <c r="J1" s="1486"/>
      <c r="K1" s="1486"/>
      <c r="L1" s="1486"/>
      <c r="M1" s="1486"/>
      <c r="N1" s="1487"/>
      <c r="O1" s="1485" t="s">
        <v>1191</v>
      </c>
      <c r="P1" s="1486"/>
      <c r="Q1" s="1486"/>
      <c r="R1" s="1486"/>
      <c r="S1" s="1486"/>
      <c r="T1" s="1486"/>
      <c r="U1" s="1486"/>
      <c r="V1" s="1486"/>
      <c r="W1" s="1487"/>
      <c r="X1" s="1485" t="s">
        <v>1200</v>
      </c>
      <c r="Y1" s="1486"/>
      <c r="Z1" s="1486"/>
      <c r="AA1" s="1487"/>
      <c r="AB1" s="1485" t="s">
        <v>1214</v>
      </c>
      <c r="AC1" s="1486"/>
      <c r="AD1" s="1486"/>
      <c r="AE1" s="1486"/>
      <c r="AF1" s="1486"/>
      <c r="AG1" s="1486"/>
      <c r="AH1" s="1486"/>
      <c r="AI1" s="1486"/>
      <c r="AJ1" s="1486"/>
      <c r="AK1" s="1486"/>
      <c r="AL1" s="1486"/>
      <c r="AM1" s="1486"/>
      <c r="AN1" s="1486"/>
      <c r="AO1" s="1486"/>
      <c r="AP1" s="1486"/>
      <c r="AQ1" s="1486"/>
      <c r="AR1" s="1486"/>
      <c r="AS1" s="1486"/>
      <c r="AT1" s="1486"/>
      <c r="AU1" s="1486"/>
      <c r="AV1" s="1486"/>
      <c r="AW1" s="1487"/>
      <c r="AX1" s="1482" t="s">
        <v>0</v>
      </c>
      <c r="AY1" s="1485" t="s">
        <v>1215</v>
      </c>
      <c r="AZ1" s="1486"/>
      <c r="BA1" s="1486"/>
      <c r="BB1" s="1486"/>
      <c r="BC1" s="1486"/>
      <c r="BD1" s="1486"/>
      <c r="BE1" s="1486"/>
      <c r="BF1" s="1486"/>
      <c r="BG1" s="1486"/>
      <c r="BH1" s="1486"/>
      <c r="BI1" s="1486"/>
      <c r="BJ1" s="1486"/>
      <c r="BK1" s="1486"/>
      <c r="BL1" s="1486"/>
      <c r="BM1" s="1486"/>
      <c r="BN1" s="1486"/>
      <c r="BO1" s="1486"/>
      <c r="BP1" s="1486"/>
      <c r="BQ1" s="1486"/>
      <c r="BR1" s="1486"/>
      <c r="BS1" s="1487"/>
      <c r="BT1" s="1482" t="s">
        <v>2</v>
      </c>
      <c r="BU1" s="1485" t="s">
        <v>1216</v>
      </c>
      <c r="BV1" s="1486"/>
      <c r="BW1" s="1486"/>
      <c r="BX1" s="1486"/>
      <c r="BY1" s="1486"/>
      <c r="BZ1" s="1486"/>
      <c r="CA1" s="1486"/>
      <c r="CB1" s="1486"/>
      <c r="CC1" s="1486"/>
      <c r="CD1" s="1486"/>
      <c r="CE1" s="1486"/>
      <c r="CF1" s="1486"/>
      <c r="CG1" s="1486"/>
      <c r="CH1" s="1486"/>
      <c r="CI1" s="1486"/>
      <c r="CJ1" s="1486"/>
      <c r="CK1" s="1486"/>
      <c r="CL1" s="1486"/>
      <c r="CM1" s="1486"/>
      <c r="CN1" s="1486"/>
      <c r="CO1" s="1487"/>
      <c r="CP1" s="1482" t="s">
        <v>3</v>
      </c>
      <c r="CQ1" s="1506" t="s">
        <v>1217</v>
      </c>
      <c r="CR1" s="1507"/>
      <c r="CS1" s="1507"/>
      <c r="CT1" s="1507"/>
      <c r="CU1" s="1507"/>
      <c r="CV1" s="1507"/>
      <c r="CW1" s="1507"/>
      <c r="CX1" s="1507"/>
      <c r="CY1" s="1507"/>
      <c r="CZ1" s="1507"/>
      <c r="DA1" s="1507"/>
      <c r="DB1" s="1507"/>
      <c r="DC1" s="1507"/>
      <c r="DD1" s="1507"/>
      <c r="DE1" s="1507"/>
      <c r="DF1" s="1507"/>
      <c r="DG1" s="1507"/>
      <c r="DH1" s="1507"/>
      <c r="DI1" s="1507"/>
      <c r="DJ1" s="1507"/>
      <c r="DK1" s="1508"/>
      <c r="DL1" s="1482" t="s">
        <v>5</v>
      </c>
      <c r="DM1" s="1451" t="s">
        <v>6</v>
      </c>
      <c r="DN1" s="1451" t="s">
        <v>1160</v>
      </c>
    </row>
    <row r="2" spans="1:190" s="3" customFormat="1" ht="28.5" customHeight="1" thickBot="1" x14ac:dyDescent="0.25">
      <c r="A2" s="1472" t="s">
        <v>14</v>
      </c>
      <c r="B2" s="1472" t="s">
        <v>15</v>
      </c>
      <c r="C2" s="1474" t="s">
        <v>15</v>
      </c>
      <c r="D2" s="53" t="s">
        <v>7</v>
      </c>
      <c r="E2" s="1476" t="s">
        <v>8</v>
      </c>
      <c r="F2" s="53" t="s">
        <v>9</v>
      </c>
      <c r="G2" s="1478" t="s">
        <v>10</v>
      </c>
      <c r="H2" s="1460" t="s">
        <v>11</v>
      </c>
      <c r="I2" s="1461"/>
      <c r="J2" s="1461"/>
      <c r="K2" s="1461"/>
      <c r="L2" s="1461"/>
      <c r="M2" s="1461"/>
      <c r="N2" s="1462"/>
      <c r="O2" s="1480" t="s">
        <v>12</v>
      </c>
      <c r="P2" s="1480" t="s">
        <v>13</v>
      </c>
      <c r="Q2" s="1460" t="s">
        <v>11</v>
      </c>
      <c r="R2" s="1461"/>
      <c r="S2" s="1461"/>
      <c r="T2" s="1461"/>
      <c r="U2" s="1461"/>
      <c r="V2" s="1461"/>
      <c r="W2" s="1462"/>
      <c r="X2" s="1460" t="s">
        <v>1192</v>
      </c>
      <c r="Y2" s="1461"/>
      <c r="Z2" s="1461"/>
      <c r="AA2" s="1461"/>
      <c r="AB2" s="1456" t="s">
        <v>1243</v>
      </c>
      <c r="AC2" s="175" t="s">
        <v>1240</v>
      </c>
      <c r="AD2" s="1456" t="s">
        <v>1244</v>
      </c>
      <c r="AE2" s="1464" t="s">
        <v>1245</v>
      </c>
      <c r="AF2" s="1451" t="s">
        <v>1246</v>
      </c>
      <c r="AG2" s="1451" t="s">
        <v>1247</v>
      </c>
      <c r="AH2" s="1451" t="s">
        <v>1248</v>
      </c>
      <c r="AI2" s="1451" t="s">
        <v>1249</v>
      </c>
      <c r="AJ2" s="1451" t="s">
        <v>1250</v>
      </c>
      <c r="AK2" s="1451" t="s">
        <v>1251</v>
      </c>
      <c r="AL2" s="1451" t="s">
        <v>1252</v>
      </c>
      <c r="AM2" s="1451" t="s">
        <v>1253</v>
      </c>
      <c r="AN2" s="1451" t="s">
        <v>1254</v>
      </c>
      <c r="AO2" s="1451" t="s">
        <v>1255</v>
      </c>
      <c r="AP2" s="1451" t="s">
        <v>1206</v>
      </c>
      <c r="AQ2" s="1470" t="s">
        <v>1256</v>
      </c>
      <c r="AR2" s="1466" t="s">
        <v>1257</v>
      </c>
      <c r="AS2" s="1468" t="s">
        <v>1270</v>
      </c>
      <c r="AT2" s="1468" t="s">
        <v>1259</v>
      </c>
      <c r="AU2" s="1468" t="s">
        <v>1258</v>
      </c>
      <c r="AV2" s="1495" t="s">
        <v>1234</v>
      </c>
      <c r="AW2" s="1495" t="s">
        <v>1242</v>
      </c>
      <c r="AX2" s="1483"/>
      <c r="AY2" s="1488" t="s">
        <v>1</v>
      </c>
      <c r="AZ2" s="177" t="s">
        <v>1269</v>
      </c>
      <c r="BA2" s="1488" t="s">
        <v>1244</v>
      </c>
      <c r="BB2" s="1488" t="s">
        <v>1161</v>
      </c>
      <c r="BC2" s="1488" t="s">
        <v>1246</v>
      </c>
      <c r="BD2" s="1488" t="s">
        <v>1247</v>
      </c>
      <c r="BE2" s="1458" t="s">
        <v>1260</v>
      </c>
      <c r="BF2" s="1458" t="s">
        <v>1261</v>
      </c>
      <c r="BG2" s="1458" t="s">
        <v>1250</v>
      </c>
      <c r="BH2" s="1458" t="s">
        <v>1262</v>
      </c>
      <c r="BI2" s="1458" t="s">
        <v>1263</v>
      </c>
      <c r="BJ2" s="1458" t="s">
        <v>1264</v>
      </c>
      <c r="BK2" s="1458" t="s">
        <v>1254</v>
      </c>
      <c r="BL2" s="1458" t="s">
        <v>1255</v>
      </c>
      <c r="BM2" s="1458" t="s">
        <v>1265</v>
      </c>
      <c r="BN2" s="1458" t="s">
        <v>1266</v>
      </c>
      <c r="BO2" s="1488" t="s">
        <v>1267</v>
      </c>
      <c r="BP2" s="1456" t="s">
        <v>1271</v>
      </c>
      <c r="BQ2" s="1451" t="s">
        <v>1258</v>
      </c>
      <c r="BR2" s="1451" t="s">
        <v>1234</v>
      </c>
      <c r="BS2" s="1451" t="s">
        <v>1242</v>
      </c>
      <c r="BT2" s="1504" t="e">
        <f>+#REF!*1.029</f>
        <v>#REF!</v>
      </c>
      <c r="BU2" s="1451" t="s">
        <v>1243</v>
      </c>
      <c r="BV2" s="181" t="s">
        <v>1272</v>
      </c>
      <c r="BW2" s="1451" t="s">
        <v>1274</v>
      </c>
      <c r="BX2" s="1451" t="s">
        <v>1161</v>
      </c>
      <c r="BY2" s="1451" t="s">
        <v>1246</v>
      </c>
      <c r="BZ2" s="1451" t="s">
        <v>1247</v>
      </c>
      <c r="CA2" s="1451" t="s">
        <v>1275</v>
      </c>
      <c r="CB2" s="1451" t="s">
        <v>1261</v>
      </c>
      <c r="CC2" s="1458" t="s">
        <v>1250</v>
      </c>
      <c r="CD2" s="1451" t="s">
        <v>1276</v>
      </c>
      <c r="CE2" s="1451" t="s">
        <v>1252</v>
      </c>
      <c r="CF2" s="1451" t="s">
        <v>1277</v>
      </c>
      <c r="CG2" s="1451" t="s">
        <v>1278</v>
      </c>
      <c r="CH2" s="1451" t="s">
        <v>1279</v>
      </c>
      <c r="CI2" s="1451" t="s">
        <v>1280</v>
      </c>
      <c r="CJ2" s="1451" t="s">
        <v>1281</v>
      </c>
      <c r="CK2" s="1451" t="s">
        <v>1267</v>
      </c>
      <c r="CL2" s="1451" t="s">
        <v>1268</v>
      </c>
      <c r="CM2" s="1451" t="s">
        <v>1258</v>
      </c>
      <c r="CN2" s="1451" t="s">
        <v>1234</v>
      </c>
      <c r="CO2" s="1451" t="s">
        <v>1242</v>
      </c>
      <c r="CP2" s="1483"/>
      <c r="CQ2" s="1456" t="s">
        <v>4</v>
      </c>
      <c r="CR2" s="176" t="s">
        <v>1282</v>
      </c>
      <c r="CS2" s="1456" t="s">
        <v>1244</v>
      </c>
      <c r="CT2" s="1456" t="s">
        <v>1162</v>
      </c>
      <c r="CU2" s="1451" t="s">
        <v>1285</v>
      </c>
      <c r="CV2" s="1451" t="s">
        <v>1286</v>
      </c>
      <c r="CW2" s="1451" t="s">
        <v>1287</v>
      </c>
      <c r="CX2" s="1451" t="s">
        <v>1261</v>
      </c>
      <c r="CY2" s="1451" t="s">
        <v>1288</v>
      </c>
      <c r="CZ2" s="1451" t="s">
        <v>1289</v>
      </c>
      <c r="DA2" s="1451" t="s">
        <v>1290</v>
      </c>
      <c r="DB2" s="1451" t="s">
        <v>1235</v>
      </c>
      <c r="DC2" s="1451" t="s">
        <v>1291</v>
      </c>
      <c r="DD2" s="1451" t="s">
        <v>1292</v>
      </c>
      <c r="DE2" s="1451" t="s">
        <v>1265</v>
      </c>
      <c r="DF2" s="1451" t="s">
        <v>1267</v>
      </c>
      <c r="DG2" s="1451" t="s">
        <v>1222</v>
      </c>
      <c r="DH2" s="1451" t="s">
        <v>1228</v>
      </c>
      <c r="DI2" s="1451" t="s">
        <v>1233</v>
      </c>
      <c r="DJ2" s="1451" t="s">
        <v>1234</v>
      </c>
      <c r="DK2" s="1451" t="s">
        <v>1284</v>
      </c>
      <c r="DL2" s="1502">
        <f>+CP2*1.044</f>
        <v>0</v>
      </c>
      <c r="DM2" s="1495"/>
      <c r="DN2" s="1495"/>
    </row>
    <row r="3" spans="1:190" s="3" customFormat="1" ht="38.25" customHeight="1" thickBot="1" x14ac:dyDescent="0.25">
      <c r="A3" s="1473"/>
      <c r="B3" s="1473"/>
      <c r="C3" s="1475"/>
      <c r="D3" s="4"/>
      <c r="E3" s="1477"/>
      <c r="F3" s="4"/>
      <c r="G3" s="1479"/>
      <c r="H3" s="170" t="s">
        <v>16</v>
      </c>
      <c r="I3" s="170" t="s">
        <v>17</v>
      </c>
      <c r="J3" s="170" t="s">
        <v>18</v>
      </c>
      <c r="K3" s="170" t="s">
        <v>1229</v>
      </c>
      <c r="L3" s="170" t="s">
        <v>20</v>
      </c>
      <c r="M3" s="170" t="s">
        <v>21</v>
      </c>
      <c r="N3" s="171" t="s">
        <v>22</v>
      </c>
      <c r="O3" s="1481"/>
      <c r="P3" s="1481"/>
      <c r="Q3" s="172" t="s">
        <v>16</v>
      </c>
      <c r="R3" s="173" t="s">
        <v>17</v>
      </c>
      <c r="S3" s="173" t="s">
        <v>23</v>
      </c>
      <c r="T3" s="173" t="s">
        <v>19</v>
      </c>
      <c r="U3" s="173" t="s">
        <v>20</v>
      </c>
      <c r="V3" s="173" t="s">
        <v>24</v>
      </c>
      <c r="W3" s="174" t="s">
        <v>22</v>
      </c>
      <c r="X3" s="173" t="s">
        <v>1156</v>
      </c>
      <c r="Y3" s="173" t="s">
        <v>1157</v>
      </c>
      <c r="Z3" s="173" t="s">
        <v>1158</v>
      </c>
      <c r="AA3" s="174" t="s">
        <v>1159</v>
      </c>
      <c r="AB3" s="1463"/>
      <c r="AC3" s="144" t="s">
        <v>1241</v>
      </c>
      <c r="AD3" s="1463"/>
      <c r="AE3" s="1465"/>
      <c r="AF3" s="1495"/>
      <c r="AG3" s="1495"/>
      <c r="AH3" s="1495"/>
      <c r="AI3" s="1452"/>
      <c r="AJ3" s="1452"/>
      <c r="AK3" s="1452"/>
      <c r="AL3" s="1452"/>
      <c r="AM3" s="1452"/>
      <c r="AN3" s="1452"/>
      <c r="AO3" s="1452"/>
      <c r="AP3" s="1452"/>
      <c r="AQ3" s="1471"/>
      <c r="AR3" s="1467"/>
      <c r="AS3" s="1469"/>
      <c r="AT3" s="1469"/>
      <c r="AU3" s="1469"/>
      <c r="AV3" s="1452"/>
      <c r="AW3" s="1452"/>
      <c r="AX3" s="1484"/>
      <c r="AY3" s="1489"/>
      <c r="AZ3" s="178" t="s">
        <v>1241</v>
      </c>
      <c r="BA3" s="1489"/>
      <c r="BB3" s="1489"/>
      <c r="BC3" s="1489"/>
      <c r="BD3" s="1489"/>
      <c r="BE3" s="1459"/>
      <c r="BF3" s="1459"/>
      <c r="BG3" s="1459"/>
      <c r="BH3" s="1459"/>
      <c r="BI3" s="1459"/>
      <c r="BJ3" s="1459"/>
      <c r="BK3" s="1459"/>
      <c r="BL3" s="1459"/>
      <c r="BM3" s="1459"/>
      <c r="BN3" s="1459"/>
      <c r="BO3" s="1489"/>
      <c r="BP3" s="1457"/>
      <c r="BQ3" s="1452"/>
      <c r="BR3" s="1452"/>
      <c r="BS3" s="1452"/>
      <c r="BT3" s="1505"/>
      <c r="BU3" s="1452"/>
      <c r="BV3" s="182" t="s">
        <v>1273</v>
      </c>
      <c r="BW3" s="1452"/>
      <c r="BX3" s="1452"/>
      <c r="BY3" s="1452"/>
      <c r="BZ3" s="1452"/>
      <c r="CA3" s="1452"/>
      <c r="CB3" s="1452"/>
      <c r="CC3" s="1459"/>
      <c r="CD3" s="1452"/>
      <c r="CE3" s="1452"/>
      <c r="CF3" s="1452"/>
      <c r="CG3" s="1452"/>
      <c r="CH3" s="1452"/>
      <c r="CI3" s="1452"/>
      <c r="CJ3" s="1452"/>
      <c r="CK3" s="1452"/>
      <c r="CL3" s="1452"/>
      <c r="CM3" s="1452"/>
      <c r="CN3" s="1452"/>
      <c r="CO3" s="1452"/>
      <c r="CP3" s="1484"/>
      <c r="CQ3" s="1457"/>
      <c r="CR3" s="182" t="s">
        <v>1283</v>
      </c>
      <c r="CS3" s="1457"/>
      <c r="CT3" s="1457"/>
      <c r="CU3" s="1452"/>
      <c r="CV3" s="1452"/>
      <c r="CW3" s="1452"/>
      <c r="CX3" s="1452"/>
      <c r="CY3" s="1452"/>
      <c r="CZ3" s="1452"/>
      <c r="DA3" s="1452"/>
      <c r="DB3" s="1452"/>
      <c r="DC3" s="1452"/>
      <c r="DD3" s="1452"/>
      <c r="DE3" s="1452"/>
      <c r="DF3" s="1452"/>
      <c r="DG3" s="1452"/>
      <c r="DH3" s="1452"/>
      <c r="DI3" s="1452"/>
      <c r="DJ3" s="1452"/>
      <c r="DK3" s="1452"/>
      <c r="DL3" s="1503"/>
      <c r="DM3" s="1452"/>
      <c r="DN3" s="1452"/>
    </row>
    <row r="4" spans="1:190" s="111" customFormat="1" ht="56.1" customHeight="1" x14ac:dyDescent="0.2">
      <c r="A4" s="108">
        <v>2</v>
      </c>
      <c r="B4" s="109" t="s">
        <v>552</v>
      </c>
      <c r="C4" s="473" t="s">
        <v>596</v>
      </c>
      <c r="D4" s="108" t="s">
        <v>627</v>
      </c>
      <c r="E4" s="108" t="s">
        <v>628</v>
      </c>
      <c r="F4" s="35" t="s">
        <v>629</v>
      </c>
      <c r="G4" s="108" t="s">
        <v>630</v>
      </c>
      <c r="H4" s="474">
        <v>0</v>
      </c>
      <c r="I4" s="108">
        <v>2023</v>
      </c>
      <c r="J4" s="108" t="s">
        <v>631</v>
      </c>
      <c r="K4" s="108" t="s">
        <v>105</v>
      </c>
      <c r="L4" s="108" t="s">
        <v>139</v>
      </c>
      <c r="M4" s="108">
        <v>1</v>
      </c>
      <c r="N4" s="474">
        <v>1</v>
      </c>
      <c r="O4" s="475" t="s">
        <v>632</v>
      </c>
      <c r="P4" s="475" t="s">
        <v>633</v>
      </c>
      <c r="Q4" s="475">
        <v>0</v>
      </c>
      <c r="R4" s="475">
        <v>2023</v>
      </c>
      <c r="S4" s="475" t="s">
        <v>251</v>
      </c>
      <c r="T4" s="475" t="s">
        <v>105</v>
      </c>
      <c r="U4" s="475" t="s">
        <v>139</v>
      </c>
      <c r="V4" s="475">
        <v>1</v>
      </c>
      <c r="W4" s="475">
        <v>1</v>
      </c>
      <c r="X4" s="475">
        <v>0.1</v>
      </c>
      <c r="Y4" s="475">
        <v>0.65</v>
      </c>
      <c r="Z4" s="475">
        <v>0.85</v>
      </c>
      <c r="AA4" s="475">
        <v>1</v>
      </c>
      <c r="AB4" s="215">
        <v>1</v>
      </c>
      <c r="AC4" s="216"/>
      <c r="AD4" s="211"/>
      <c r="AE4" s="211"/>
      <c r="AF4" s="211"/>
      <c r="AG4" s="211"/>
      <c r="AH4" s="211"/>
      <c r="AI4" s="211"/>
      <c r="AJ4" s="211"/>
      <c r="AK4" s="211"/>
      <c r="AL4" s="211"/>
      <c r="AM4" s="211"/>
      <c r="AN4" s="211"/>
      <c r="AO4" s="211"/>
      <c r="AP4" s="211"/>
      <c r="AQ4" s="211"/>
      <c r="AR4" s="211"/>
      <c r="AS4" s="211"/>
      <c r="AT4" s="211"/>
      <c r="AU4" s="211"/>
      <c r="AV4" s="211"/>
      <c r="AW4" s="211"/>
      <c r="AX4" s="421">
        <f>SUM(AB4:AW4)</f>
        <v>1</v>
      </c>
      <c r="AY4" s="211">
        <v>101000000</v>
      </c>
      <c r="AZ4" s="211"/>
      <c r="BA4" s="211"/>
      <c r="BB4" s="211"/>
      <c r="BC4" s="211"/>
      <c r="BD4" s="211"/>
      <c r="BE4" s="211"/>
      <c r="BF4" s="211"/>
      <c r="BG4" s="211"/>
      <c r="BH4" s="211"/>
      <c r="BI4" s="211"/>
      <c r="BJ4" s="211"/>
      <c r="BK4" s="211"/>
      <c r="BL4" s="211"/>
      <c r="BM4" s="211"/>
      <c r="BN4" s="211"/>
      <c r="BO4" s="211"/>
      <c r="BP4" s="211"/>
      <c r="BQ4" s="211"/>
      <c r="BR4" s="211"/>
      <c r="BS4" s="211"/>
      <c r="BT4" s="421">
        <f>SUM(AY4:BS4)</f>
        <v>101000000</v>
      </c>
      <c r="BU4" s="211">
        <v>103000000</v>
      </c>
      <c r="BV4" s="211"/>
      <c r="BW4" s="211"/>
      <c r="BX4" s="211"/>
      <c r="BY4" s="211"/>
      <c r="BZ4" s="211"/>
      <c r="CA4" s="211"/>
      <c r="CB4" s="211"/>
      <c r="CC4" s="211"/>
      <c r="CD4" s="211"/>
      <c r="CE4" s="211"/>
      <c r="CF4" s="211"/>
      <c r="CG4" s="211"/>
      <c r="CH4" s="211"/>
      <c r="CI4" s="211"/>
      <c r="CJ4" s="211"/>
      <c r="CK4" s="211"/>
      <c r="CL4" s="211"/>
      <c r="CM4" s="211"/>
      <c r="CN4" s="211"/>
      <c r="CO4" s="211"/>
      <c r="CP4" s="421">
        <f>SUM(BU4:CO4)</f>
        <v>103000000</v>
      </c>
      <c r="CQ4" s="211">
        <v>104000000</v>
      </c>
      <c r="CR4" s="211"/>
      <c r="CS4" s="211"/>
      <c r="CT4" s="211"/>
      <c r="CU4" s="211"/>
      <c r="CV4" s="217"/>
      <c r="CW4" s="217"/>
      <c r="CX4" s="217"/>
      <c r="CY4" s="217"/>
      <c r="CZ4" s="217"/>
      <c r="DA4" s="217"/>
      <c r="DB4" s="217"/>
      <c r="DC4" s="217"/>
      <c r="DD4" s="217"/>
      <c r="DE4" s="217"/>
      <c r="DF4" s="217"/>
      <c r="DG4" s="217"/>
      <c r="DH4" s="217"/>
      <c r="DI4" s="217"/>
      <c r="DJ4" s="217"/>
      <c r="DK4" s="217"/>
      <c r="DL4" s="453">
        <f>SUM(CQ4:DK4)</f>
        <v>104000000</v>
      </c>
      <c r="DM4" s="218">
        <f t="shared" ref="DM4:DM19" si="0">+AX4+BT4+CP4+DL4</f>
        <v>308000001</v>
      </c>
      <c r="DN4" s="219" t="s">
        <v>1175</v>
      </c>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row>
    <row r="5" spans="1:190" s="111" customFormat="1" ht="56.1" customHeight="1" x14ac:dyDescent="0.2">
      <c r="A5" s="37">
        <v>2</v>
      </c>
      <c r="B5" s="112" t="s">
        <v>552</v>
      </c>
      <c r="C5" s="117" t="s">
        <v>596</v>
      </c>
      <c r="D5" s="37" t="s">
        <v>627</v>
      </c>
      <c r="E5" s="37" t="s">
        <v>628</v>
      </c>
      <c r="F5" s="36" t="s">
        <v>629</v>
      </c>
      <c r="G5" s="37" t="s">
        <v>630</v>
      </c>
      <c r="H5" s="131">
        <v>0</v>
      </c>
      <c r="I5" s="37">
        <v>2023</v>
      </c>
      <c r="J5" s="37" t="s">
        <v>631</v>
      </c>
      <c r="K5" s="37" t="s">
        <v>105</v>
      </c>
      <c r="L5" s="37" t="s">
        <v>139</v>
      </c>
      <c r="M5" s="37">
        <v>1</v>
      </c>
      <c r="N5" s="131">
        <v>1</v>
      </c>
      <c r="O5" s="214" t="s">
        <v>634</v>
      </c>
      <c r="P5" s="214" t="s">
        <v>635</v>
      </c>
      <c r="Q5" s="214">
        <v>0</v>
      </c>
      <c r="R5" s="214">
        <v>2023</v>
      </c>
      <c r="S5" s="214" t="s">
        <v>636</v>
      </c>
      <c r="T5" s="214" t="s">
        <v>105</v>
      </c>
      <c r="U5" s="214" t="s">
        <v>33</v>
      </c>
      <c r="V5" s="214">
        <v>1</v>
      </c>
      <c r="W5" s="214">
        <v>2</v>
      </c>
      <c r="X5" s="214">
        <v>0.25</v>
      </c>
      <c r="Y5" s="214">
        <v>0.25</v>
      </c>
      <c r="Z5" s="214">
        <v>0.25</v>
      </c>
      <c r="AA5" s="214">
        <v>0.25</v>
      </c>
      <c r="AB5" s="220">
        <v>1</v>
      </c>
      <c r="AC5" s="221"/>
      <c r="AD5" s="211"/>
      <c r="AE5" s="211"/>
      <c r="AF5" s="211"/>
      <c r="AG5" s="211"/>
      <c r="AH5" s="211"/>
      <c r="AI5" s="211"/>
      <c r="AJ5" s="211"/>
      <c r="AK5" s="211"/>
      <c r="AL5" s="211"/>
      <c r="AM5" s="211"/>
      <c r="AN5" s="211"/>
      <c r="AO5" s="211"/>
      <c r="AP5" s="211"/>
      <c r="AQ5" s="211"/>
      <c r="AR5" s="211"/>
      <c r="AS5" s="211"/>
      <c r="AT5" s="211"/>
      <c r="AU5" s="211"/>
      <c r="AV5" s="211"/>
      <c r="AW5" s="211"/>
      <c r="AX5" s="421">
        <f t="shared" ref="AX5:AX19" si="1">SUM(AB5:AW5)</f>
        <v>1</v>
      </c>
      <c r="AY5" s="211">
        <v>101000000</v>
      </c>
      <c r="AZ5" s="211"/>
      <c r="BA5" s="211"/>
      <c r="BB5" s="211"/>
      <c r="BC5" s="211"/>
      <c r="BD5" s="211"/>
      <c r="BE5" s="211"/>
      <c r="BF5" s="211"/>
      <c r="BG5" s="211"/>
      <c r="BH5" s="211"/>
      <c r="BI5" s="211"/>
      <c r="BJ5" s="211"/>
      <c r="BK5" s="211"/>
      <c r="BL5" s="211"/>
      <c r="BM5" s="211"/>
      <c r="BN5" s="211"/>
      <c r="BO5" s="211"/>
      <c r="BP5" s="211"/>
      <c r="BQ5" s="211"/>
      <c r="BR5" s="211"/>
      <c r="BS5" s="211"/>
      <c r="BT5" s="421">
        <f t="shared" ref="BT5:BT19" si="2">SUM(AY5:BS5)</f>
        <v>101000000</v>
      </c>
      <c r="BU5" s="211">
        <v>105000000</v>
      </c>
      <c r="BV5" s="211"/>
      <c r="BW5" s="211"/>
      <c r="BX5" s="211"/>
      <c r="BY5" s="211"/>
      <c r="BZ5" s="211"/>
      <c r="CA5" s="211"/>
      <c r="CB5" s="211"/>
      <c r="CC5" s="211"/>
      <c r="CD5" s="211"/>
      <c r="CE5" s="211"/>
      <c r="CF5" s="211"/>
      <c r="CG5" s="211"/>
      <c r="CH5" s="211"/>
      <c r="CI5" s="211"/>
      <c r="CJ5" s="211"/>
      <c r="CK5" s="211"/>
      <c r="CL5" s="211"/>
      <c r="CM5" s="211"/>
      <c r="CN5" s="211"/>
      <c r="CO5" s="211"/>
      <c r="CP5" s="421">
        <f t="shared" ref="CP5:CP19" si="3">SUM(BU5:CO5)</f>
        <v>105000000</v>
      </c>
      <c r="CQ5" s="211">
        <f>131607258</f>
        <v>131607258</v>
      </c>
      <c r="CR5" s="211"/>
      <c r="CS5" s="211"/>
      <c r="CT5" s="211"/>
      <c r="CU5" s="211"/>
      <c r="CV5" s="217"/>
      <c r="CW5" s="217"/>
      <c r="CX5" s="217"/>
      <c r="CY5" s="217"/>
      <c r="CZ5" s="217"/>
      <c r="DA5" s="217"/>
      <c r="DB5" s="217"/>
      <c r="DC5" s="217"/>
      <c r="DD5" s="217"/>
      <c r="DE5" s="217"/>
      <c r="DF5" s="217"/>
      <c r="DG5" s="217"/>
      <c r="DH5" s="217"/>
      <c r="DI5" s="217"/>
      <c r="DJ5" s="217"/>
      <c r="DK5" s="217"/>
      <c r="DL5" s="453">
        <f t="shared" ref="DL5:DL19" si="4">SUM(CQ5:DK5)</f>
        <v>131607258</v>
      </c>
      <c r="DM5" s="218">
        <f t="shared" si="0"/>
        <v>337607259</v>
      </c>
      <c r="DN5" s="219" t="s">
        <v>1175</v>
      </c>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row>
    <row r="6" spans="1:190" s="111" customFormat="1" ht="56.1" customHeight="1" x14ac:dyDescent="0.2">
      <c r="A6" s="37">
        <v>2</v>
      </c>
      <c r="B6" s="112" t="s">
        <v>552</v>
      </c>
      <c r="C6" s="117" t="s">
        <v>596</v>
      </c>
      <c r="D6" s="37" t="s">
        <v>627</v>
      </c>
      <c r="E6" s="37" t="s">
        <v>628</v>
      </c>
      <c r="F6" s="36" t="s">
        <v>629</v>
      </c>
      <c r="G6" s="37" t="s">
        <v>630</v>
      </c>
      <c r="H6" s="131">
        <v>0</v>
      </c>
      <c r="I6" s="37">
        <v>2023</v>
      </c>
      <c r="J6" s="37" t="s">
        <v>631</v>
      </c>
      <c r="K6" s="37" t="s">
        <v>105</v>
      </c>
      <c r="L6" s="37" t="s">
        <v>139</v>
      </c>
      <c r="M6" s="37">
        <v>1</v>
      </c>
      <c r="N6" s="131">
        <v>1</v>
      </c>
      <c r="O6" s="214" t="s">
        <v>637</v>
      </c>
      <c r="P6" s="214" t="s">
        <v>638</v>
      </c>
      <c r="Q6" s="214">
        <v>0</v>
      </c>
      <c r="R6" s="214">
        <v>2023</v>
      </c>
      <c r="S6" s="214" t="s">
        <v>251</v>
      </c>
      <c r="T6" s="214" t="s">
        <v>32</v>
      </c>
      <c r="U6" s="214" t="s">
        <v>33</v>
      </c>
      <c r="V6" s="214">
        <v>1</v>
      </c>
      <c r="W6" s="214">
        <v>1</v>
      </c>
      <c r="X6" s="214">
        <v>0.25</v>
      </c>
      <c r="Y6" s="214">
        <v>0.5</v>
      </c>
      <c r="Z6" s="214">
        <v>0.75</v>
      </c>
      <c r="AA6" s="214">
        <v>1</v>
      </c>
      <c r="AB6" s="220">
        <v>1</v>
      </c>
      <c r="AC6" s="221"/>
      <c r="AD6" s="211"/>
      <c r="AE6" s="211"/>
      <c r="AF6" s="211"/>
      <c r="AG6" s="211"/>
      <c r="AH6" s="211"/>
      <c r="AI6" s="211"/>
      <c r="AJ6" s="211"/>
      <c r="AK6" s="211"/>
      <c r="AL6" s="211"/>
      <c r="AM6" s="211"/>
      <c r="AN6" s="211"/>
      <c r="AO6" s="211"/>
      <c r="AP6" s="211"/>
      <c r="AQ6" s="211"/>
      <c r="AR6" s="211"/>
      <c r="AS6" s="211"/>
      <c r="AT6" s="211"/>
      <c r="AU6" s="211"/>
      <c r="AV6" s="211"/>
      <c r="AW6" s="211"/>
      <c r="AX6" s="421">
        <f t="shared" si="1"/>
        <v>1</v>
      </c>
      <c r="AY6" s="211">
        <v>16000000</v>
      </c>
      <c r="AZ6" s="211"/>
      <c r="BA6" s="211"/>
      <c r="BB6" s="211"/>
      <c r="BC6" s="211"/>
      <c r="BD6" s="211"/>
      <c r="BE6" s="211"/>
      <c r="BF6" s="211"/>
      <c r="BG6" s="211"/>
      <c r="BH6" s="211"/>
      <c r="BI6" s="211"/>
      <c r="BJ6" s="211"/>
      <c r="BK6" s="211"/>
      <c r="BL6" s="211"/>
      <c r="BM6" s="211"/>
      <c r="BN6" s="211"/>
      <c r="BO6" s="211"/>
      <c r="BP6" s="211"/>
      <c r="BQ6" s="211"/>
      <c r="BR6" s="211"/>
      <c r="BS6" s="211"/>
      <c r="BT6" s="421">
        <f t="shared" si="2"/>
        <v>16000000</v>
      </c>
      <c r="BU6" s="211">
        <v>17000000</v>
      </c>
      <c r="BV6" s="211"/>
      <c r="BW6" s="211"/>
      <c r="BX6" s="211"/>
      <c r="BY6" s="211"/>
      <c r="BZ6" s="211"/>
      <c r="CA6" s="211"/>
      <c r="CB6" s="211"/>
      <c r="CC6" s="211"/>
      <c r="CD6" s="211"/>
      <c r="CE6" s="211"/>
      <c r="CF6" s="211"/>
      <c r="CG6" s="211"/>
      <c r="CH6" s="211"/>
      <c r="CI6" s="211"/>
      <c r="CJ6" s="211"/>
      <c r="CK6" s="211"/>
      <c r="CL6" s="211"/>
      <c r="CM6" s="211"/>
      <c r="CN6" s="211"/>
      <c r="CO6" s="211"/>
      <c r="CP6" s="421">
        <f t="shared" si="3"/>
        <v>17000000</v>
      </c>
      <c r="CQ6" s="211">
        <v>0</v>
      </c>
      <c r="CR6" s="211"/>
      <c r="CS6" s="211"/>
      <c r="CT6" s="211"/>
      <c r="CU6" s="211"/>
      <c r="CV6" s="217"/>
      <c r="CW6" s="217"/>
      <c r="CX6" s="217"/>
      <c r="CY6" s="217"/>
      <c r="CZ6" s="217"/>
      <c r="DA6" s="217"/>
      <c r="DB6" s="217"/>
      <c r="DC6" s="217"/>
      <c r="DD6" s="217"/>
      <c r="DE6" s="217"/>
      <c r="DF6" s="217"/>
      <c r="DG6" s="217"/>
      <c r="DH6" s="217"/>
      <c r="DI6" s="217"/>
      <c r="DJ6" s="217"/>
      <c r="DK6" s="217"/>
      <c r="DL6" s="453">
        <f t="shared" si="4"/>
        <v>0</v>
      </c>
      <c r="DM6" s="218">
        <f t="shared" si="0"/>
        <v>33000001</v>
      </c>
      <c r="DN6" s="219" t="s">
        <v>1175</v>
      </c>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row>
    <row r="7" spans="1:190" s="111" customFormat="1" ht="56.1" customHeight="1" x14ac:dyDescent="0.2">
      <c r="A7" s="37">
        <v>2</v>
      </c>
      <c r="B7" s="112" t="s">
        <v>552</v>
      </c>
      <c r="C7" s="117" t="s">
        <v>596</v>
      </c>
      <c r="D7" s="37" t="s">
        <v>627</v>
      </c>
      <c r="E7" s="37" t="s">
        <v>628</v>
      </c>
      <c r="F7" s="36" t="s">
        <v>629</v>
      </c>
      <c r="G7" s="37" t="s">
        <v>630</v>
      </c>
      <c r="H7" s="131">
        <v>0</v>
      </c>
      <c r="I7" s="37">
        <v>2023</v>
      </c>
      <c r="J7" s="37" t="s">
        <v>631</v>
      </c>
      <c r="K7" s="37" t="s">
        <v>105</v>
      </c>
      <c r="L7" s="37" t="s">
        <v>139</v>
      </c>
      <c r="M7" s="37">
        <v>1</v>
      </c>
      <c r="N7" s="131">
        <v>1</v>
      </c>
      <c r="O7" s="214" t="s">
        <v>639</v>
      </c>
      <c r="P7" s="214" t="s">
        <v>640</v>
      </c>
      <c r="Q7" s="214">
        <v>0</v>
      </c>
      <c r="R7" s="214">
        <v>2023</v>
      </c>
      <c r="S7" s="214" t="s">
        <v>251</v>
      </c>
      <c r="T7" s="214" t="s">
        <v>32</v>
      </c>
      <c r="U7" s="214" t="s">
        <v>139</v>
      </c>
      <c r="V7" s="214">
        <v>1</v>
      </c>
      <c r="W7" s="214">
        <v>1</v>
      </c>
      <c r="X7" s="214">
        <v>0</v>
      </c>
      <c r="Y7" s="214">
        <v>0.5</v>
      </c>
      <c r="Z7" s="214">
        <v>0.5</v>
      </c>
      <c r="AA7" s="214">
        <v>0</v>
      </c>
      <c r="AB7" s="220">
        <v>0</v>
      </c>
      <c r="AC7" s="221"/>
      <c r="AD7" s="211"/>
      <c r="AE7" s="211"/>
      <c r="AF7" s="211"/>
      <c r="AG7" s="211"/>
      <c r="AH7" s="211"/>
      <c r="AI7" s="211"/>
      <c r="AJ7" s="211"/>
      <c r="AK7" s="211"/>
      <c r="AL7" s="211"/>
      <c r="AM7" s="211"/>
      <c r="AN7" s="211"/>
      <c r="AO7" s="211"/>
      <c r="AP7" s="211"/>
      <c r="AQ7" s="211"/>
      <c r="AR7" s="211"/>
      <c r="AS7" s="211"/>
      <c r="AT7" s="211"/>
      <c r="AU7" s="211"/>
      <c r="AV7" s="211"/>
      <c r="AW7" s="211"/>
      <c r="AX7" s="421">
        <f t="shared" si="1"/>
        <v>0</v>
      </c>
      <c r="AY7" s="211">
        <v>16000000</v>
      </c>
      <c r="AZ7" s="211"/>
      <c r="BA7" s="211"/>
      <c r="BB7" s="211"/>
      <c r="BC7" s="211"/>
      <c r="BD7" s="211"/>
      <c r="BE7" s="211"/>
      <c r="BF7" s="211"/>
      <c r="BG7" s="211"/>
      <c r="BH7" s="211"/>
      <c r="BI7" s="211"/>
      <c r="BJ7" s="211"/>
      <c r="BK7" s="211"/>
      <c r="BL7" s="211"/>
      <c r="BM7" s="211"/>
      <c r="BN7" s="211"/>
      <c r="BO7" s="211"/>
      <c r="BP7" s="211"/>
      <c r="BQ7" s="211"/>
      <c r="BR7" s="211"/>
      <c r="BS7" s="211"/>
      <c r="BT7" s="421">
        <f t="shared" si="2"/>
        <v>16000000</v>
      </c>
      <c r="BU7" s="211">
        <v>19607258</v>
      </c>
      <c r="BV7" s="211"/>
      <c r="BW7" s="211"/>
      <c r="BX7" s="211"/>
      <c r="BY7" s="211"/>
      <c r="BZ7" s="211"/>
      <c r="CA7" s="211"/>
      <c r="CB7" s="211"/>
      <c r="CC7" s="211"/>
      <c r="CD7" s="211"/>
      <c r="CE7" s="211"/>
      <c r="CF7" s="211"/>
      <c r="CG7" s="211"/>
      <c r="CH7" s="211"/>
      <c r="CI7" s="211"/>
      <c r="CJ7" s="211"/>
      <c r="CK7" s="211"/>
      <c r="CL7" s="211"/>
      <c r="CM7" s="211"/>
      <c r="CN7" s="211"/>
      <c r="CO7" s="211"/>
      <c r="CP7" s="421">
        <f t="shared" si="3"/>
        <v>19607258</v>
      </c>
      <c r="CQ7" s="211">
        <v>0</v>
      </c>
      <c r="CR7" s="211"/>
      <c r="CS7" s="211"/>
      <c r="CT7" s="211"/>
      <c r="CU7" s="211"/>
      <c r="CV7" s="217"/>
      <c r="CW7" s="217"/>
      <c r="CX7" s="217"/>
      <c r="CY7" s="217"/>
      <c r="CZ7" s="217"/>
      <c r="DA7" s="217"/>
      <c r="DB7" s="217"/>
      <c r="DC7" s="217"/>
      <c r="DD7" s="217"/>
      <c r="DE7" s="217"/>
      <c r="DF7" s="217"/>
      <c r="DG7" s="217"/>
      <c r="DH7" s="217"/>
      <c r="DI7" s="217"/>
      <c r="DJ7" s="217"/>
      <c r="DK7" s="217"/>
      <c r="DL7" s="453">
        <f t="shared" si="4"/>
        <v>0</v>
      </c>
      <c r="DM7" s="218">
        <f t="shared" si="0"/>
        <v>35607258</v>
      </c>
      <c r="DN7" s="219" t="s">
        <v>1175</v>
      </c>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row>
    <row r="8" spans="1:190" s="111" customFormat="1" ht="56.1" customHeight="1" x14ac:dyDescent="0.2">
      <c r="A8" s="37">
        <v>2</v>
      </c>
      <c r="B8" s="112" t="s">
        <v>552</v>
      </c>
      <c r="C8" s="117" t="s">
        <v>596</v>
      </c>
      <c r="D8" s="37" t="s">
        <v>627</v>
      </c>
      <c r="E8" s="37" t="s">
        <v>628</v>
      </c>
      <c r="F8" s="36" t="s">
        <v>629</v>
      </c>
      <c r="G8" s="37" t="s">
        <v>630</v>
      </c>
      <c r="H8" s="131">
        <v>0</v>
      </c>
      <c r="I8" s="37">
        <v>2023</v>
      </c>
      <c r="J8" s="37" t="s">
        <v>631</v>
      </c>
      <c r="K8" s="37" t="s">
        <v>105</v>
      </c>
      <c r="L8" s="37" t="s">
        <v>139</v>
      </c>
      <c r="M8" s="37">
        <v>1</v>
      </c>
      <c r="N8" s="131">
        <v>1</v>
      </c>
      <c r="O8" s="214" t="s">
        <v>641</v>
      </c>
      <c r="P8" s="214" t="s">
        <v>642</v>
      </c>
      <c r="Q8" s="214">
        <v>0</v>
      </c>
      <c r="R8" s="214">
        <v>2023</v>
      </c>
      <c r="S8" s="214" t="s">
        <v>643</v>
      </c>
      <c r="T8" s="214" t="s">
        <v>32</v>
      </c>
      <c r="U8" s="214" t="s">
        <v>33</v>
      </c>
      <c r="V8" s="214">
        <v>1</v>
      </c>
      <c r="W8" s="214">
        <v>1</v>
      </c>
      <c r="X8" s="214">
        <v>0</v>
      </c>
      <c r="Y8" s="214">
        <v>0.5</v>
      </c>
      <c r="Z8" s="214">
        <v>0.75</v>
      </c>
      <c r="AA8" s="214">
        <v>1</v>
      </c>
      <c r="AB8" s="220">
        <v>0</v>
      </c>
      <c r="AC8" s="221"/>
      <c r="AD8" s="211"/>
      <c r="AE8" s="211"/>
      <c r="AF8" s="211"/>
      <c r="AG8" s="211"/>
      <c r="AH8" s="211"/>
      <c r="AI8" s="211"/>
      <c r="AJ8" s="211"/>
      <c r="AK8" s="211"/>
      <c r="AL8" s="211"/>
      <c r="AM8" s="211"/>
      <c r="AN8" s="211"/>
      <c r="AO8" s="211"/>
      <c r="AP8" s="211"/>
      <c r="AQ8" s="211"/>
      <c r="AR8" s="211"/>
      <c r="AS8" s="211"/>
      <c r="AT8" s="211"/>
      <c r="AU8" s="211"/>
      <c r="AV8" s="211"/>
      <c r="AW8" s="211"/>
      <c r="AX8" s="421">
        <f t="shared" si="1"/>
        <v>0</v>
      </c>
      <c r="AY8" s="211">
        <v>11000000</v>
      </c>
      <c r="AZ8" s="211"/>
      <c r="BA8" s="211"/>
      <c r="BB8" s="211"/>
      <c r="BC8" s="211"/>
      <c r="BD8" s="211"/>
      <c r="BE8" s="211"/>
      <c r="BF8" s="211"/>
      <c r="BG8" s="211"/>
      <c r="BH8" s="211"/>
      <c r="BI8" s="211"/>
      <c r="BJ8" s="211"/>
      <c r="BK8" s="211"/>
      <c r="BL8" s="211"/>
      <c r="BM8" s="211"/>
      <c r="BN8" s="211"/>
      <c r="BO8" s="211"/>
      <c r="BP8" s="211"/>
      <c r="BQ8" s="211"/>
      <c r="BR8" s="211"/>
      <c r="BS8" s="211"/>
      <c r="BT8" s="421">
        <f t="shared" si="2"/>
        <v>11000000</v>
      </c>
      <c r="BU8" s="211">
        <v>11628412</v>
      </c>
      <c r="BV8" s="211"/>
      <c r="BW8" s="211"/>
      <c r="BX8" s="211"/>
      <c r="BY8" s="211"/>
      <c r="BZ8" s="211"/>
      <c r="CA8" s="211"/>
      <c r="CB8" s="211"/>
      <c r="CC8" s="211"/>
      <c r="CD8" s="211"/>
      <c r="CE8" s="211"/>
      <c r="CF8" s="211"/>
      <c r="CG8" s="211"/>
      <c r="CH8" s="211"/>
      <c r="CI8" s="211"/>
      <c r="CJ8" s="211"/>
      <c r="CK8" s="211"/>
      <c r="CL8" s="211"/>
      <c r="CM8" s="211"/>
      <c r="CN8" s="211"/>
      <c r="CO8" s="211"/>
      <c r="CP8" s="421">
        <f t="shared" si="3"/>
        <v>11628412</v>
      </c>
      <c r="CQ8" s="211">
        <f>53021154</f>
        <v>53021154</v>
      </c>
      <c r="CR8" s="211"/>
      <c r="CS8" s="211"/>
      <c r="CT8" s="211"/>
      <c r="CU8" s="211"/>
      <c r="CV8" s="217"/>
      <c r="CW8" s="217"/>
      <c r="CX8" s="217"/>
      <c r="CY8" s="217"/>
      <c r="CZ8" s="217"/>
      <c r="DA8" s="217"/>
      <c r="DB8" s="217"/>
      <c r="DC8" s="217"/>
      <c r="DD8" s="217"/>
      <c r="DE8" s="217"/>
      <c r="DF8" s="217"/>
      <c r="DG8" s="217"/>
      <c r="DH8" s="217"/>
      <c r="DI8" s="217"/>
      <c r="DJ8" s="217"/>
      <c r="DK8" s="217"/>
      <c r="DL8" s="453">
        <f t="shared" si="4"/>
        <v>53021154</v>
      </c>
      <c r="DM8" s="218">
        <f t="shared" si="0"/>
        <v>75649566</v>
      </c>
      <c r="DN8" s="219" t="s">
        <v>1175</v>
      </c>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row>
    <row r="9" spans="1:190" s="111" customFormat="1" ht="56.1" customHeight="1" x14ac:dyDescent="0.2">
      <c r="A9" s="37">
        <v>2</v>
      </c>
      <c r="B9" s="112" t="s">
        <v>552</v>
      </c>
      <c r="C9" s="117" t="s">
        <v>596</v>
      </c>
      <c r="D9" s="37" t="s">
        <v>644</v>
      </c>
      <c r="E9" s="37" t="s">
        <v>645</v>
      </c>
      <c r="F9" s="36" t="s">
        <v>646</v>
      </c>
      <c r="G9" s="37" t="s">
        <v>647</v>
      </c>
      <c r="H9" s="131">
        <v>1</v>
      </c>
      <c r="I9" s="117">
        <v>2023</v>
      </c>
      <c r="J9" s="37" t="s">
        <v>648</v>
      </c>
      <c r="K9" s="117" t="s">
        <v>559</v>
      </c>
      <c r="L9" s="117" t="s">
        <v>139</v>
      </c>
      <c r="M9" s="117">
        <v>1</v>
      </c>
      <c r="N9" s="131">
        <v>1</v>
      </c>
      <c r="O9" s="214" t="s">
        <v>649</v>
      </c>
      <c r="P9" s="214" t="s">
        <v>650</v>
      </c>
      <c r="Q9" s="214">
        <v>0</v>
      </c>
      <c r="R9" s="214">
        <v>2023</v>
      </c>
      <c r="S9" s="214" t="s">
        <v>651</v>
      </c>
      <c r="T9" s="214" t="s">
        <v>32</v>
      </c>
      <c r="U9" s="214" t="s">
        <v>33</v>
      </c>
      <c r="V9" s="214">
        <v>3</v>
      </c>
      <c r="W9" s="214">
        <v>3</v>
      </c>
      <c r="X9" s="214">
        <v>0.5</v>
      </c>
      <c r="Y9" s="214">
        <v>0.5</v>
      </c>
      <c r="Z9" s="214">
        <v>1</v>
      </c>
      <c r="AA9" s="214">
        <v>1</v>
      </c>
      <c r="AB9" s="220">
        <v>242719138</v>
      </c>
      <c r="AC9" s="221"/>
      <c r="AD9" s="211"/>
      <c r="AE9" s="211"/>
      <c r="AF9" s="211"/>
      <c r="AG9" s="211"/>
      <c r="AH9" s="211"/>
      <c r="AI9" s="211"/>
      <c r="AJ9" s="211"/>
      <c r="AK9" s="211"/>
      <c r="AL9" s="211"/>
      <c r="AM9" s="211"/>
      <c r="AN9" s="211"/>
      <c r="AO9" s="211"/>
      <c r="AP9" s="211"/>
      <c r="AQ9" s="211"/>
      <c r="AR9" s="211"/>
      <c r="AS9" s="211"/>
      <c r="AT9" s="211"/>
      <c r="AU9" s="211"/>
      <c r="AV9" s="211"/>
      <c r="AW9" s="211"/>
      <c r="AX9" s="421">
        <f t="shared" si="1"/>
        <v>242719138</v>
      </c>
      <c r="AY9" s="211">
        <v>40392742</v>
      </c>
      <c r="AZ9" s="211"/>
      <c r="BA9" s="211"/>
      <c r="BB9" s="211"/>
      <c r="BC9" s="211"/>
      <c r="BD9" s="211"/>
      <c r="BE9" s="211"/>
      <c r="BF9" s="211"/>
      <c r="BG9" s="211"/>
      <c r="BH9" s="211"/>
      <c r="BI9" s="211"/>
      <c r="BJ9" s="211"/>
      <c r="BK9" s="211"/>
      <c r="BL9" s="211"/>
      <c r="BM9" s="211"/>
      <c r="BN9" s="211"/>
      <c r="BO9" s="211"/>
      <c r="BP9" s="211"/>
      <c r="BQ9" s="211"/>
      <c r="BR9" s="211"/>
      <c r="BS9" s="211"/>
      <c r="BT9" s="421">
        <f t="shared" si="2"/>
        <v>40392742</v>
      </c>
      <c r="BU9" s="211">
        <v>41392742</v>
      </c>
      <c r="BV9" s="211"/>
      <c r="BW9" s="211"/>
      <c r="BX9" s="211"/>
      <c r="BY9" s="211"/>
      <c r="BZ9" s="211"/>
      <c r="CA9" s="211"/>
      <c r="CB9" s="211"/>
      <c r="CC9" s="211"/>
      <c r="CD9" s="211"/>
      <c r="CE9" s="211"/>
      <c r="CF9" s="211"/>
      <c r="CG9" s="211"/>
      <c r="CH9" s="211"/>
      <c r="CI9" s="211"/>
      <c r="CJ9" s="211"/>
      <c r="CK9" s="211"/>
      <c r="CL9" s="211"/>
      <c r="CM9" s="211"/>
      <c r="CN9" s="211"/>
      <c r="CO9" s="211"/>
      <c r="CP9" s="421">
        <f t="shared" si="3"/>
        <v>41392742</v>
      </c>
      <c r="CQ9" s="211">
        <v>0</v>
      </c>
      <c r="CR9" s="211"/>
      <c r="CS9" s="211"/>
      <c r="CT9" s="211"/>
      <c r="CU9" s="211"/>
      <c r="CV9" s="217"/>
      <c r="CW9" s="217"/>
      <c r="CX9" s="217"/>
      <c r="CY9" s="217"/>
      <c r="CZ9" s="217"/>
      <c r="DA9" s="217"/>
      <c r="DB9" s="217"/>
      <c r="DC9" s="217"/>
      <c r="DD9" s="217"/>
      <c r="DE9" s="217"/>
      <c r="DF9" s="217"/>
      <c r="DG9" s="217"/>
      <c r="DH9" s="217"/>
      <c r="DI9" s="217"/>
      <c r="DJ9" s="217"/>
      <c r="DK9" s="217"/>
      <c r="DL9" s="453">
        <f t="shared" si="4"/>
        <v>0</v>
      </c>
      <c r="DM9" s="218">
        <f t="shared" si="0"/>
        <v>324504622</v>
      </c>
      <c r="DN9" s="219" t="s">
        <v>1175</v>
      </c>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row>
    <row r="10" spans="1:190" s="111" customFormat="1" ht="56.1" customHeight="1" x14ac:dyDescent="0.2">
      <c r="A10" s="37">
        <v>2</v>
      </c>
      <c r="B10" s="112" t="s">
        <v>552</v>
      </c>
      <c r="C10" s="117" t="s">
        <v>596</v>
      </c>
      <c r="D10" s="37" t="s">
        <v>644</v>
      </c>
      <c r="E10" s="37" t="s">
        <v>645</v>
      </c>
      <c r="F10" s="36" t="s">
        <v>646</v>
      </c>
      <c r="G10" s="37" t="s">
        <v>647</v>
      </c>
      <c r="H10" s="131">
        <v>1</v>
      </c>
      <c r="I10" s="117">
        <v>2023</v>
      </c>
      <c r="J10" s="37" t="s">
        <v>648</v>
      </c>
      <c r="K10" s="117" t="s">
        <v>559</v>
      </c>
      <c r="L10" s="117" t="s">
        <v>139</v>
      </c>
      <c r="M10" s="117">
        <v>1</v>
      </c>
      <c r="N10" s="131">
        <v>1</v>
      </c>
      <c r="O10" s="214" t="s">
        <v>652</v>
      </c>
      <c r="P10" s="214" t="s">
        <v>653</v>
      </c>
      <c r="Q10" s="214">
        <v>0</v>
      </c>
      <c r="R10" s="214">
        <v>2023</v>
      </c>
      <c r="S10" s="214" t="s">
        <v>654</v>
      </c>
      <c r="T10" s="214" t="s">
        <v>655</v>
      </c>
      <c r="U10" s="214" t="s">
        <v>139</v>
      </c>
      <c r="V10" s="214">
        <v>12</v>
      </c>
      <c r="W10" s="214">
        <v>12</v>
      </c>
      <c r="X10" s="214">
        <v>0</v>
      </c>
      <c r="Y10" s="214">
        <v>6</v>
      </c>
      <c r="Z10" s="214">
        <v>12</v>
      </c>
      <c r="AA10" s="214">
        <v>0</v>
      </c>
      <c r="AB10" s="220">
        <v>0</v>
      </c>
      <c r="AC10" s="221"/>
      <c r="AD10" s="211"/>
      <c r="AE10" s="211"/>
      <c r="AF10" s="211"/>
      <c r="AG10" s="211"/>
      <c r="AH10" s="211"/>
      <c r="AI10" s="211"/>
      <c r="AJ10" s="211"/>
      <c r="AK10" s="211"/>
      <c r="AL10" s="211"/>
      <c r="AM10" s="211"/>
      <c r="AN10" s="211"/>
      <c r="AO10" s="211"/>
      <c r="AP10" s="211"/>
      <c r="AQ10" s="211"/>
      <c r="AR10" s="211"/>
      <c r="AS10" s="211"/>
      <c r="AT10" s="211"/>
      <c r="AU10" s="211"/>
      <c r="AV10" s="211"/>
      <c r="AW10" s="211"/>
      <c r="AX10" s="421">
        <f t="shared" si="1"/>
        <v>0</v>
      </c>
      <c r="AY10" s="211">
        <v>13000000</v>
      </c>
      <c r="AZ10" s="211"/>
      <c r="BA10" s="211"/>
      <c r="BB10" s="211"/>
      <c r="BC10" s="211"/>
      <c r="BD10" s="211"/>
      <c r="BE10" s="211"/>
      <c r="BF10" s="211"/>
      <c r="BG10" s="211"/>
      <c r="BH10" s="211"/>
      <c r="BI10" s="211"/>
      <c r="BJ10" s="211"/>
      <c r="BK10" s="211"/>
      <c r="BL10" s="211"/>
      <c r="BM10" s="211"/>
      <c r="BN10" s="211"/>
      <c r="BO10" s="211"/>
      <c r="BP10" s="211"/>
      <c r="BQ10" s="211"/>
      <c r="BR10" s="211"/>
      <c r="BS10" s="211"/>
      <c r="BT10" s="421">
        <f t="shared" si="2"/>
        <v>13000000</v>
      </c>
      <c r="BU10" s="211">
        <f>59000000</f>
        <v>59000000</v>
      </c>
      <c r="BV10" s="211"/>
      <c r="BW10" s="211"/>
      <c r="BX10" s="211"/>
      <c r="BY10" s="211"/>
      <c r="BZ10" s="211"/>
      <c r="CA10" s="211"/>
      <c r="CB10" s="211"/>
      <c r="CC10" s="211"/>
      <c r="CD10" s="211"/>
      <c r="CE10" s="211"/>
      <c r="CF10" s="211"/>
      <c r="CG10" s="211"/>
      <c r="CH10" s="211"/>
      <c r="CI10" s="211"/>
      <c r="CJ10" s="211"/>
      <c r="CK10" s="211"/>
      <c r="CL10" s="211"/>
      <c r="CM10" s="211"/>
      <c r="CN10" s="211"/>
      <c r="CO10" s="211"/>
      <c r="CP10" s="421">
        <f t="shared" si="3"/>
        <v>59000000</v>
      </c>
      <c r="CQ10" s="211">
        <v>0</v>
      </c>
      <c r="CR10" s="211"/>
      <c r="CS10" s="211"/>
      <c r="CT10" s="211"/>
      <c r="CU10" s="211"/>
      <c r="CV10" s="217"/>
      <c r="CW10" s="217"/>
      <c r="CX10" s="217"/>
      <c r="CY10" s="217"/>
      <c r="CZ10" s="217"/>
      <c r="DA10" s="217"/>
      <c r="DB10" s="217"/>
      <c r="DC10" s="217"/>
      <c r="DD10" s="217"/>
      <c r="DE10" s="217"/>
      <c r="DF10" s="217"/>
      <c r="DG10" s="217"/>
      <c r="DH10" s="217"/>
      <c r="DI10" s="217"/>
      <c r="DJ10" s="217"/>
      <c r="DK10" s="217"/>
      <c r="DL10" s="453">
        <f t="shared" si="4"/>
        <v>0</v>
      </c>
      <c r="DM10" s="218">
        <f t="shared" si="0"/>
        <v>72000000</v>
      </c>
      <c r="DN10" s="219" t="s">
        <v>1175</v>
      </c>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row>
    <row r="11" spans="1:190" s="111" customFormat="1" ht="56.1" customHeight="1" x14ac:dyDescent="0.2">
      <c r="A11" s="37">
        <v>2</v>
      </c>
      <c r="B11" s="112" t="s">
        <v>552</v>
      </c>
      <c r="C11" s="117" t="s">
        <v>596</v>
      </c>
      <c r="D11" s="37" t="s">
        <v>644</v>
      </c>
      <c r="E11" s="37" t="s">
        <v>645</v>
      </c>
      <c r="F11" s="36" t="s">
        <v>646</v>
      </c>
      <c r="G11" s="37" t="s">
        <v>647</v>
      </c>
      <c r="H11" s="131">
        <v>1</v>
      </c>
      <c r="I11" s="117">
        <v>2023</v>
      </c>
      <c r="J11" s="37" t="s">
        <v>648</v>
      </c>
      <c r="K11" s="117" t="s">
        <v>559</v>
      </c>
      <c r="L11" s="117" t="s">
        <v>139</v>
      </c>
      <c r="M11" s="117">
        <v>1</v>
      </c>
      <c r="N11" s="131">
        <v>1</v>
      </c>
      <c r="O11" s="214" t="s">
        <v>656</v>
      </c>
      <c r="P11" s="214" t="s">
        <v>657</v>
      </c>
      <c r="Q11" s="214">
        <v>1</v>
      </c>
      <c r="R11" s="214">
        <v>2023</v>
      </c>
      <c r="S11" s="214" t="s">
        <v>251</v>
      </c>
      <c r="T11" s="214" t="s">
        <v>105</v>
      </c>
      <c r="U11" s="214" t="s">
        <v>139</v>
      </c>
      <c r="V11" s="214">
        <v>1</v>
      </c>
      <c r="W11" s="214">
        <v>2</v>
      </c>
      <c r="X11" s="214">
        <v>0.25</v>
      </c>
      <c r="Y11" s="214">
        <v>0.5</v>
      </c>
      <c r="Z11" s="214">
        <v>0.75</v>
      </c>
      <c r="AA11" s="214">
        <v>1</v>
      </c>
      <c r="AB11" s="220">
        <v>18900000</v>
      </c>
      <c r="AC11" s="221"/>
      <c r="AD11" s="211"/>
      <c r="AE11" s="211"/>
      <c r="AF11" s="211"/>
      <c r="AG11" s="211"/>
      <c r="AH11" s="211"/>
      <c r="AI11" s="211"/>
      <c r="AJ11" s="211"/>
      <c r="AK11" s="211"/>
      <c r="AL11" s="211"/>
      <c r="AM11" s="211"/>
      <c r="AN11" s="211"/>
      <c r="AO11" s="211"/>
      <c r="AP11" s="211"/>
      <c r="AQ11" s="211"/>
      <c r="AR11" s="211"/>
      <c r="AS11" s="211"/>
      <c r="AT11" s="211"/>
      <c r="AU11" s="211"/>
      <c r="AV11" s="211"/>
      <c r="AW11" s="211"/>
      <c r="AX11" s="421">
        <f t="shared" si="1"/>
        <v>18900000</v>
      </c>
      <c r="AY11" s="211">
        <v>42000000</v>
      </c>
      <c r="AZ11" s="211"/>
      <c r="BA11" s="211"/>
      <c r="BB11" s="211"/>
      <c r="BC11" s="211"/>
      <c r="BD11" s="211"/>
      <c r="BE11" s="211"/>
      <c r="BF11" s="211"/>
      <c r="BG11" s="211"/>
      <c r="BH11" s="211"/>
      <c r="BI11" s="211"/>
      <c r="BJ11" s="211"/>
      <c r="BK11" s="211"/>
      <c r="BL11" s="211"/>
      <c r="BM11" s="211"/>
      <c r="BN11" s="211"/>
      <c r="BO11" s="211"/>
      <c r="BP11" s="211"/>
      <c r="BQ11" s="211"/>
      <c r="BR11" s="211"/>
      <c r="BS11" s="211"/>
      <c r="BT11" s="421">
        <f t="shared" si="2"/>
        <v>42000000</v>
      </c>
      <c r="BU11" s="211">
        <v>0</v>
      </c>
      <c r="BV11" s="211"/>
      <c r="BW11" s="211"/>
      <c r="BX11" s="211"/>
      <c r="BY11" s="211"/>
      <c r="BZ11" s="211"/>
      <c r="CA11" s="211"/>
      <c r="CB11" s="211"/>
      <c r="CC11" s="211"/>
      <c r="CD11" s="211"/>
      <c r="CE11" s="211"/>
      <c r="CF11" s="211"/>
      <c r="CG11" s="211"/>
      <c r="CH11" s="211"/>
      <c r="CI11" s="211"/>
      <c r="CJ11" s="211"/>
      <c r="CK11" s="211"/>
      <c r="CL11" s="211"/>
      <c r="CM11" s="211"/>
      <c r="CN11" s="211"/>
      <c r="CO11" s="211"/>
      <c r="CP11" s="421">
        <f t="shared" si="3"/>
        <v>0</v>
      </c>
      <c r="CQ11" s="211">
        <v>0</v>
      </c>
      <c r="CR11" s="211"/>
      <c r="CS11" s="211"/>
      <c r="CT11" s="211"/>
      <c r="CU11" s="211"/>
      <c r="CV11" s="217"/>
      <c r="CW11" s="217"/>
      <c r="CX11" s="217"/>
      <c r="CY11" s="217"/>
      <c r="CZ11" s="217"/>
      <c r="DA11" s="217"/>
      <c r="DB11" s="217"/>
      <c r="DC11" s="217"/>
      <c r="DD11" s="217"/>
      <c r="DE11" s="217"/>
      <c r="DF11" s="217"/>
      <c r="DG11" s="217"/>
      <c r="DH11" s="217"/>
      <c r="DI11" s="217"/>
      <c r="DJ11" s="217"/>
      <c r="DK11" s="217"/>
      <c r="DL11" s="453">
        <f t="shared" si="4"/>
        <v>0</v>
      </c>
      <c r="DM11" s="218">
        <f t="shared" si="0"/>
        <v>60900000</v>
      </c>
      <c r="DN11" s="219" t="s">
        <v>1175</v>
      </c>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row>
    <row r="12" spans="1:190" s="111" customFormat="1" ht="56.1" customHeight="1" x14ac:dyDescent="0.2">
      <c r="A12" s="37">
        <v>2</v>
      </c>
      <c r="B12" s="112" t="s">
        <v>552</v>
      </c>
      <c r="C12" s="117" t="s">
        <v>596</v>
      </c>
      <c r="D12" s="37" t="s">
        <v>644</v>
      </c>
      <c r="E12" s="37" t="s">
        <v>645</v>
      </c>
      <c r="F12" s="36" t="s">
        <v>646</v>
      </c>
      <c r="G12" s="37" t="s">
        <v>647</v>
      </c>
      <c r="H12" s="131">
        <v>1</v>
      </c>
      <c r="I12" s="117">
        <v>2023</v>
      </c>
      <c r="J12" s="37" t="s">
        <v>648</v>
      </c>
      <c r="K12" s="117" t="s">
        <v>559</v>
      </c>
      <c r="L12" s="117" t="s">
        <v>139</v>
      </c>
      <c r="M12" s="117">
        <v>1</v>
      </c>
      <c r="N12" s="131">
        <v>1</v>
      </c>
      <c r="O12" s="214" t="s">
        <v>658</v>
      </c>
      <c r="P12" s="214" t="s">
        <v>659</v>
      </c>
      <c r="Q12" s="214">
        <v>0</v>
      </c>
      <c r="R12" s="214">
        <v>2023</v>
      </c>
      <c r="S12" s="214" t="s">
        <v>660</v>
      </c>
      <c r="T12" s="214" t="s">
        <v>32</v>
      </c>
      <c r="U12" s="214" t="s">
        <v>33</v>
      </c>
      <c r="V12" s="214">
        <v>16</v>
      </c>
      <c r="W12" s="214">
        <v>16</v>
      </c>
      <c r="X12" s="214">
        <v>4</v>
      </c>
      <c r="Y12" s="214">
        <v>4</v>
      </c>
      <c r="Z12" s="214">
        <v>4</v>
      </c>
      <c r="AA12" s="214">
        <v>4</v>
      </c>
      <c r="AB12" s="220">
        <f>106478000+1</f>
        <v>106478001</v>
      </c>
      <c r="AC12" s="221"/>
      <c r="AD12" s="211"/>
      <c r="AE12" s="211"/>
      <c r="AF12" s="211"/>
      <c r="AG12" s="211"/>
      <c r="AH12" s="211"/>
      <c r="AI12" s="211"/>
      <c r="AJ12" s="211"/>
      <c r="AK12" s="211"/>
      <c r="AL12" s="211"/>
      <c r="AM12" s="211"/>
      <c r="AN12" s="211"/>
      <c r="AO12" s="211"/>
      <c r="AP12" s="211"/>
      <c r="AQ12" s="211"/>
      <c r="AR12" s="211"/>
      <c r="AS12" s="211"/>
      <c r="AT12" s="211"/>
      <c r="AU12" s="211"/>
      <c r="AV12" s="211"/>
      <c r="AW12" s="211"/>
      <c r="AX12" s="421">
        <f t="shared" si="1"/>
        <v>106478001</v>
      </c>
      <c r="AY12" s="211">
        <v>52500000</v>
      </c>
      <c r="AZ12" s="211"/>
      <c r="BA12" s="211"/>
      <c r="BB12" s="211"/>
      <c r="BC12" s="211"/>
      <c r="BD12" s="211"/>
      <c r="BE12" s="211"/>
      <c r="BF12" s="211"/>
      <c r="BG12" s="211"/>
      <c r="BH12" s="211"/>
      <c r="BI12" s="211"/>
      <c r="BJ12" s="211"/>
      <c r="BK12" s="211"/>
      <c r="BL12" s="211"/>
      <c r="BM12" s="211"/>
      <c r="BN12" s="211"/>
      <c r="BO12" s="211"/>
      <c r="BP12" s="211"/>
      <c r="BQ12" s="211"/>
      <c r="BR12" s="211"/>
      <c r="BS12" s="211"/>
      <c r="BT12" s="421">
        <f t="shared" si="2"/>
        <v>52500000</v>
      </c>
      <c r="BU12" s="211">
        <v>53500000</v>
      </c>
      <c r="BV12" s="211"/>
      <c r="BW12" s="211"/>
      <c r="BX12" s="211"/>
      <c r="BY12" s="211"/>
      <c r="BZ12" s="211"/>
      <c r="CA12" s="211"/>
      <c r="CB12" s="211"/>
      <c r="CC12" s="211"/>
      <c r="CD12" s="211"/>
      <c r="CE12" s="211"/>
      <c r="CF12" s="211"/>
      <c r="CG12" s="211"/>
      <c r="CH12" s="211"/>
      <c r="CI12" s="211"/>
      <c r="CJ12" s="211"/>
      <c r="CK12" s="211"/>
      <c r="CL12" s="211"/>
      <c r="CM12" s="211"/>
      <c r="CN12" s="211"/>
      <c r="CO12" s="211"/>
      <c r="CP12" s="421">
        <f t="shared" si="3"/>
        <v>53500000</v>
      </c>
      <c r="CQ12" s="211">
        <f>104500000</f>
        <v>104500000</v>
      </c>
      <c r="CR12" s="211"/>
      <c r="CS12" s="211"/>
      <c r="CT12" s="211"/>
      <c r="CU12" s="211"/>
      <c r="CV12" s="217"/>
      <c r="CW12" s="217"/>
      <c r="CX12" s="217"/>
      <c r="CY12" s="217"/>
      <c r="CZ12" s="217"/>
      <c r="DA12" s="217"/>
      <c r="DB12" s="217"/>
      <c r="DC12" s="217"/>
      <c r="DD12" s="217"/>
      <c r="DE12" s="217"/>
      <c r="DF12" s="217"/>
      <c r="DG12" s="217"/>
      <c r="DH12" s="217"/>
      <c r="DI12" s="217"/>
      <c r="DJ12" s="217"/>
      <c r="DK12" s="217"/>
      <c r="DL12" s="453">
        <f t="shared" si="4"/>
        <v>104500000</v>
      </c>
      <c r="DM12" s="218">
        <f t="shared" si="0"/>
        <v>316978001</v>
      </c>
      <c r="DN12" s="219" t="s">
        <v>1175</v>
      </c>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row>
    <row r="13" spans="1:190" s="111" customFormat="1" ht="56.1" customHeight="1" x14ac:dyDescent="0.2">
      <c r="A13" s="37">
        <v>2</v>
      </c>
      <c r="B13" s="112" t="s">
        <v>552</v>
      </c>
      <c r="C13" s="117" t="s">
        <v>596</v>
      </c>
      <c r="D13" s="37" t="s">
        <v>644</v>
      </c>
      <c r="E13" s="37" t="s">
        <v>645</v>
      </c>
      <c r="F13" s="36" t="s">
        <v>646</v>
      </c>
      <c r="G13" s="37" t="s">
        <v>647</v>
      </c>
      <c r="H13" s="131">
        <v>1</v>
      </c>
      <c r="I13" s="117">
        <v>2023</v>
      </c>
      <c r="J13" s="37" t="s">
        <v>648</v>
      </c>
      <c r="K13" s="117" t="s">
        <v>559</v>
      </c>
      <c r="L13" s="117" t="s">
        <v>139</v>
      </c>
      <c r="M13" s="117">
        <v>1</v>
      </c>
      <c r="N13" s="131">
        <v>1</v>
      </c>
      <c r="O13" s="214" t="s">
        <v>661</v>
      </c>
      <c r="P13" s="214" t="s">
        <v>662</v>
      </c>
      <c r="Q13" s="214">
        <v>0</v>
      </c>
      <c r="R13" s="214">
        <v>2023</v>
      </c>
      <c r="S13" s="214" t="s">
        <v>251</v>
      </c>
      <c r="T13" s="214" t="s">
        <v>105</v>
      </c>
      <c r="U13" s="214" t="s">
        <v>139</v>
      </c>
      <c r="V13" s="214">
        <v>1</v>
      </c>
      <c r="W13" s="214">
        <v>1</v>
      </c>
      <c r="X13" s="214">
        <v>0.25</v>
      </c>
      <c r="Y13" s="214">
        <v>0.5</v>
      </c>
      <c r="Z13" s="214">
        <v>0.75</v>
      </c>
      <c r="AA13" s="214">
        <v>1</v>
      </c>
      <c r="AB13" s="220">
        <f>101522000</f>
        <v>101522000</v>
      </c>
      <c r="AC13" s="221"/>
      <c r="AD13" s="211"/>
      <c r="AE13" s="211"/>
      <c r="AF13" s="211"/>
      <c r="AG13" s="211"/>
      <c r="AH13" s="211"/>
      <c r="AI13" s="211"/>
      <c r="AJ13" s="211"/>
      <c r="AK13" s="211"/>
      <c r="AL13" s="211"/>
      <c r="AM13" s="211"/>
      <c r="AN13" s="211"/>
      <c r="AO13" s="211"/>
      <c r="AP13" s="211"/>
      <c r="AQ13" s="211"/>
      <c r="AR13" s="211"/>
      <c r="AS13" s="211"/>
      <c r="AT13" s="211"/>
      <c r="AU13" s="211"/>
      <c r="AV13" s="211"/>
      <c r="AW13" s="211"/>
      <c r="AX13" s="421">
        <f t="shared" si="1"/>
        <v>101522000</v>
      </c>
      <c r="AY13" s="211">
        <v>51000000</v>
      </c>
      <c r="AZ13" s="211"/>
      <c r="BA13" s="211"/>
      <c r="BB13" s="211"/>
      <c r="BC13" s="211"/>
      <c r="BD13" s="211"/>
      <c r="BE13" s="211"/>
      <c r="BF13" s="211"/>
      <c r="BG13" s="211"/>
      <c r="BH13" s="211"/>
      <c r="BI13" s="211"/>
      <c r="BJ13" s="211"/>
      <c r="BK13" s="211"/>
      <c r="BL13" s="211"/>
      <c r="BM13" s="211"/>
      <c r="BN13" s="211"/>
      <c r="BO13" s="211"/>
      <c r="BP13" s="211"/>
      <c r="BQ13" s="211"/>
      <c r="BR13" s="211"/>
      <c r="BS13" s="211"/>
      <c r="BT13" s="421">
        <f t="shared" si="2"/>
        <v>51000000</v>
      </c>
      <c r="BU13" s="211">
        <v>52000000</v>
      </c>
      <c r="BV13" s="211"/>
      <c r="BW13" s="211"/>
      <c r="BX13" s="211"/>
      <c r="BY13" s="211"/>
      <c r="BZ13" s="211"/>
      <c r="CA13" s="211"/>
      <c r="CB13" s="211"/>
      <c r="CC13" s="211"/>
      <c r="CD13" s="211"/>
      <c r="CE13" s="211"/>
      <c r="CF13" s="211"/>
      <c r="CG13" s="211"/>
      <c r="CH13" s="211"/>
      <c r="CI13" s="211"/>
      <c r="CJ13" s="211"/>
      <c r="CK13" s="211"/>
      <c r="CL13" s="211"/>
      <c r="CM13" s="211"/>
      <c r="CN13" s="211"/>
      <c r="CO13" s="211"/>
      <c r="CP13" s="421">
        <f t="shared" si="3"/>
        <v>52000000</v>
      </c>
      <c r="CQ13" s="211">
        <v>76000088</v>
      </c>
      <c r="CR13" s="211"/>
      <c r="CS13" s="211"/>
      <c r="CT13" s="211"/>
      <c r="CU13" s="211"/>
      <c r="CV13" s="217"/>
      <c r="CW13" s="217"/>
      <c r="CX13" s="217"/>
      <c r="CY13" s="217"/>
      <c r="CZ13" s="217"/>
      <c r="DA13" s="217"/>
      <c r="DB13" s="217"/>
      <c r="DC13" s="217"/>
      <c r="DD13" s="217"/>
      <c r="DE13" s="217"/>
      <c r="DF13" s="217"/>
      <c r="DG13" s="217"/>
      <c r="DH13" s="217"/>
      <c r="DI13" s="217"/>
      <c r="DJ13" s="217"/>
      <c r="DK13" s="217"/>
      <c r="DL13" s="453">
        <f t="shared" si="4"/>
        <v>76000088</v>
      </c>
      <c r="DM13" s="218">
        <f t="shared" si="0"/>
        <v>280522088</v>
      </c>
      <c r="DN13" s="219" t="s">
        <v>1175</v>
      </c>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row>
    <row r="14" spans="1:190" s="111" customFormat="1" ht="56.1" customHeight="1" x14ac:dyDescent="0.2">
      <c r="A14" s="37">
        <v>2</v>
      </c>
      <c r="B14" s="112" t="s">
        <v>552</v>
      </c>
      <c r="C14" s="117" t="s">
        <v>596</v>
      </c>
      <c r="D14" s="37" t="s">
        <v>644</v>
      </c>
      <c r="E14" s="37" t="s">
        <v>645</v>
      </c>
      <c r="F14" s="36" t="s">
        <v>646</v>
      </c>
      <c r="G14" s="37" t="s">
        <v>647</v>
      </c>
      <c r="H14" s="131">
        <v>1</v>
      </c>
      <c r="I14" s="117">
        <v>2023</v>
      </c>
      <c r="J14" s="37" t="s">
        <v>648</v>
      </c>
      <c r="K14" s="117" t="s">
        <v>559</v>
      </c>
      <c r="L14" s="117" t="s">
        <v>139</v>
      </c>
      <c r="M14" s="117">
        <v>1</v>
      </c>
      <c r="N14" s="131">
        <v>1</v>
      </c>
      <c r="O14" s="214" t="s">
        <v>663</v>
      </c>
      <c r="P14" s="214" t="s">
        <v>664</v>
      </c>
      <c r="Q14" s="214">
        <v>2942</v>
      </c>
      <c r="R14" s="214">
        <v>2023</v>
      </c>
      <c r="S14" s="214" t="s">
        <v>665</v>
      </c>
      <c r="T14" s="214" t="s">
        <v>32</v>
      </c>
      <c r="U14" s="214" t="s">
        <v>33</v>
      </c>
      <c r="V14" s="214">
        <v>400</v>
      </c>
      <c r="W14" s="214">
        <v>3542</v>
      </c>
      <c r="X14" s="214">
        <v>114</v>
      </c>
      <c r="Y14" s="214">
        <f>200-14</f>
        <v>186</v>
      </c>
      <c r="Z14" s="214">
        <v>300</v>
      </c>
      <c r="AA14" s="214">
        <v>400</v>
      </c>
      <c r="AB14" s="220">
        <v>122682000</v>
      </c>
      <c r="AC14" s="221"/>
      <c r="AD14" s="211"/>
      <c r="AE14" s="211"/>
      <c r="AF14" s="211"/>
      <c r="AG14" s="211"/>
      <c r="AH14" s="211"/>
      <c r="AI14" s="211"/>
      <c r="AJ14" s="211"/>
      <c r="AK14" s="211"/>
      <c r="AL14" s="211"/>
      <c r="AM14" s="211"/>
      <c r="AN14" s="211"/>
      <c r="AO14" s="211"/>
      <c r="AP14" s="211"/>
      <c r="AQ14" s="211"/>
      <c r="AR14" s="211"/>
      <c r="AS14" s="211"/>
      <c r="AT14" s="211"/>
      <c r="AU14" s="211"/>
      <c r="AV14" s="211"/>
      <c r="AW14" s="211"/>
      <c r="AX14" s="421">
        <f t="shared" si="1"/>
        <v>122682000</v>
      </c>
      <c r="AY14" s="211">
        <v>203000000</v>
      </c>
      <c r="AZ14" s="211"/>
      <c r="BA14" s="211"/>
      <c r="BB14" s="211"/>
      <c r="BC14" s="211"/>
      <c r="BD14" s="211"/>
      <c r="BE14" s="211"/>
      <c r="BF14" s="211"/>
      <c r="BG14" s="211"/>
      <c r="BH14" s="211"/>
      <c r="BI14" s="211"/>
      <c r="BJ14" s="211"/>
      <c r="BK14" s="211"/>
      <c r="BL14" s="211"/>
      <c r="BM14" s="211"/>
      <c r="BN14" s="211"/>
      <c r="BO14" s="211"/>
      <c r="BP14" s="211"/>
      <c r="BQ14" s="211"/>
      <c r="BR14" s="211"/>
      <c r="BS14" s="211"/>
      <c r="BT14" s="421">
        <f t="shared" si="2"/>
        <v>203000000</v>
      </c>
      <c r="BU14" s="211">
        <v>354000000</v>
      </c>
      <c r="BV14" s="211"/>
      <c r="BW14" s="211"/>
      <c r="BX14" s="211"/>
      <c r="BY14" s="211"/>
      <c r="BZ14" s="211"/>
      <c r="CA14" s="211"/>
      <c r="CB14" s="211"/>
      <c r="CC14" s="211"/>
      <c r="CD14" s="211"/>
      <c r="CE14" s="211"/>
      <c r="CF14" s="211"/>
      <c r="CG14" s="211"/>
      <c r="CH14" s="211"/>
      <c r="CI14" s="211"/>
      <c r="CJ14" s="211"/>
      <c r="CK14" s="211"/>
      <c r="CL14" s="211"/>
      <c r="CM14" s="211"/>
      <c r="CN14" s="211"/>
      <c r="CO14" s="211"/>
      <c r="CP14" s="421">
        <f t="shared" si="3"/>
        <v>354000000</v>
      </c>
      <c r="CQ14" s="211">
        <v>227000000</v>
      </c>
      <c r="CR14" s="211"/>
      <c r="CS14" s="211"/>
      <c r="CT14" s="211"/>
      <c r="CU14" s="211"/>
      <c r="CV14" s="217"/>
      <c r="CW14" s="217"/>
      <c r="CX14" s="217"/>
      <c r="CY14" s="217"/>
      <c r="CZ14" s="217"/>
      <c r="DA14" s="217"/>
      <c r="DB14" s="217"/>
      <c r="DC14" s="217"/>
      <c r="DD14" s="217"/>
      <c r="DE14" s="217"/>
      <c r="DF14" s="217"/>
      <c r="DG14" s="217"/>
      <c r="DH14" s="217"/>
      <c r="DI14" s="217"/>
      <c r="DJ14" s="217"/>
      <c r="DK14" s="217"/>
      <c r="DL14" s="453">
        <f t="shared" si="4"/>
        <v>227000000</v>
      </c>
      <c r="DM14" s="218">
        <f t="shared" si="0"/>
        <v>906682000</v>
      </c>
      <c r="DN14" s="219" t="s">
        <v>1175</v>
      </c>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row>
    <row r="15" spans="1:190" s="111" customFormat="1" ht="56.1" customHeight="1" x14ac:dyDescent="0.2">
      <c r="A15" s="37">
        <v>2</v>
      </c>
      <c r="B15" s="112" t="s">
        <v>552</v>
      </c>
      <c r="C15" s="117" t="s">
        <v>596</v>
      </c>
      <c r="D15" s="37" t="s">
        <v>644</v>
      </c>
      <c r="E15" s="37" t="s">
        <v>645</v>
      </c>
      <c r="F15" s="36" t="s">
        <v>646</v>
      </c>
      <c r="G15" s="37" t="s">
        <v>647</v>
      </c>
      <c r="H15" s="131">
        <v>1</v>
      </c>
      <c r="I15" s="117">
        <v>2023</v>
      </c>
      <c r="J15" s="37" t="s">
        <v>648</v>
      </c>
      <c r="K15" s="117" t="s">
        <v>559</v>
      </c>
      <c r="L15" s="117" t="s">
        <v>139</v>
      </c>
      <c r="M15" s="117">
        <v>1</v>
      </c>
      <c r="N15" s="131" t="s">
        <v>1231</v>
      </c>
      <c r="O15" s="214" t="s">
        <v>666</v>
      </c>
      <c r="P15" s="214" t="s">
        <v>667</v>
      </c>
      <c r="Q15" s="214">
        <v>0</v>
      </c>
      <c r="R15" s="214">
        <v>2023</v>
      </c>
      <c r="S15" s="214" t="s">
        <v>668</v>
      </c>
      <c r="T15" s="214" t="s">
        <v>32</v>
      </c>
      <c r="U15" s="214" t="s">
        <v>33</v>
      </c>
      <c r="V15" s="214">
        <v>40000</v>
      </c>
      <c r="W15" s="214">
        <v>40000</v>
      </c>
      <c r="X15" s="214">
        <v>10000</v>
      </c>
      <c r="Y15" s="214">
        <v>10000</v>
      </c>
      <c r="Z15" s="214">
        <v>10000</v>
      </c>
      <c r="AA15" s="214">
        <v>10000</v>
      </c>
      <c r="AB15" s="220">
        <v>77318000</v>
      </c>
      <c r="AC15" s="221"/>
      <c r="AD15" s="211"/>
      <c r="AE15" s="211"/>
      <c r="AF15" s="211"/>
      <c r="AG15" s="211"/>
      <c r="AH15" s="211"/>
      <c r="AI15" s="211"/>
      <c r="AJ15" s="211"/>
      <c r="AK15" s="211"/>
      <c r="AL15" s="211"/>
      <c r="AM15" s="211"/>
      <c r="AN15" s="211"/>
      <c r="AO15" s="211"/>
      <c r="AP15" s="211"/>
      <c r="AQ15" s="211"/>
      <c r="AR15" s="211"/>
      <c r="AS15" s="211"/>
      <c r="AT15" s="211"/>
      <c r="AU15" s="211"/>
      <c r="AV15" s="211"/>
      <c r="AW15" s="211"/>
      <c r="AX15" s="421">
        <f t="shared" si="1"/>
        <v>77318000</v>
      </c>
      <c r="AY15" s="211">
        <v>11000000</v>
      </c>
      <c r="AZ15" s="211"/>
      <c r="BA15" s="211"/>
      <c r="BB15" s="211"/>
      <c r="BC15" s="211"/>
      <c r="BD15" s="211"/>
      <c r="BE15" s="211"/>
      <c r="BF15" s="211"/>
      <c r="BG15" s="211"/>
      <c r="BH15" s="211"/>
      <c r="BI15" s="211"/>
      <c r="BJ15" s="211"/>
      <c r="BK15" s="211"/>
      <c r="BL15" s="211"/>
      <c r="BM15" s="211"/>
      <c r="BN15" s="211"/>
      <c r="BO15" s="211"/>
      <c r="BP15" s="211"/>
      <c r="BQ15" s="211"/>
      <c r="BR15" s="211"/>
      <c r="BS15" s="211"/>
      <c r="BT15" s="421">
        <f t="shared" si="2"/>
        <v>11000000</v>
      </c>
      <c r="BU15" s="211">
        <v>190541689</v>
      </c>
      <c r="BV15" s="211"/>
      <c r="BW15" s="211"/>
      <c r="BX15" s="211"/>
      <c r="BY15" s="211"/>
      <c r="BZ15" s="211"/>
      <c r="CA15" s="211"/>
      <c r="CB15" s="211"/>
      <c r="CC15" s="211"/>
      <c r="CD15" s="211"/>
      <c r="CE15" s="211"/>
      <c r="CF15" s="211"/>
      <c r="CG15" s="211"/>
      <c r="CH15" s="211"/>
      <c r="CI15" s="211"/>
      <c r="CJ15" s="211"/>
      <c r="CK15" s="211"/>
      <c r="CL15" s="211"/>
      <c r="CM15" s="211"/>
      <c r="CN15" s="211"/>
      <c r="CO15" s="211"/>
      <c r="CP15" s="421">
        <f t="shared" si="3"/>
        <v>190541689</v>
      </c>
      <c r="CQ15" s="211">
        <v>15000000</v>
      </c>
      <c r="CR15" s="211"/>
      <c r="CS15" s="211"/>
      <c r="CT15" s="211"/>
      <c r="CU15" s="211"/>
      <c r="CV15" s="217"/>
      <c r="CW15" s="217"/>
      <c r="CX15" s="217"/>
      <c r="CY15" s="217"/>
      <c r="CZ15" s="217"/>
      <c r="DA15" s="217"/>
      <c r="DB15" s="217"/>
      <c r="DC15" s="217"/>
      <c r="DD15" s="217"/>
      <c r="DE15" s="217"/>
      <c r="DF15" s="217"/>
      <c r="DG15" s="217"/>
      <c r="DH15" s="217"/>
      <c r="DI15" s="217"/>
      <c r="DJ15" s="217"/>
      <c r="DK15" s="217"/>
      <c r="DL15" s="453">
        <f t="shared" si="4"/>
        <v>15000000</v>
      </c>
      <c r="DM15" s="218">
        <f t="shared" si="0"/>
        <v>293859689</v>
      </c>
      <c r="DN15" s="219" t="s">
        <v>1175</v>
      </c>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row>
    <row r="16" spans="1:190" s="111" customFormat="1" ht="56.1" customHeight="1" x14ac:dyDescent="0.2">
      <c r="A16" s="37">
        <v>2</v>
      </c>
      <c r="B16" s="112" t="s">
        <v>552</v>
      </c>
      <c r="C16" s="117" t="s">
        <v>596</v>
      </c>
      <c r="D16" s="37" t="s">
        <v>644</v>
      </c>
      <c r="E16" s="37" t="s">
        <v>645</v>
      </c>
      <c r="F16" s="36" t="s">
        <v>646</v>
      </c>
      <c r="G16" s="37" t="s">
        <v>647</v>
      </c>
      <c r="H16" s="131">
        <v>1</v>
      </c>
      <c r="I16" s="117">
        <v>2023</v>
      </c>
      <c r="J16" s="37" t="s">
        <v>648</v>
      </c>
      <c r="K16" s="117" t="s">
        <v>559</v>
      </c>
      <c r="L16" s="117" t="s">
        <v>139</v>
      </c>
      <c r="M16" s="117">
        <v>1</v>
      </c>
      <c r="N16" s="131">
        <v>1</v>
      </c>
      <c r="O16" s="214" t="s">
        <v>669</v>
      </c>
      <c r="P16" s="214" t="s">
        <v>670</v>
      </c>
      <c r="Q16" s="214">
        <v>0</v>
      </c>
      <c r="R16" s="214">
        <v>2023</v>
      </c>
      <c r="S16" s="214" t="s">
        <v>671</v>
      </c>
      <c r="T16" s="214" t="s">
        <v>32</v>
      </c>
      <c r="U16" s="214" t="s">
        <v>33</v>
      </c>
      <c r="V16" s="214">
        <v>1</v>
      </c>
      <c r="W16" s="214">
        <v>1</v>
      </c>
      <c r="X16" s="214">
        <v>0.25</v>
      </c>
      <c r="Y16" s="214">
        <v>0.5</v>
      </c>
      <c r="Z16" s="214">
        <v>0.75</v>
      </c>
      <c r="AA16" s="214">
        <v>1</v>
      </c>
      <c r="AB16" s="220">
        <f>20932000</f>
        <v>20932000</v>
      </c>
      <c r="AC16" s="221"/>
      <c r="AD16" s="211"/>
      <c r="AE16" s="211"/>
      <c r="AF16" s="211"/>
      <c r="AG16" s="211"/>
      <c r="AH16" s="211"/>
      <c r="AI16" s="211"/>
      <c r="AJ16" s="211"/>
      <c r="AK16" s="211"/>
      <c r="AL16" s="211"/>
      <c r="AM16" s="211"/>
      <c r="AN16" s="211"/>
      <c r="AO16" s="211"/>
      <c r="AP16" s="211"/>
      <c r="AQ16" s="211"/>
      <c r="AR16" s="211"/>
      <c r="AS16" s="211"/>
      <c r="AT16" s="211"/>
      <c r="AU16" s="211"/>
      <c r="AV16" s="211"/>
      <c r="AW16" s="211"/>
      <c r="AX16" s="421">
        <f t="shared" si="1"/>
        <v>20932000</v>
      </c>
      <c r="AY16" s="211">
        <v>104000000</v>
      </c>
      <c r="AZ16" s="211"/>
      <c r="BA16" s="211"/>
      <c r="BB16" s="211"/>
      <c r="BC16" s="211"/>
      <c r="BD16" s="211"/>
      <c r="BE16" s="211"/>
      <c r="BF16" s="211"/>
      <c r="BG16" s="211"/>
      <c r="BH16" s="211"/>
      <c r="BI16" s="211"/>
      <c r="BJ16" s="211"/>
      <c r="BK16" s="211"/>
      <c r="BL16" s="211"/>
      <c r="BM16" s="211"/>
      <c r="BN16" s="211"/>
      <c r="BO16" s="211"/>
      <c r="BP16" s="211"/>
      <c r="BQ16" s="211"/>
      <c r="BR16" s="211"/>
      <c r="BS16" s="211"/>
      <c r="BT16" s="421">
        <f t="shared" si="2"/>
        <v>104000000</v>
      </c>
      <c r="BU16" s="211">
        <v>105000000</v>
      </c>
      <c r="BV16" s="211"/>
      <c r="BW16" s="211"/>
      <c r="BX16" s="211"/>
      <c r="BY16" s="211"/>
      <c r="BZ16" s="211"/>
      <c r="CA16" s="211"/>
      <c r="CB16" s="211"/>
      <c r="CC16" s="211"/>
      <c r="CD16" s="211"/>
      <c r="CE16" s="211"/>
      <c r="CF16" s="211"/>
      <c r="CG16" s="211"/>
      <c r="CH16" s="211"/>
      <c r="CI16" s="211"/>
      <c r="CJ16" s="211"/>
      <c r="CK16" s="211"/>
      <c r="CL16" s="211"/>
      <c r="CM16" s="211"/>
      <c r="CN16" s="211"/>
      <c r="CO16" s="211"/>
      <c r="CP16" s="421">
        <f t="shared" si="3"/>
        <v>105000000</v>
      </c>
      <c r="CQ16" s="211">
        <v>296537422</v>
      </c>
      <c r="CR16" s="211"/>
      <c r="CS16" s="211"/>
      <c r="CT16" s="211"/>
      <c r="CU16" s="211"/>
      <c r="CV16" s="217"/>
      <c r="CW16" s="217"/>
      <c r="CX16" s="217"/>
      <c r="CY16" s="217"/>
      <c r="CZ16" s="217"/>
      <c r="DA16" s="217"/>
      <c r="DB16" s="217"/>
      <c r="DC16" s="217"/>
      <c r="DD16" s="217"/>
      <c r="DE16" s="217"/>
      <c r="DF16" s="217"/>
      <c r="DG16" s="217"/>
      <c r="DH16" s="217"/>
      <c r="DI16" s="217"/>
      <c r="DJ16" s="217"/>
      <c r="DK16" s="217"/>
      <c r="DL16" s="453">
        <f t="shared" si="4"/>
        <v>296537422</v>
      </c>
      <c r="DM16" s="218">
        <f t="shared" si="0"/>
        <v>526469422</v>
      </c>
      <c r="DN16" s="219" t="s">
        <v>1175</v>
      </c>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row>
    <row r="17" spans="1:190" s="111" customFormat="1" ht="56.1" customHeight="1" x14ac:dyDescent="0.2">
      <c r="A17" s="37">
        <v>2</v>
      </c>
      <c r="B17" s="112" t="s">
        <v>552</v>
      </c>
      <c r="C17" s="117" t="s">
        <v>596</v>
      </c>
      <c r="D17" s="37" t="s">
        <v>644</v>
      </c>
      <c r="E17" s="37" t="s">
        <v>645</v>
      </c>
      <c r="F17" s="36" t="s">
        <v>646</v>
      </c>
      <c r="G17" s="37" t="s">
        <v>647</v>
      </c>
      <c r="H17" s="131">
        <v>1</v>
      </c>
      <c r="I17" s="117">
        <v>2023</v>
      </c>
      <c r="J17" s="37" t="s">
        <v>648</v>
      </c>
      <c r="K17" s="117" t="s">
        <v>559</v>
      </c>
      <c r="L17" s="117" t="s">
        <v>139</v>
      </c>
      <c r="M17" s="117">
        <v>1</v>
      </c>
      <c r="N17" s="131">
        <v>1</v>
      </c>
      <c r="O17" s="214" t="s">
        <v>672</v>
      </c>
      <c r="P17" s="214" t="s">
        <v>673</v>
      </c>
      <c r="Q17" s="214">
        <v>0</v>
      </c>
      <c r="R17" s="214">
        <v>2023</v>
      </c>
      <c r="S17" s="214" t="s">
        <v>674</v>
      </c>
      <c r="T17" s="214" t="s">
        <v>559</v>
      </c>
      <c r="U17" s="214" t="s">
        <v>139</v>
      </c>
      <c r="V17" s="214">
        <v>20</v>
      </c>
      <c r="W17" s="214">
        <v>20</v>
      </c>
      <c r="X17" s="214">
        <v>1</v>
      </c>
      <c r="Y17" s="214">
        <v>6</v>
      </c>
      <c r="Z17" s="214">
        <v>7</v>
      </c>
      <c r="AA17" s="214">
        <v>6</v>
      </c>
      <c r="AB17" s="220">
        <v>0</v>
      </c>
      <c r="AC17" s="221"/>
      <c r="AD17" s="211"/>
      <c r="AE17" s="211"/>
      <c r="AF17" s="211"/>
      <c r="AG17" s="211"/>
      <c r="AH17" s="211"/>
      <c r="AI17" s="211"/>
      <c r="AJ17" s="211"/>
      <c r="AK17" s="211"/>
      <c r="AL17" s="211"/>
      <c r="AM17" s="211"/>
      <c r="AN17" s="211"/>
      <c r="AO17" s="211"/>
      <c r="AP17" s="211"/>
      <c r="AQ17" s="211"/>
      <c r="AR17" s="211"/>
      <c r="AS17" s="211"/>
      <c r="AT17" s="211"/>
      <c r="AU17" s="211"/>
      <c r="AV17" s="211"/>
      <c r="AW17" s="211"/>
      <c r="AX17" s="421">
        <f t="shared" si="1"/>
        <v>0</v>
      </c>
      <c r="AY17" s="211">
        <v>55000000</v>
      </c>
      <c r="AZ17" s="211"/>
      <c r="BA17" s="211"/>
      <c r="BB17" s="211"/>
      <c r="BC17" s="211"/>
      <c r="BD17" s="211"/>
      <c r="BE17" s="211"/>
      <c r="BF17" s="211"/>
      <c r="BG17" s="211"/>
      <c r="BH17" s="211"/>
      <c r="BI17" s="211"/>
      <c r="BJ17" s="211"/>
      <c r="BK17" s="211"/>
      <c r="BL17" s="211"/>
      <c r="BM17" s="211"/>
      <c r="BN17" s="211"/>
      <c r="BO17" s="211"/>
      <c r="BP17" s="211"/>
      <c r="BQ17" s="211"/>
      <c r="BR17" s="211"/>
      <c r="BS17" s="211"/>
      <c r="BT17" s="421">
        <f t="shared" si="2"/>
        <v>55000000</v>
      </c>
      <c r="BU17" s="211">
        <v>56000000</v>
      </c>
      <c r="BV17" s="211"/>
      <c r="BW17" s="211"/>
      <c r="BX17" s="211"/>
      <c r="BY17" s="211"/>
      <c r="BZ17" s="211"/>
      <c r="CA17" s="211"/>
      <c r="CB17" s="211"/>
      <c r="CC17" s="211"/>
      <c r="CD17" s="211"/>
      <c r="CE17" s="211"/>
      <c r="CF17" s="211"/>
      <c r="CG17" s="211"/>
      <c r="CH17" s="211"/>
      <c r="CI17" s="211"/>
      <c r="CJ17" s="211"/>
      <c r="CK17" s="211"/>
      <c r="CL17" s="211"/>
      <c r="CM17" s="211"/>
      <c r="CN17" s="211"/>
      <c r="CO17" s="211"/>
      <c r="CP17" s="421">
        <f t="shared" si="3"/>
        <v>56000000</v>
      </c>
      <c r="CQ17" s="211">
        <v>75733028</v>
      </c>
      <c r="CR17" s="211"/>
      <c r="CS17" s="211"/>
      <c r="CT17" s="211"/>
      <c r="CU17" s="211"/>
      <c r="CV17" s="217"/>
      <c r="CW17" s="217"/>
      <c r="CX17" s="217"/>
      <c r="CY17" s="217"/>
      <c r="CZ17" s="217"/>
      <c r="DA17" s="217"/>
      <c r="DB17" s="217"/>
      <c r="DC17" s="217"/>
      <c r="DD17" s="217"/>
      <c r="DE17" s="217"/>
      <c r="DF17" s="217"/>
      <c r="DG17" s="217"/>
      <c r="DH17" s="217"/>
      <c r="DI17" s="217"/>
      <c r="DJ17" s="217"/>
      <c r="DK17" s="217"/>
      <c r="DL17" s="453">
        <f t="shared" si="4"/>
        <v>75733028</v>
      </c>
      <c r="DM17" s="218">
        <f t="shared" si="0"/>
        <v>186733028</v>
      </c>
      <c r="DN17" s="219" t="s">
        <v>1175</v>
      </c>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row>
    <row r="18" spans="1:190" s="111" customFormat="1" ht="56.1" customHeight="1" x14ac:dyDescent="0.2">
      <c r="A18" s="132">
        <v>2</v>
      </c>
      <c r="B18" s="133" t="s">
        <v>552</v>
      </c>
      <c r="C18" s="134" t="s">
        <v>596</v>
      </c>
      <c r="D18" s="132" t="s">
        <v>644</v>
      </c>
      <c r="E18" s="132" t="s">
        <v>645</v>
      </c>
      <c r="F18" s="135" t="s">
        <v>646</v>
      </c>
      <c r="G18" s="132" t="s">
        <v>647</v>
      </c>
      <c r="H18" s="136">
        <v>1</v>
      </c>
      <c r="I18" s="134">
        <v>2023</v>
      </c>
      <c r="J18" s="132" t="s">
        <v>648</v>
      </c>
      <c r="K18" s="134" t="s">
        <v>559</v>
      </c>
      <c r="L18" s="134" t="s">
        <v>139</v>
      </c>
      <c r="M18" s="134">
        <v>1</v>
      </c>
      <c r="N18" s="136">
        <v>1</v>
      </c>
      <c r="O18" s="214" t="s">
        <v>675</v>
      </c>
      <c r="P18" s="214" t="s">
        <v>676</v>
      </c>
      <c r="Q18" s="214">
        <v>0</v>
      </c>
      <c r="R18" s="214">
        <v>2023</v>
      </c>
      <c r="S18" s="214" t="s">
        <v>677</v>
      </c>
      <c r="T18" s="214" t="s">
        <v>32</v>
      </c>
      <c r="U18" s="214" t="s">
        <v>33</v>
      </c>
      <c r="V18" s="214">
        <v>1</v>
      </c>
      <c r="W18" s="214">
        <v>1</v>
      </c>
      <c r="X18" s="214">
        <v>0.25</v>
      </c>
      <c r="Y18" s="214">
        <v>0.5</v>
      </c>
      <c r="Z18" s="214">
        <v>0.75</v>
      </c>
      <c r="AA18" s="214">
        <v>1</v>
      </c>
      <c r="AB18" s="220">
        <v>1</v>
      </c>
      <c r="AC18" s="221"/>
      <c r="AD18" s="211"/>
      <c r="AE18" s="211"/>
      <c r="AF18" s="211"/>
      <c r="AG18" s="211"/>
      <c r="AH18" s="211"/>
      <c r="AI18" s="211"/>
      <c r="AJ18" s="211"/>
      <c r="AK18" s="211"/>
      <c r="AL18" s="211"/>
      <c r="AM18" s="211"/>
      <c r="AN18" s="211"/>
      <c r="AO18" s="211"/>
      <c r="AP18" s="211"/>
      <c r="AQ18" s="211"/>
      <c r="AR18" s="211"/>
      <c r="AS18" s="211"/>
      <c r="AT18" s="211"/>
      <c r="AU18" s="211"/>
      <c r="AV18" s="211"/>
      <c r="AW18" s="211"/>
      <c r="AX18" s="421">
        <f t="shared" si="1"/>
        <v>1</v>
      </c>
      <c r="AY18" s="211">
        <v>276706804</v>
      </c>
      <c r="AZ18" s="211"/>
      <c r="BA18" s="211"/>
      <c r="BB18" s="211"/>
      <c r="BC18" s="211"/>
      <c r="BD18" s="211"/>
      <c r="BE18" s="211"/>
      <c r="BF18" s="211"/>
      <c r="BG18" s="211"/>
      <c r="BH18" s="211"/>
      <c r="BI18" s="211"/>
      <c r="BJ18" s="211"/>
      <c r="BK18" s="211"/>
      <c r="BL18" s="211"/>
      <c r="BM18" s="211"/>
      <c r="BN18" s="211"/>
      <c r="BO18" s="211"/>
      <c r="BP18" s="211"/>
      <c r="BQ18" s="211"/>
      <c r="BR18" s="211"/>
      <c r="BS18" s="211"/>
      <c r="BT18" s="421">
        <f t="shared" si="2"/>
        <v>276706804</v>
      </c>
      <c r="BU18" s="211"/>
      <c r="BV18" s="211"/>
      <c r="BW18" s="211"/>
      <c r="BX18" s="211"/>
      <c r="BY18" s="211"/>
      <c r="BZ18" s="211"/>
      <c r="CA18" s="211"/>
      <c r="CB18" s="211"/>
      <c r="CC18" s="211"/>
      <c r="CD18" s="211"/>
      <c r="CE18" s="211"/>
      <c r="CF18" s="211"/>
      <c r="CG18" s="211"/>
      <c r="CH18" s="211"/>
      <c r="CI18" s="211"/>
      <c r="CJ18" s="211"/>
      <c r="CK18" s="211"/>
      <c r="CL18" s="211"/>
      <c r="CM18" s="211"/>
      <c r="CN18" s="211"/>
      <c r="CO18" s="211"/>
      <c r="CP18" s="421">
        <f t="shared" si="3"/>
        <v>0</v>
      </c>
      <c r="CQ18" s="211"/>
      <c r="CR18" s="211"/>
      <c r="CS18" s="211"/>
      <c r="CT18" s="211"/>
      <c r="CU18" s="211"/>
      <c r="CV18" s="217"/>
      <c r="CW18" s="217"/>
      <c r="CX18" s="217"/>
      <c r="CY18" s="217"/>
      <c r="CZ18" s="217"/>
      <c r="DA18" s="217"/>
      <c r="DB18" s="217"/>
      <c r="DC18" s="217"/>
      <c r="DD18" s="217"/>
      <c r="DE18" s="217"/>
      <c r="DF18" s="217"/>
      <c r="DG18" s="217"/>
      <c r="DH18" s="217"/>
      <c r="DI18" s="217"/>
      <c r="DJ18" s="217"/>
      <c r="DK18" s="217"/>
      <c r="DL18" s="453">
        <f t="shared" si="4"/>
        <v>0</v>
      </c>
      <c r="DM18" s="218">
        <f t="shared" si="0"/>
        <v>276706805</v>
      </c>
      <c r="DN18" s="219" t="s">
        <v>1175</v>
      </c>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row>
    <row r="19" spans="1:190" s="137" customFormat="1" ht="56.1" customHeight="1" x14ac:dyDescent="0.2">
      <c r="A19" s="132">
        <v>5</v>
      </c>
      <c r="B19" s="133" t="s">
        <v>1300</v>
      </c>
      <c r="C19" s="134" t="s">
        <v>398</v>
      </c>
      <c r="D19" s="127" t="s">
        <v>1129</v>
      </c>
      <c r="E19" s="128" t="s">
        <v>1130</v>
      </c>
      <c r="F19" s="128" t="s">
        <v>1131</v>
      </c>
      <c r="G19" s="127" t="s">
        <v>1132</v>
      </c>
      <c r="H19" s="127">
        <v>0</v>
      </c>
      <c r="I19" s="127">
        <v>2023</v>
      </c>
      <c r="J19" s="127" t="s">
        <v>1133</v>
      </c>
      <c r="K19" s="127" t="s">
        <v>444</v>
      </c>
      <c r="L19" s="128" t="s">
        <v>33</v>
      </c>
      <c r="M19" s="127">
        <v>1</v>
      </c>
      <c r="N19" s="127">
        <v>1</v>
      </c>
      <c r="O19" s="481" t="s">
        <v>1146</v>
      </c>
      <c r="P19" s="482" t="s">
        <v>1147</v>
      </c>
      <c r="Q19" s="482">
        <v>0</v>
      </c>
      <c r="R19" s="482">
        <v>2023</v>
      </c>
      <c r="S19" s="482" t="s">
        <v>1141</v>
      </c>
      <c r="T19" s="482" t="s">
        <v>105</v>
      </c>
      <c r="U19" s="482" t="s">
        <v>33</v>
      </c>
      <c r="V19" s="482">
        <v>1</v>
      </c>
      <c r="W19" s="483">
        <v>1</v>
      </c>
      <c r="X19" s="484">
        <v>0.25</v>
      </c>
      <c r="Y19" s="484">
        <v>0.5</v>
      </c>
      <c r="Z19" s="484">
        <v>0.75</v>
      </c>
      <c r="AA19" s="484">
        <v>1</v>
      </c>
      <c r="AB19" s="485">
        <v>1328716000</v>
      </c>
      <c r="AC19" s="485"/>
      <c r="AD19" s="485"/>
      <c r="AE19" s="485"/>
      <c r="AF19" s="485"/>
      <c r="AG19" s="485"/>
      <c r="AH19" s="485"/>
      <c r="AI19" s="485"/>
      <c r="AJ19" s="485"/>
      <c r="AK19" s="485"/>
      <c r="AL19" s="485"/>
      <c r="AM19" s="485"/>
      <c r="AN19" s="485"/>
      <c r="AO19" s="485"/>
      <c r="AP19" s="485"/>
      <c r="AQ19" s="485"/>
      <c r="AR19" s="485"/>
      <c r="AS19" s="485"/>
      <c r="AT19" s="485"/>
      <c r="AU19" s="485"/>
      <c r="AV19" s="485"/>
      <c r="AW19" s="485"/>
      <c r="AX19" s="486">
        <f t="shared" si="1"/>
        <v>1328716000</v>
      </c>
      <c r="AY19" s="222">
        <v>860053974</v>
      </c>
      <c r="AZ19" s="222"/>
      <c r="BA19" s="222"/>
      <c r="BB19" s="222"/>
      <c r="BC19" s="222"/>
      <c r="BD19" s="222"/>
      <c r="BE19" s="222"/>
      <c r="BF19" s="222"/>
      <c r="BG19" s="222"/>
      <c r="BH19" s="222"/>
      <c r="BI19" s="222"/>
      <c r="BJ19" s="222"/>
      <c r="BK19" s="222"/>
      <c r="BL19" s="222"/>
      <c r="BM19" s="222"/>
      <c r="BN19" s="222"/>
      <c r="BO19" s="222"/>
      <c r="BP19" s="222"/>
      <c r="BQ19" s="222"/>
      <c r="BR19" s="222"/>
      <c r="BS19" s="222"/>
      <c r="BT19" s="421">
        <f t="shared" si="2"/>
        <v>860053974</v>
      </c>
      <c r="BU19" s="222">
        <f>872298433</f>
        <v>872298433</v>
      </c>
      <c r="BV19" s="222"/>
      <c r="BW19" s="222">
        <f>+BA19*1.044</f>
        <v>0</v>
      </c>
      <c r="BX19" s="222"/>
      <c r="BY19" s="222"/>
      <c r="BZ19" s="222"/>
      <c r="CA19" s="222"/>
      <c r="CB19" s="222"/>
      <c r="CC19" s="222"/>
      <c r="CD19" s="222"/>
      <c r="CE19" s="222"/>
      <c r="CF19" s="222"/>
      <c r="CG19" s="222"/>
      <c r="CH19" s="222"/>
      <c r="CI19" s="222"/>
      <c r="CJ19" s="222"/>
      <c r="CK19" s="222"/>
      <c r="CL19" s="222"/>
      <c r="CM19" s="222"/>
      <c r="CN19" s="222"/>
      <c r="CO19" s="222"/>
      <c r="CP19" s="421">
        <f t="shared" si="3"/>
        <v>872298433</v>
      </c>
      <c r="CQ19" s="222">
        <f>1046399564</f>
        <v>1046399564</v>
      </c>
      <c r="CR19" s="222"/>
      <c r="CS19" s="222"/>
      <c r="CT19" s="222"/>
      <c r="CU19" s="222"/>
      <c r="CV19" s="222"/>
      <c r="CW19" s="222"/>
      <c r="CX19" s="222"/>
      <c r="CY19" s="222"/>
      <c r="CZ19" s="222"/>
      <c r="DA19" s="222"/>
      <c r="DB19" s="222"/>
      <c r="DC19" s="222"/>
      <c r="DD19" s="222"/>
      <c r="DE19" s="222"/>
      <c r="DF19" s="222"/>
      <c r="DG19" s="222"/>
      <c r="DH19" s="222"/>
      <c r="DI19" s="222"/>
      <c r="DJ19" s="222"/>
      <c r="DK19" s="222"/>
      <c r="DL19" s="453">
        <f t="shared" si="4"/>
        <v>1046399564</v>
      </c>
      <c r="DM19" s="223">
        <f t="shared" si="0"/>
        <v>4107467971</v>
      </c>
      <c r="DN19" s="219" t="s">
        <v>1175</v>
      </c>
      <c r="DO19" s="95"/>
      <c r="DP19" s="95"/>
      <c r="DQ19" s="95"/>
      <c r="DR19" s="95"/>
      <c r="DS19" s="95"/>
      <c r="DT19" s="95"/>
      <c r="DU19" s="95"/>
      <c r="DV19" s="95"/>
      <c r="DW19" s="95"/>
      <c r="DX19" s="95"/>
      <c r="DY19" s="95"/>
      <c r="DZ19" s="95"/>
      <c r="EA19" s="95"/>
      <c r="EB19" s="95"/>
      <c r="EC19" s="95"/>
      <c r="ED19" s="95"/>
      <c r="EE19" s="95"/>
      <c r="EF19" s="95"/>
      <c r="EG19" s="95"/>
      <c r="EH19" s="95"/>
      <c r="EI19" s="95"/>
      <c r="EJ19" s="95"/>
      <c r="EK19" s="95"/>
      <c r="EL19" s="95"/>
      <c r="EM19" s="95"/>
      <c r="EN19" s="95"/>
      <c r="EO19" s="95"/>
      <c r="EP19" s="95"/>
      <c r="EQ19" s="95"/>
      <c r="ER19" s="95"/>
      <c r="ES19" s="95"/>
      <c r="ET19" s="95"/>
      <c r="EU19" s="95"/>
      <c r="EV19" s="95"/>
      <c r="EW19" s="95"/>
      <c r="EX19" s="95"/>
      <c r="EY19" s="95"/>
      <c r="EZ19" s="95"/>
      <c r="FA19" s="95"/>
      <c r="FB19" s="95"/>
      <c r="FC19" s="95"/>
      <c r="FD19" s="95"/>
      <c r="FE19" s="95"/>
      <c r="FF19" s="95"/>
      <c r="FG19" s="95"/>
      <c r="FH19" s="95"/>
      <c r="FI19" s="95"/>
      <c r="FJ19" s="95"/>
      <c r="FK19" s="95"/>
      <c r="FL19" s="95"/>
      <c r="FM19" s="95"/>
      <c r="FN19" s="95"/>
      <c r="FO19" s="95"/>
      <c r="FP19" s="95"/>
      <c r="FQ19" s="95"/>
      <c r="FR19" s="95"/>
      <c r="FS19" s="95"/>
      <c r="FT19" s="95"/>
      <c r="FU19" s="95"/>
      <c r="FV19" s="95"/>
      <c r="FW19" s="95"/>
      <c r="FX19" s="95"/>
      <c r="FY19" s="95"/>
      <c r="FZ19" s="95"/>
      <c r="GA19" s="95"/>
      <c r="GB19" s="95"/>
      <c r="GC19" s="95"/>
      <c r="GD19" s="95"/>
      <c r="GE19" s="95"/>
      <c r="GF19" s="95"/>
      <c r="GG19" s="95"/>
      <c r="GH19" s="95"/>
    </row>
    <row r="20" spans="1:190" s="111" customFormat="1" ht="56.1" customHeight="1" x14ac:dyDescent="0.2">
      <c r="A20" s="1532" t="s">
        <v>1176</v>
      </c>
      <c r="B20" s="1532"/>
      <c r="C20" s="1532"/>
      <c r="D20" s="1532"/>
      <c r="E20" s="1532"/>
      <c r="F20" s="1532"/>
      <c r="G20" s="1532"/>
      <c r="H20" s="1532"/>
      <c r="I20" s="1532"/>
      <c r="J20" s="1532"/>
      <c r="K20" s="1532"/>
      <c r="L20" s="1532"/>
      <c r="M20" s="1532"/>
      <c r="N20" s="1532"/>
      <c r="O20" s="1532"/>
      <c r="P20" s="1532"/>
      <c r="Q20" s="1532"/>
      <c r="R20" s="1532"/>
      <c r="S20" s="1532"/>
      <c r="T20" s="1532"/>
      <c r="U20" s="1532"/>
      <c r="V20" s="1532"/>
      <c r="W20" s="1532"/>
      <c r="X20" s="1532"/>
      <c r="Y20" s="1532"/>
      <c r="Z20" s="1532"/>
      <c r="AA20" s="1532"/>
      <c r="AB20" s="224">
        <f>SUM(AB4:AB19)</f>
        <v>2019267143</v>
      </c>
      <c r="AC20" s="224">
        <f t="shared" ref="AC20:CN20" si="5">SUM(AC4:AC19)</f>
        <v>0</v>
      </c>
      <c r="AD20" s="224">
        <f t="shared" si="5"/>
        <v>0</v>
      </c>
      <c r="AE20" s="224">
        <f t="shared" si="5"/>
        <v>0</v>
      </c>
      <c r="AF20" s="224">
        <f t="shared" si="5"/>
        <v>0</v>
      </c>
      <c r="AG20" s="224">
        <f t="shared" si="5"/>
        <v>0</v>
      </c>
      <c r="AH20" s="224">
        <f t="shared" si="5"/>
        <v>0</v>
      </c>
      <c r="AI20" s="224">
        <f t="shared" si="5"/>
        <v>0</v>
      </c>
      <c r="AJ20" s="224">
        <f t="shared" si="5"/>
        <v>0</v>
      </c>
      <c r="AK20" s="224">
        <f t="shared" si="5"/>
        <v>0</v>
      </c>
      <c r="AL20" s="224">
        <f t="shared" si="5"/>
        <v>0</v>
      </c>
      <c r="AM20" s="224">
        <f t="shared" si="5"/>
        <v>0</v>
      </c>
      <c r="AN20" s="224">
        <f t="shared" si="5"/>
        <v>0</v>
      </c>
      <c r="AO20" s="224">
        <f t="shared" si="5"/>
        <v>0</v>
      </c>
      <c r="AP20" s="224">
        <f t="shared" si="5"/>
        <v>0</v>
      </c>
      <c r="AQ20" s="224">
        <f t="shared" si="5"/>
        <v>0</v>
      </c>
      <c r="AR20" s="224">
        <f t="shared" si="5"/>
        <v>0</v>
      </c>
      <c r="AS20" s="224">
        <f t="shared" si="5"/>
        <v>0</v>
      </c>
      <c r="AT20" s="224">
        <f t="shared" si="5"/>
        <v>0</v>
      </c>
      <c r="AU20" s="224">
        <f t="shared" si="5"/>
        <v>0</v>
      </c>
      <c r="AV20" s="224">
        <f t="shared" si="5"/>
        <v>0</v>
      </c>
      <c r="AW20" s="224">
        <f t="shared" si="5"/>
        <v>0</v>
      </c>
      <c r="AX20" s="224">
        <f t="shared" si="5"/>
        <v>2019267143</v>
      </c>
      <c r="AY20" s="224">
        <f t="shared" si="5"/>
        <v>1953653520</v>
      </c>
      <c r="AZ20" s="224">
        <f t="shared" si="5"/>
        <v>0</v>
      </c>
      <c r="BA20" s="224">
        <f t="shared" si="5"/>
        <v>0</v>
      </c>
      <c r="BB20" s="224">
        <f t="shared" si="5"/>
        <v>0</v>
      </c>
      <c r="BC20" s="224">
        <f t="shared" si="5"/>
        <v>0</v>
      </c>
      <c r="BD20" s="224">
        <f t="shared" si="5"/>
        <v>0</v>
      </c>
      <c r="BE20" s="224">
        <f t="shared" si="5"/>
        <v>0</v>
      </c>
      <c r="BF20" s="224">
        <f t="shared" si="5"/>
        <v>0</v>
      </c>
      <c r="BG20" s="224">
        <f t="shared" si="5"/>
        <v>0</v>
      </c>
      <c r="BH20" s="224">
        <f t="shared" si="5"/>
        <v>0</v>
      </c>
      <c r="BI20" s="224">
        <f t="shared" si="5"/>
        <v>0</v>
      </c>
      <c r="BJ20" s="224">
        <f t="shared" si="5"/>
        <v>0</v>
      </c>
      <c r="BK20" s="224">
        <f t="shared" si="5"/>
        <v>0</v>
      </c>
      <c r="BL20" s="224">
        <f t="shared" si="5"/>
        <v>0</v>
      </c>
      <c r="BM20" s="224">
        <f t="shared" si="5"/>
        <v>0</v>
      </c>
      <c r="BN20" s="224">
        <f t="shared" si="5"/>
        <v>0</v>
      </c>
      <c r="BO20" s="224">
        <f t="shared" si="5"/>
        <v>0</v>
      </c>
      <c r="BP20" s="224">
        <f t="shared" si="5"/>
        <v>0</v>
      </c>
      <c r="BQ20" s="224">
        <f t="shared" si="5"/>
        <v>0</v>
      </c>
      <c r="BR20" s="224">
        <f t="shared" si="5"/>
        <v>0</v>
      </c>
      <c r="BS20" s="224">
        <f t="shared" si="5"/>
        <v>0</v>
      </c>
      <c r="BT20" s="224">
        <f t="shared" si="5"/>
        <v>1953653520</v>
      </c>
      <c r="BU20" s="224">
        <f t="shared" si="5"/>
        <v>2039968534</v>
      </c>
      <c r="BV20" s="224">
        <f t="shared" si="5"/>
        <v>0</v>
      </c>
      <c r="BW20" s="224">
        <f t="shared" si="5"/>
        <v>0</v>
      </c>
      <c r="BX20" s="224">
        <f t="shared" si="5"/>
        <v>0</v>
      </c>
      <c r="BY20" s="224">
        <f t="shared" si="5"/>
        <v>0</v>
      </c>
      <c r="BZ20" s="224">
        <f t="shared" si="5"/>
        <v>0</v>
      </c>
      <c r="CA20" s="224">
        <f t="shared" si="5"/>
        <v>0</v>
      </c>
      <c r="CB20" s="224">
        <f t="shared" si="5"/>
        <v>0</v>
      </c>
      <c r="CC20" s="224">
        <f t="shared" si="5"/>
        <v>0</v>
      </c>
      <c r="CD20" s="224">
        <f t="shared" si="5"/>
        <v>0</v>
      </c>
      <c r="CE20" s="224">
        <f t="shared" si="5"/>
        <v>0</v>
      </c>
      <c r="CF20" s="224">
        <f t="shared" si="5"/>
        <v>0</v>
      </c>
      <c r="CG20" s="224">
        <f t="shared" si="5"/>
        <v>0</v>
      </c>
      <c r="CH20" s="224">
        <f t="shared" si="5"/>
        <v>0</v>
      </c>
      <c r="CI20" s="224">
        <f t="shared" si="5"/>
        <v>0</v>
      </c>
      <c r="CJ20" s="224">
        <f t="shared" si="5"/>
        <v>0</v>
      </c>
      <c r="CK20" s="224">
        <f t="shared" si="5"/>
        <v>0</v>
      </c>
      <c r="CL20" s="224">
        <f t="shared" si="5"/>
        <v>0</v>
      </c>
      <c r="CM20" s="224">
        <f t="shared" si="5"/>
        <v>0</v>
      </c>
      <c r="CN20" s="224">
        <f t="shared" si="5"/>
        <v>0</v>
      </c>
      <c r="CO20" s="224">
        <f t="shared" ref="CO20:DM20" si="6">SUM(CO4:CO19)</f>
        <v>0</v>
      </c>
      <c r="CP20" s="224">
        <f t="shared" si="6"/>
        <v>2039968534</v>
      </c>
      <c r="CQ20" s="224">
        <f t="shared" si="6"/>
        <v>2129798514</v>
      </c>
      <c r="CR20" s="224">
        <f t="shared" si="6"/>
        <v>0</v>
      </c>
      <c r="CS20" s="224">
        <f t="shared" si="6"/>
        <v>0</v>
      </c>
      <c r="CT20" s="224">
        <f t="shared" si="6"/>
        <v>0</v>
      </c>
      <c r="CU20" s="224">
        <f t="shared" si="6"/>
        <v>0</v>
      </c>
      <c r="CV20" s="224">
        <f t="shared" si="6"/>
        <v>0</v>
      </c>
      <c r="CW20" s="224">
        <f t="shared" si="6"/>
        <v>0</v>
      </c>
      <c r="CX20" s="224">
        <f t="shared" si="6"/>
        <v>0</v>
      </c>
      <c r="CY20" s="224">
        <f t="shared" si="6"/>
        <v>0</v>
      </c>
      <c r="CZ20" s="224">
        <f t="shared" si="6"/>
        <v>0</v>
      </c>
      <c r="DA20" s="224">
        <f t="shared" si="6"/>
        <v>0</v>
      </c>
      <c r="DB20" s="224">
        <f t="shared" si="6"/>
        <v>0</v>
      </c>
      <c r="DC20" s="224">
        <f t="shared" si="6"/>
        <v>0</v>
      </c>
      <c r="DD20" s="224">
        <f t="shared" si="6"/>
        <v>0</v>
      </c>
      <c r="DE20" s="224">
        <f t="shared" si="6"/>
        <v>0</v>
      </c>
      <c r="DF20" s="224">
        <f t="shared" si="6"/>
        <v>0</v>
      </c>
      <c r="DG20" s="224">
        <f t="shared" si="6"/>
        <v>0</v>
      </c>
      <c r="DH20" s="224">
        <f t="shared" si="6"/>
        <v>0</v>
      </c>
      <c r="DI20" s="224">
        <f t="shared" si="6"/>
        <v>0</v>
      </c>
      <c r="DJ20" s="224">
        <f t="shared" si="6"/>
        <v>0</v>
      </c>
      <c r="DK20" s="224">
        <f t="shared" si="6"/>
        <v>0</v>
      </c>
      <c r="DL20" s="224">
        <f t="shared" si="6"/>
        <v>2129798514</v>
      </c>
      <c r="DM20" s="224">
        <f t="shared" si="6"/>
        <v>8142687711</v>
      </c>
      <c r="DN20" s="219" t="s">
        <v>1175</v>
      </c>
      <c r="DO20" s="480"/>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row>
  </sheetData>
  <mergeCells count="107">
    <mergeCell ref="A2:A3"/>
    <mergeCell ref="B2:B3"/>
    <mergeCell ref="C2:C3"/>
    <mergeCell ref="E2:E3"/>
    <mergeCell ref="G2:G3"/>
    <mergeCell ref="H2:N2"/>
    <mergeCell ref="O2:O3"/>
    <mergeCell ref="AX1:AX3"/>
    <mergeCell ref="AY1:BS1"/>
    <mergeCell ref="AY2:AY3"/>
    <mergeCell ref="BA2:BA3"/>
    <mergeCell ref="BB2:BB3"/>
    <mergeCell ref="BC2:BC3"/>
    <mergeCell ref="A1:C1"/>
    <mergeCell ref="D1:E1"/>
    <mergeCell ref="F1:N1"/>
    <mergeCell ref="O1:W1"/>
    <mergeCell ref="P2:P3"/>
    <mergeCell ref="Q2:W2"/>
    <mergeCell ref="X2:AA2"/>
    <mergeCell ref="AB2:AB3"/>
    <mergeCell ref="AD2:AD3"/>
    <mergeCell ref="AE2:AE3"/>
    <mergeCell ref="AI2:AI3"/>
    <mergeCell ref="DL1:DL3"/>
    <mergeCell ref="DM1:DM3"/>
    <mergeCell ref="DN1:DN3"/>
    <mergeCell ref="BT1:BT3"/>
    <mergeCell ref="BU1:CO1"/>
    <mergeCell ref="CP1:CP3"/>
    <mergeCell ref="CQ1:DK1"/>
    <mergeCell ref="X1:AA1"/>
    <mergeCell ref="AB1:AW1"/>
    <mergeCell ref="AR2:AR3"/>
    <mergeCell ref="AS2:AS3"/>
    <mergeCell ref="AT2:AT3"/>
    <mergeCell ref="AU2:AU3"/>
    <mergeCell ref="AV2:AV3"/>
    <mergeCell ref="AW2:AW3"/>
    <mergeCell ref="AL2:AL3"/>
    <mergeCell ref="AM2:AM3"/>
    <mergeCell ref="AN2:AN3"/>
    <mergeCell ref="AO2:AO3"/>
    <mergeCell ref="AP2:AP3"/>
    <mergeCell ref="AQ2:AQ3"/>
    <mergeCell ref="AF2:AF3"/>
    <mergeCell ref="AG2:AG3"/>
    <mergeCell ref="AH2:AH3"/>
    <mergeCell ref="AJ2:AJ3"/>
    <mergeCell ref="AK2:AK3"/>
    <mergeCell ref="BJ2:BJ3"/>
    <mergeCell ref="BK2:BK3"/>
    <mergeCell ref="BL2:BL3"/>
    <mergeCell ref="BM2:BM3"/>
    <mergeCell ref="BN2:BN3"/>
    <mergeCell ref="BO2:BO3"/>
    <mergeCell ref="BD2:BD3"/>
    <mergeCell ref="BE2:BE3"/>
    <mergeCell ref="BF2:BF3"/>
    <mergeCell ref="BG2:BG3"/>
    <mergeCell ref="BH2:BH3"/>
    <mergeCell ref="BI2:BI3"/>
    <mergeCell ref="BX2:BX3"/>
    <mergeCell ref="BY2:BY3"/>
    <mergeCell ref="BZ2:BZ3"/>
    <mergeCell ref="CA2:CA3"/>
    <mergeCell ref="CB2:CB3"/>
    <mergeCell ref="CC2:CC3"/>
    <mergeCell ref="BP2:BP3"/>
    <mergeCell ref="BQ2:BQ3"/>
    <mergeCell ref="BR2:BR3"/>
    <mergeCell ref="BS2:BS3"/>
    <mergeCell ref="BU2:BU3"/>
    <mergeCell ref="BW2:BW3"/>
    <mergeCell ref="CM2:CM3"/>
    <mergeCell ref="CN2:CN3"/>
    <mergeCell ref="CO2:CO3"/>
    <mergeCell ref="CD2:CD3"/>
    <mergeCell ref="CE2:CE3"/>
    <mergeCell ref="CF2:CF3"/>
    <mergeCell ref="CG2:CG3"/>
    <mergeCell ref="CH2:CH3"/>
    <mergeCell ref="CI2:CI3"/>
    <mergeCell ref="DJ2:DJ3"/>
    <mergeCell ref="DK2:DK3"/>
    <mergeCell ref="A20:AA20"/>
    <mergeCell ref="DD2:DD3"/>
    <mergeCell ref="DE2:DE3"/>
    <mergeCell ref="DF2:DF3"/>
    <mergeCell ref="DG2:DG3"/>
    <mergeCell ref="DH2:DH3"/>
    <mergeCell ref="DI2:DI3"/>
    <mergeCell ref="CX2:CX3"/>
    <mergeCell ref="CY2:CY3"/>
    <mergeCell ref="CZ2:CZ3"/>
    <mergeCell ref="DA2:DA3"/>
    <mergeCell ref="DB2:DB3"/>
    <mergeCell ref="DC2:DC3"/>
    <mergeCell ref="CQ2:CQ3"/>
    <mergeCell ref="CS2:CS3"/>
    <mergeCell ref="CT2:CT3"/>
    <mergeCell ref="CU2:CU3"/>
    <mergeCell ref="CV2:CV3"/>
    <mergeCell ref="CW2:CW3"/>
    <mergeCell ref="CJ2:CJ3"/>
    <mergeCell ref="CK2:CK3"/>
    <mergeCell ref="CL2:CL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3"/>
  <dimension ref="A1:DQ27"/>
  <sheetViews>
    <sheetView topLeftCell="P1" workbookViewId="0">
      <selection activeCell="Y5" sqref="Y5"/>
    </sheetView>
  </sheetViews>
  <sheetFormatPr baseColWidth="10" defaultRowHeight="15" x14ac:dyDescent="0.25"/>
  <cols>
    <col min="117" max="117" width="21.5703125" customWidth="1"/>
    <col min="118" max="118" width="18.85546875" customWidth="1"/>
  </cols>
  <sheetData>
    <row r="1" spans="1:118" s="3" customFormat="1" ht="41.25" customHeight="1" thickBot="1" x14ac:dyDescent="0.25">
      <c r="A1" s="1490" t="s">
        <v>14</v>
      </c>
      <c r="B1" s="1491"/>
      <c r="C1" s="1492"/>
      <c r="D1" s="1493" t="s">
        <v>1212</v>
      </c>
      <c r="E1" s="1494"/>
      <c r="F1" s="1485" t="s">
        <v>1213</v>
      </c>
      <c r="G1" s="1486"/>
      <c r="H1" s="1486"/>
      <c r="I1" s="1486"/>
      <c r="J1" s="1486"/>
      <c r="K1" s="1486"/>
      <c r="L1" s="1486"/>
      <c r="M1" s="1486"/>
      <c r="N1" s="1487"/>
      <c r="O1" s="1485" t="s">
        <v>1191</v>
      </c>
      <c r="P1" s="1486"/>
      <c r="Q1" s="1486"/>
      <c r="R1" s="1486"/>
      <c r="S1" s="1486"/>
      <c r="T1" s="1486"/>
      <c r="U1" s="1486"/>
      <c r="V1" s="1486"/>
      <c r="W1" s="1487"/>
      <c r="X1" s="1485" t="s">
        <v>1200</v>
      </c>
      <c r="Y1" s="1486"/>
      <c r="Z1" s="1486"/>
      <c r="AA1" s="1487"/>
      <c r="AB1" s="1485" t="s">
        <v>1214</v>
      </c>
      <c r="AC1" s="1486"/>
      <c r="AD1" s="1486"/>
      <c r="AE1" s="1486"/>
      <c r="AF1" s="1486"/>
      <c r="AG1" s="1486"/>
      <c r="AH1" s="1486"/>
      <c r="AI1" s="1486"/>
      <c r="AJ1" s="1486"/>
      <c r="AK1" s="1486"/>
      <c r="AL1" s="1486"/>
      <c r="AM1" s="1486"/>
      <c r="AN1" s="1486"/>
      <c r="AO1" s="1486"/>
      <c r="AP1" s="1486"/>
      <c r="AQ1" s="1486"/>
      <c r="AR1" s="1486"/>
      <c r="AS1" s="1486"/>
      <c r="AT1" s="1486"/>
      <c r="AU1" s="1486"/>
      <c r="AV1" s="1486"/>
      <c r="AW1" s="1487"/>
      <c r="AX1" s="1482" t="s">
        <v>0</v>
      </c>
      <c r="AY1" s="1485" t="s">
        <v>1215</v>
      </c>
      <c r="AZ1" s="1486"/>
      <c r="BA1" s="1486"/>
      <c r="BB1" s="1486"/>
      <c r="BC1" s="1486"/>
      <c r="BD1" s="1486"/>
      <c r="BE1" s="1486"/>
      <c r="BF1" s="1486"/>
      <c r="BG1" s="1486"/>
      <c r="BH1" s="1486"/>
      <c r="BI1" s="1486"/>
      <c r="BJ1" s="1486"/>
      <c r="BK1" s="1486"/>
      <c r="BL1" s="1486"/>
      <c r="BM1" s="1486"/>
      <c r="BN1" s="1486"/>
      <c r="BO1" s="1486"/>
      <c r="BP1" s="1486"/>
      <c r="BQ1" s="1486"/>
      <c r="BR1" s="1486"/>
      <c r="BS1" s="1487"/>
      <c r="BT1" s="1482" t="s">
        <v>2</v>
      </c>
      <c r="BU1" s="1485" t="s">
        <v>1216</v>
      </c>
      <c r="BV1" s="1486"/>
      <c r="BW1" s="1486"/>
      <c r="BX1" s="1486"/>
      <c r="BY1" s="1486"/>
      <c r="BZ1" s="1486"/>
      <c r="CA1" s="1486"/>
      <c r="CB1" s="1486"/>
      <c r="CC1" s="1486"/>
      <c r="CD1" s="1486"/>
      <c r="CE1" s="1486"/>
      <c r="CF1" s="1486"/>
      <c r="CG1" s="1486"/>
      <c r="CH1" s="1486"/>
      <c r="CI1" s="1486"/>
      <c r="CJ1" s="1486"/>
      <c r="CK1" s="1486"/>
      <c r="CL1" s="1486"/>
      <c r="CM1" s="1486"/>
      <c r="CN1" s="1486"/>
      <c r="CO1" s="1487"/>
      <c r="CP1" s="1482" t="s">
        <v>3</v>
      </c>
      <c r="CQ1" s="1506" t="s">
        <v>1217</v>
      </c>
      <c r="CR1" s="1507"/>
      <c r="CS1" s="1507"/>
      <c r="CT1" s="1507"/>
      <c r="CU1" s="1507"/>
      <c r="CV1" s="1507"/>
      <c r="CW1" s="1507"/>
      <c r="CX1" s="1507"/>
      <c r="CY1" s="1507"/>
      <c r="CZ1" s="1507"/>
      <c r="DA1" s="1507"/>
      <c r="DB1" s="1507"/>
      <c r="DC1" s="1507"/>
      <c r="DD1" s="1507"/>
      <c r="DE1" s="1507"/>
      <c r="DF1" s="1507"/>
      <c r="DG1" s="1507"/>
      <c r="DH1" s="1507"/>
      <c r="DI1" s="1507"/>
      <c r="DJ1" s="1507"/>
      <c r="DK1" s="1508"/>
      <c r="DL1" s="1482" t="s">
        <v>5</v>
      </c>
      <c r="DM1" s="1451" t="s">
        <v>6</v>
      </c>
      <c r="DN1" s="1451" t="s">
        <v>1160</v>
      </c>
    </row>
    <row r="2" spans="1:118" s="3" customFormat="1" ht="28.5" customHeight="1" thickBot="1" x14ac:dyDescent="0.25">
      <c r="A2" s="1472" t="s">
        <v>14</v>
      </c>
      <c r="B2" s="1472" t="s">
        <v>15</v>
      </c>
      <c r="C2" s="1474" t="s">
        <v>15</v>
      </c>
      <c r="D2" s="53" t="s">
        <v>7</v>
      </c>
      <c r="E2" s="1476" t="s">
        <v>8</v>
      </c>
      <c r="F2" s="53" t="s">
        <v>9</v>
      </c>
      <c r="G2" s="1478" t="s">
        <v>10</v>
      </c>
      <c r="H2" s="1460" t="s">
        <v>11</v>
      </c>
      <c r="I2" s="1461"/>
      <c r="J2" s="1461"/>
      <c r="K2" s="1461"/>
      <c r="L2" s="1461"/>
      <c r="M2" s="1461"/>
      <c r="N2" s="1462"/>
      <c r="O2" s="1480" t="s">
        <v>12</v>
      </c>
      <c r="P2" s="1480" t="s">
        <v>13</v>
      </c>
      <c r="Q2" s="1460" t="s">
        <v>11</v>
      </c>
      <c r="R2" s="1461"/>
      <c r="S2" s="1461"/>
      <c r="T2" s="1461"/>
      <c r="U2" s="1461"/>
      <c r="V2" s="1461"/>
      <c r="W2" s="1462"/>
      <c r="X2" s="1460" t="s">
        <v>1192</v>
      </c>
      <c r="Y2" s="1461"/>
      <c r="Z2" s="1461"/>
      <c r="AA2" s="1461"/>
      <c r="AB2" s="1456" t="s">
        <v>1243</v>
      </c>
      <c r="AC2" s="175" t="s">
        <v>1240</v>
      </c>
      <c r="AD2" s="1456" t="s">
        <v>1244</v>
      </c>
      <c r="AE2" s="1464" t="s">
        <v>1245</v>
      </c>
      <c r="AF2" s="1451" t="s">
        <v>1246</v>
      </c>
      <c r="AG2" s="1451" t="s">
        <v>1247</v>
      </c>
      <c r="AH2" s="1451" t="s">
        <v>1248</v>
      </c>
      <c r="AI2" s="1451" t="s">
        <v>1249</v>
      </c>
      <c r="AJ2" s="1451" t="s">
        <v>1250</v>
      </c>
      <c r="AK2" s="1451" t="s">
        <v>1251</v>
      </c>
      <c r="AL2" s="1451" t="s">
        <v>1252</v>
      </c>
      <c r="AM2" s="1451" t="s">
        <v>1253</v>
      </c>
      <c r="AN2" s="1451" t="s">
        <v>1254</v>
      </c>
      <c r="AO2" s="1451" t="s">
        <v>1255</v>
      </c>
      <c r="AP2" s="1451" t="s">
        <v>1206</v>
      </c>
      <c r="AQ2" s="1470" t="s">
        <v>1256</v>
      </c>
      <c r="AR2" s="1466" t="s">
        <v>1257</v>
      </c>
      <c r="AS2" s="1468" t="s">
        <v>1270</v>
      </c>
      <c r="AT2" s="1468" t="s">
        <v>1259</v>
      </c>
      <c r="AU2" s="1468" t="s">
        <v>1258</v>
      </c>
      <c r="AV2" s="1495" t="s">
        <v>1234</v>
      </c>
      <c r="AW2" s="1495" t="s">
        <v>1242</v>
      </c>
      <c r="AX2" s="1483"/>
      <c r="AY2" s="1488" t="s">
        <v>1</v>
      </c>
      <c r="AZ2" s="177" t="s">
        <v>1269</v>
      </c>
      <c r="BA2" s="1488" t="s">
        <v>1244</v>
      </c>
      <c r="BB2" s="1488" t="s">
        <v>1161</v>
      </c>
      <c r="BC2" s="1488" t="s">
        <v>1246</v>
      </c>
      <c r="BD2" s="1488" t="s">
        <v>1247</v>
      </c>
      <c r="BE2" s="1458" t="s">
        <v>1260</v>
      </c>
      <c r="BF2" s="1458" t="s">
        <v>1261</v>
      </c>
      <c r="BG2" s="1458" t="s">
        <v>1250</v>
      </c>
      <c r="BH2" s="1458" t="s">
        <v>1262</v>
      </c>
      <c r="BI2" s="1458" t="s">
        <v>1263</v>
      </c>
      <c r="BJ2" s="1458" t="s">
        <v>1264</v>
      </c>
      <c r="BK2" s="1458" t="s">
        <v>1254</v>
      </c>
      <c r="BL2" s="1458" t="s">
        <v>1255</v>
      </c>
      <c r="BM2" s="1458" t="s">
        <v>1265</v>
      </c>
      <c r="BN2" s="1458" t="s">
        <v>1266</v>
      </c>
      <c r="BO2" s="1488" t="s">
        <v>1267</v>
      </c>
      <c r="BP2" s="1456" t="s">
        <v>1271</v>
      </c>
      <c r="BQ2" s="1451" t="s">
        <v>1258</v>
      </c>
      <c r="BR2" s="1451" t="s">
        <v>1234</v>
      </c>
      <c r="BS2" s="1451" t="s">
        <v>1242</v>
      </c>
      <c r="BT2" s="1504" t="e">
        <f>+#REF!*1.029</f>
        <v>#REF!</v>
      </c>
      <c r="BU2" s="1451" t="s">
        <v>1243</v>
      </c>
      <c r="BV2" s="181" t="s">
        <v>1272</v>
      </c>
      <c r="BW2" s="1451" t="s">
        <v>1274</v>
      </c>
      <c r="BX2" s="1451" t="s">
        <v>1161</v>
      </c>
      <c r="BY2" s="1451" t="s">
        <v>1246</v>
      </c>
      <c r="BZ2" s="1451" t="s">
        <v>1247</v>
      </c>
      <c r="CA2" s="1451" t="s">
        <v>1275</v>
      </c>
      <c r="CB2" s="1451" t="s">
        <v>1261</v>
      </c>
      <c r="CC2" s="1458" t="s">
        <v>1250</v>
      </c>
      <c r="CD2" s="1451" t="s">
        <v>1276</v>
      </c>
      <c r="CE2" s="1451" t="s">
        <v>1252</v>
      </c>
      <c r="CF2" s="1451" t="s">
        <v>1277</v>
      </c>
      <c r="CG2" s="1451" t="s">
        <v>1278</v>
      </c>
      <c r="CH2" s="1451" t="s">
        <v>1279</v>
      </c>
      <c r="CI2" s="1451" t="s">
        <v>1280</v>
      </c>
      <c r="CJ2" s="1451" t="s">
        <v>1281</v>
      </c>
      <c r="CK2" s="1451" t="s">
        <v>1267</v>
      </c>
      <c r="CL2" s="1451" t="s">
        <v>1268</v>
      </c>
      <c r="CM2" s="1451" t="s">
        <v>1258</v>
      </c>
      <c r="CN2" s="1451" t="s">
        <v>1234</v>
      </c>
      <c r="CO2" s="1451" t="s">
        <v>1242</v>
      </c>
      <c r="CP2" s="1483"/>
      <c r="CQ2" s="1456" t="s">
        <v>4</v>
      </c>
      <c r="CR2" s="176" t="s">
        <v>1282</v>
      </c>
      <c r="CS2" s="1456" t="s">
        <v>1244</v>
      </c>
      <c r="CT2" s="1456" t="s">
        <v>1162</v>
      </c>
      <c r="CU2" s="1451" t="s">
        <v>1285</v>
      </c>
      <c r="CV2" s="1451" t="s">
        <v>1286</v>
      </c>
      <c r="CW2" s="1451" t="s">
        <v>1287</v>
      </c>
      <c r="CX2" s="1451" t="s">
        <v>1261</v>
      </c>
      <c r="CY2" s="1451" t="s">
        <v>1288</v>
      </c>
      <c r="CZ2" s="1451" t="s">
        <v>1289</v>
      </c>
      <c r="DA2" s="1451" t="s">
        <v>1290</v>
      </c>
      <c r="DB2" s="1451" t="s">
        <v>1235</v>
      </c>
      <c r="DC2" s="1451" t="s">
        <v>1291</v>
      </c>
      <c r="DD2" s="1451" t="s">
        <v>1292</v>
      </c>
      <c r="DE2" s="1451" t="s">
        <v>1265</v>
      </c>
      <c r="DF2" s="1451" t="s">
        <v>1267</v>
      </c>
      <c r="DG2" s="1451" t="s">
        <v>1222</v>
      </c>
      <c r="DH2" s="1451" t="s">
        <v>1228</v>
      </c>
      <c r="DI2" s="1451" t="s">
        <v>1233</v>
      </c>
      <c r="DJ2" s="1451" t="s">
        <v>1234</v>
      </c>
      <c r="DK2" s="1451" t="s">
        <v>1284</v>
      </c>
      <c r="DL2" s="1502">
        <f>+CP2*1.044</f>
        <v>0</v>
      </c>
      <c r="DM2" s="1495"/>
      <c r="DN2" s="1495"/>
    </row>
    <row r="3" spans="1:118" s="3" customFormat="1" ht="38.25" customHeight="1" thickBot="1" x14ac:dyDescent="0.25">
      <c r="A3" s="1473"/>
      <c r="B3" s="1473"/>
      <c r="C3" s="1475"/>
      <c r="D3" s="4"/>
      <c r="E3" s="1477"/>
      <c r="F3" s="4"/>
      <c r="G3" s="1479"/>
      <c r="H3" s="170" t="s">
        <v>16</v>
      </c>
      <c r="I3" s="170" t="s">
        <v>17</v>
      </c>
      <c r="J3" s="170" t="s">
        <v>18</v>
      </c>
      <c r="K3" s="170" t="s">
        <v>1229</v>
      </c>
      <c r="L3" s="170" t="s">
        <v>20</v>
      </c>
      <c r="M3" s="170" t="s">
        <v>21</v>
      </c>
      <c r="N3" s="171" t="s">
        <v>22</v>
      </c>
      <c r="O3" s="1481"/>
      <c r="P3" s="1481"/>
      <c r="Q3" s="172" t="s">
        <v>16</v>
      </c>
      <c r="R3" s="173" t="s">
        <v>17</v>
      </c>
      <c r="S3" s="173" t="s">
        <v>23</v>
      </c>
      <c r="T3" s="173" t="s">
        <v>19</v>
      </c>
      <c r="U3" s="173" t="s">
        <v>20</v>
      </c>
      <c r="V3" s="173" t="s">
        <v>24</v>
      </c>
      <c r="W3" s="174" t="s">
        <v>22</v>
      </c>
      <c r="X3" s="173" t="s">
        <v>1156</v>
      </c>
      <c r="Y3" s="173" t="s">
        <v>1157</v>
      </c>
      <c r="Z3" s="173" t="s">
        <v>1158</v>
      </c>
      <c r="AA3" s="174" t="s">
        <v>1159</v>
      </c>
      <c r="AB3" s="1463"/>
      <c r="AC3" s="144" t="s">
        <v>1241</v>
      </c>
      <c r="AD3" s="1463"/>
      <c r="AE3" s="1465"/>
      <c r="AF3" s="1495"/>
      <c r="AG3" s="1495"/>
      <c r="AH3" s="1495"/>
      <c r="AI3" s="1452"/>
      <c r="AJ3" s="1452"/>
      <c r="AK3" s="1452"/>
      <c r="AL3" s="1452"/>
      <c r="AM3" s="1452"/>
      <c r="AN3" s="1452"/>
      <c r="AO3" s="1452"/>
      <c r="AP3" s="1452"/>
      <c r="AQ3" s="1471"/>
      <c r="AR3" s="1467"/>
      <c r="AS3" s="1469"/>
      <c r="AT3" s="1469"/>
      <c r="AU3" s="1469"/>
      <c r="AV3" s="1452"/>
      <c r="AW3" s="1452"/>
      <c r="AX3" s="1484"/>
      <c r="AY3" s="1489"/>
      <c r="AZ3" s="178" t="s">
        <v>1241</v>
      </c>
      <c r="BA3" s="1489"/>
      <c r="BB3" s="1489"/>
      <c r="BC3" s="1489"/>
      <c r="BD3" s="1489"/>
      <c r="BE3" s="1459"/>
      <c r="BF3" s="1459"/>
      <c r="BG3" s="1459"/>
      <c r="BH3" s="1459"/>
      <c r="BI3" s="1459"/>
      <c r="BJ3" s="1459"/>
      <c r="BK3" s="1459"/>
      <c r="BL3" s="1459"/>
      <c r="BM3" s="1459"/>
      <c r="BN3" s="1459"/>
      <c r="BO3" s="1489"/>
      <c r="BP3" s="1457"/>
      <c r="BQ3" s="1452"/>
      <c r="BR3" s="1452"/>
      <c r="BS3" s="1452"/>
      <c r="BT3" s="1505"/>
      <c r="BU3" s="1452"/>
      <c r="BV3" s="182" t="s">
        <v>1273</v>
      </c>
      <c r="BW3" s="1452"/>
      <c r="BX3" s="1452"/>
      <c r="BY3" s="1452"/>
      <c r="BZ3" s="1452"/>
      <c r="CA3" s="1452"/>
      <c r="CB3" s="1452"/>
      <c r="CC3" s="1459"/>
      <c r="CD3" s="1452"/>
      <c r="CE3" s="1452"/>
      <c r="CF3" s="1452"/>
      <c r="CG3" s="1452"/>
      <c r="CH3" s="1452"/>
      <c r="CI3" s="1452"/>
      <c r="CJ3" s="1452"/>
      <c r="CK3" s="1452"/>
      <c r="CL3" s="1452"/>
      <c r="CM3" s="1452"/>
      <c r="CN3" s="1452"/>
      <c r="CO3" s="1452"/>
      <c r="CP3" s="1484"/>
      <c r="CQ3" s="1457"/>
      <c r="CR3" s="182" t="s">
        <v>1283</v>
      </c>
      <c r="CS3" s="1457"/>
      <c r="CT3" s="1457"/>
      <c r="CU3" s="1452"/>
      <c r="CV3" s="1452"/>
      <c r="CW3" s="1452"/>
      <c r="CX3" s="1452"/>
      <c r="CY3" s="1452"/>
      <c r="CZ3" s="1452"/>
      <c r="DA3" s="1452"/>
      <c r="DB3" s="1452"/>
      <c r="DC3" s="1452"/>
      <c r="DD3" s="1452"/>
      <c r="DE3" s="1452"/>
      <c r="DF3" s="1452"/>
      <c r="DG3" s="1452"/>
      <c r="DH3" s="1452"/>
      <c r="DI3" s="1452"/>
      <c r="DJ3" s="1452"/>
      <c r="DK3" s="1452"/>
      <c r="DL3" s="1503"/>
      <c r="DM3" s="1452"/>
      <c r="DN3" s="1452"/>
    </row>
    <row r="4" spans="1:118" s="3" customFormat="1" ht="50.1" customHeight="1" x14ac:dyDescent="0.2">
      <c r="A4" s="225">
        <v>3</v>
      </c>
      <c r="B4" s="226" t="s">
        <v>678</v>
      </c>
      <c r="C4" s="225" t="s">
        <v>679</v>
      </c>
      <c r="D4" s="225" t="s">
        <v>680</v>
      </c>
      <c r="E4" s="225" t="s">
        <v>681</v>
      </c>
      <c r="F4" s="225" t="s">
        <v>682</v>
      </c>
      <c r="G4" s="227" t="s">
        <v>683</v>
      </c>
      <c r="H4" s="228">
        <v>2</v>
      </c>
      <c r="I4" s="229">
        <v>2023</v>
      </c>
      <c r="J4" s="227" t="s">
        <v>684</v>
      </c>
      <c r="K4" s="227" t="s">
        <v>105</v>
      </c>
      <c r="L4" s="227" t="s">
        <v>33</v>
      </c>
      <c r="M4" s="228">
        <v>2</v>
      </c>
      <c r="N4" s="228">
        <v>4</v>
      </c>
      <c r="O4" s="230" t="s">
        <v>685</v>
      </c>
      <c r="P4" s="230" t="s">
        <v>686</v>
      </c>
      <c r="Q4" s="231">
        <v>320</v>
      </c>
      <c r="R4" s="230">
        <v>2023</v>
      </c>
      <c r="S4" s="230" t="s">
        <v>687</v>
      </c>
      <c r="T4" s="230" t="s">
        <v>105</v>
      </c>
      <c r="U4" s="230" t="s">
        <v>139</v>
      </c>
      <c r="V4" s="230">
        <v>10</v>
      </c>
      <c r="W4" s="230">
        <v>330</v>
      </c>
      <c r="X4" s="230">
        <v>50</v>
      </c>
      <c r="Y4" s="230">
        <v>93</v>
      </c>
      <c r="Z4" s="230">
        <v>94</v>
      </c>
      <c r="AA4" s="230">
        <v>93</v>
      </c>
      <c r="AB4" s="232">
        <v>90000000</v>
      </c>
      <c r="AC4" s="232"/>
      <c r="AD4" s="230"/>
      <c r="AE4" s="230"/>
      <c r="AF4" s="230"/>
      <c r="AG4" s="232">
        <v>90000000</v>
      </c>
      <c r="AH4" s="230"/>
      <c r="AI4" s="230"/>
      <c r="AJ4" s="230"/>
      <c r="AK4" s="230"/>
      <c r="AL4" s="230"/>
      <c r="AM4" s="230"/>
      <c r="AN4" s="230"/>
      <c r="AO4" s="230"/>
      <c r="AP4" s="230"/>
      <c r="AQ4" s="230"/>
      <c r="AR4" s="230"/>
      <c r="AS4" s="230"/>
      <c r="AT4" s="230"/>
      <c r="AU4" s="230"/>
      <c r="AV4" s="230"/>
      <c r="AW4" s="230"/>
      <c r="AX4" s="422">
        <f>SUM(AB4:AW4)</f>
        <v>180000000</v>
      </c>
      <c r="AY4" s="233">
        <v>40000000</v>
      </c>
      <c r="AZ4" s="233"/>
      <c r="BA4" s="234">
        <f>+AD4*1.029</f>
        <v>0</v>
      </c>
      <c r="BB4" s="234"/>
      <c r="BC4" s="234"/>
      <c r="BD4" s="234">
        <v>10000000</v>
      </c>
      <c r="BE4" s="234"/>
      <c r="BF4" s="234"/>
      <c r="BG4" s="234"/>
      <c r="BH4" s="234"/>
      <c r="BI4" s="234"/>
      <c r="BJ4" s="234"/>
      <c r="BK4" s="234"/>
      <c r="BL4" s="234"/>
      <c r="BM4" s="234"/>
      <c r="BN4" s="234"/>
      <c r="BO4" s="234"/>
      <c r="BP4" s="234"/>
      <c r="BQ4" s="234"/>
      <c r="BR4" s="234"/>
      <c r="BS4" s="234"/>
      <c r="BT4" s="427">
        <f>SUM(AY4:BS4)</f>
        <v>50000000</v>
      </c>
      <c r="BU4" s="232">
        <v>45000000</v>
      </c>
      <c r="BV4" s="232"/>
      <c r="BW4" s="230"/>
      <c r="BX4" s="230"/>
      <c r="BY4" s="230"/>
      <c r="BZ4" s="232">
        <v>15000000</v>
      </c>
      <c r="CA4" s="230"/>
      <c r="CB4" s="230"/>
      <c r="CC4" s="230"/>
      <c r="CD4" s="230"/>
      <c r="CE4" s="230"/>
      <c r="CF4" s="230"/>
      <c r="CG4" s="230"/>
      <c r="CH4" s="230"/>
      <c r="CI4" s="230"/>
      <c r="CJ4" s="230"/>
      <c r="CK4" s="230"/>
      <c r="CL4" s="230"/>
      <c r="CM4" s="230"/>
      <c r="CN4" s="230"/>
      <c r="CO4" s="230"/>
      <c r="CP4" s="441">
        <f>SUM(BU4:CO4)</f>
        <v>60000000</v>
      </c>
      <c r="CQ4" s="232">
        <v>51827365</v>
      </c>
      <c r="CR4" s="232"/>
      <c r="CS4" s="230">
        <v>0</v>
      </c>
      <c r="CT4" s="230"/>
      <c r="CU4" s="230"/>
      <c r="CV4" s="237">
        <v>15000000</v>
      </c>
      <c r="CW4" s="238"/>
      <c r="CX4" s="238"/>
      <c r="CY4" s="238"/>
      <c r="CZ4" s="238"/>
      <c r="DA4" s="238"/>
      <c r="DB4" s="238"/>
      <c r="DC4" s="238"/>
      <c r="DD4" s="238"/>
      <c r="DE4" s="238"/>
      <c r="DF4" s="238"/>
      <c r="DG4" s="238"/>
      <c r="DH4" s="238"/>
      <c r="DI4" s="238"/>
      <c r="DJ4" s="238"/>
      <c r="DK4" s="238"/>
      <c r="DL4" s="453">
        <f>SUM(CQ4:DK4)</f>
        <v>66827365</v>
      </c>
      <c r="DM4" s="239">
        <f t="shared" ref="DM4:DM26" si="0">+AX4+BT4+CP4+DL4</f>
        <v>356827365</v>
      </c>
      <c r="DN4" s="230" t="s">
        <v>1178</v>
      </c>
    </row>
    <row r="5" spans="1:118" s="3" customFormat="1" ht="50.1" customHeight="1" x14ac:dyDescent="0.2">
      <c r="A5" s="225">
        <v>3</v>
      </c>
      <c r="B5" s="226" t="s">
        <v>678</v>
      </c>
      <c r="C5" s="225" t="s">
        <v>679</v>
      </c>
      <c r="D5" s="225" t="s">
        <v>680</v>
      </c>
      <c r="E5" s="225" t="s">
        <v>681</v>
      </c>
      <c r="F5" s="225" t="s">
        <v>682</v>
      </c>
      <c r="G5" s="227" t="s">
        <v>683</v>
      </c>
      <c r="H5" s="228">
        <v>2</v>
      </c>
      <c r="I5" s="229">
        <v>2023</v>
      </c>
      <c r="J5" s="227" t="s">
        <v>684</v>
      </c>
      <c r="K5" s="227" t="s">
        <v>105</v>
      </c>
      <c r="L5" s="227" t="s">
        <v>33</v>
      </c>
      <c r="M5" s="228">
        <v>2</v>
      </c>
      <c r="N5" s="228">
        <v>4</v>
      </c>
      <c r="O5" s="230" t="s">
        <v>688</v>
      </c>
      <c r="P5" s="230" t="s">
        <v>689</v>
      </c>
      <c r="Q5" s="231">
        <v>285</v>
      </c>
      <c r="R5" s="230">
        <v>2023</v>
      </c>
      <c r="S5" s="230" t="s">
        <v>376</v>
      </c>
      <c r="T5" s="230" t="s">
        <v>105</v>
      </c>
      <c r="U5" s="230" t="s">
        <v>139</v>
      </c>
      <c r="V5" s="230">
        <v>15</v>
      </c>
      <c r="W5" s="230">
        <v>300</v>
      </c>
      <c r="X5" s="230">
        <v>53</v>
      </c>
      <c r="Y5" s="230">
        <v>82</v>
      </c>
      <c r="Z5" s="230">
        <v>83</v>
      </c>
      <c r="AA5" s="230">
        <v>82</v>
      </c>
      <c r="AB5" s="232">
        <v>65000000</v>
      </c>
      <c r="AC5" s="232"/>
      <c r="AD5" s="230"/>
      <c r="AE5" s="230"/>
      <c r="AF5" s="230"/>
      <c r="AG5" s="232">
        <v>55000000</v>
      </c>
      <c r="AH5" s="230"/>
      <c r="AI5" s="230"/>
      <c r="AJ5" s="230"/>
      <c r="AK5" s="230"/>
      <c r="AL5" s="230"/>
      <c r="AM5" s="230"/>
      <c r="AN5" s="230"/>
      <c r="AO5" s="230"/>
      <c r="AP5" s="230"/>
      <c r="AQ5" s="230"/>
      <c r="AR5" s="230"/>
      <c r="AS5" s="230"/>
      <c r="AT5" s="230"/>
      <c r="AU5" s="230"/>
      <c r="AV5" s="230"/>
      <c r="AW5" s="230"/>
      <c r="AX5" s="422">
        <f t="shared" ref="AX5:AX26" si="1">SUM(AB5:AW5)</f>
        <v>120000000</v>
      </c>
      <c r="AY5" s="234">
        <v>30000000</v>
      </c>
      <c r="AZ5" s="234"/>
      <c r="BA5" s="234">
        <f>+AD5*1.029</f>
        <v>0</v>
      </c>
      <c r="BB5" s="234"/>
      <c r="BC5" s="234"/>
      <c r="BD5" s="234">
        <v>10000000</v>
      </c>
      <c r="BE5" s="234"/>
      <c r="BF5" s="234"/>
      <c r="BG5" s="234"/>
      <c r="BH5" s="234"/>
      <c r="BI5" s="234"/>
      <c r="BJ5" s="234"/>
      <c r="BK5" s="234"/>
      <c r="BL5" s="234"/>
      <c r="BM5" s="234"/>
      <c r="BN5" s="234"/>
      <c r="BO5" s="234"/>
      <c r="BP5" s="234"/>
      <c r="BQ5" s="234"/>
      <c r="BR5" s="234"/>
      <c r="BS5" s="234"/>
      <c r="BT5" s="427">
        <f t="shared" ref="BT5:BT26" si="2">SUM(AY5:BS5)</f>
        <v>40000000</v>
      </c>
      <c r="BU5" s="232">
        <v>40000000</v>
      </c>
      <c r="BV5" s="232"/>
      <c r="BW5" s="230"/>
      <c r="BX5" s="230"/>
      <c r="BY5" s="230"/>
      <c r="BZ5" s="232">
        <v>15000000</v>
      </c>
      <c r="CA5" s="230"/>
      <c r="CB5" s="230"/>
      <c r="CC5" s="230"/>
      <c r="CD5" s="230"/>
      <c r="CE5" s="230"/>
      <c r="CF5" s="230"/>
      <c r="CG5" s="230"/>
      <c r="CH5" s="230"/>
      <c r="CI5" s="230"/>
      <c r="CJ5" s="230"/>
      <c r="CK5" s="230"/>
      <c r="CL5" s="230"/>
      <c r="CM5" s="230"/>
      <c r="CN5" s="230"/>
      <c r="CO5" s="230"/>
      <c r="CP5" s="441">
        <f t="shared" ref="CP5:CP26" si="3">SUM(BU5:CO5)</f>
        <v>55000000</v>
      </c>
      <c r="CQ5" s="240">
        <v>25000000</v>
      </c>
      <c r="CR5" s="240"/>
      <c r="CS5" s="230"/>
      <c r="CT5" s="230"/>
      <c r="CU5" s="230"/>
      <c r="CV5" s="237">
        <v>15000000</v>
      </c>
      <c r="CW5" s="238"/>
      <c r="CX5" s="238"/>
      <c r="CY5" s="238"/>
      <c r="CZ5" s="238"/>
      <c r="DA5" s="238"/>
      <c r="DB5" s="238"/>
      <c r="DC5" s="238"/>
      <c r="DD5" s="238"/>
      <c r="DE5" s="238"/>
      <c r="DF5" s="238"/>
      <c r="DG5" s="238"/>
      <c r="DH5" s="238"/>
      <c r="DI5" s="238"/>
      <c r="DJ5" s="238"/>
      <c r="DK5" s="238"/>
      <c r="DL5" s="453">
        <f t="shared" ref="DL5:DL26" si="4">SUM(CQ5:DK5)</f>
        <v>40000000</v>
      </c>
      <c r="DM5" s="239">
        <f t="shared" si="0"/>
        <v>255000000</v>
      </c>
      <c r="DN5" s="230" t="s">
        <v>1178</v>
      </c>
    </row>
    <row r="6" spans="1:118" s="3" customFormat="1" ht="50.1" customHeight="1" x14ac:dyDescent="0.2">
      <c r="A6" s="225">
        <v>3</v>
      </c>
      <c r="B6" s="226" t="s">
        <v>678</v>
      </c>
      <c r="C6" s="225" t="s">
        <v>679</v>
      </c>
      <c r="D6" s="225" t="s">
        <v>680</v>
      </c>
      <c r="E6" s="225" t="s">
        <v>681</v>
      </c>
      <c r="F6" s="225" t="s">
        <v>682</v>
      </c>
      <c r="G6" s="227" t="s">
        <v>683</v>
      </c>
      <c r="H6" s="228">
        <v>2</v>
      </c>
      <c r="I6" s="229">
        <v>2023</v>
      </c>
      <c r="J6" s="227" t="s">
        <v>684</v>
      </c>
      <c r="K6" s="227" t="s">
        <v>105</v>
      </c>
      <c r="L6" s="227" t="s">
        <v>33</v>
      </c>
      <c r="M6" s="228">
        <v>2</v>
      </c>
      <c r="N6" s="228">
        <v>4</v>
      </c>
      <c r="O6" s="230" t="s">
        <v>690</v>
      </c>
      <c r="P6" s="230" t="s">
        <v>691</v>
      </c>
      <c r="Q6" s="230">
        <v>0</v>
      </c>
      <c r="R6" s="230">
        <v>2023</v>
      </c>
      <c r="S6" s="230" t="s">
        <v>692</v>
      </c>
      <c r="T6" s="241" t="s">
        <v>105</v>
      </c>
      <c r="U6" s="241" t="s">
        <v>139</v>
      </c>
      <c r="V6" s="241">
        <v>1</v>
      </c>
      <c r="W6" s="241">
        <v>1</v>
      </c>
      <c r="X6" s="230">
        <v>0</v>
      </c>
      <c r="Y6" s="230">
        <v>0</v>
      </c>
      <c r="Z6" s="230">
        <v>0</v>
      </c>
      <c r="AA6" s="230">
        <v>1</v>
      </c>
      <c r="AB6" s="232"/>
      <c r="AC6" s="232"/>
      <c r="AD6" s="230"/>
      <c r="AE6" s="230"/>
      <c r="AF6" s="230"/>
      <c r="AG6" s="230"/>
      <c r="AH6" s="230"/>
      <c r="AI6" s="230"/>
      <c r="AJ6" s="230"/>
      <c r="AK6" s="230"/>
      <c r="AL6" s="230"/>
      <c r="AM6" s="230"/>
      <c r="AN6" s="230"/>
      <c r="AO6" s="230"/>
      <c r="AP6" s="230"/>
      <c r="AQ6" s="230"/>
      <c r="AR6" s="230"/>
      <c r="AS6" s="230"/>
      <c r="AT6" s="230"/>
      <c r="AU6" s="230"/>
      <c r="AV6" s="230"/>
      <c r="AW6" s="230"/>
      <c r="AX6" s="422">
        <f t="shared" si="1"/>
        <v>0</v>
      </c>
      <c r="AY6" s="234"/>
      <c r="AZ6" s="234"/>
      <c r="BA6" s="234">
        <f>+AD6*1.029</f>
        <v>0</v>
      </c>
      <c r="BB6" s="234"/>
      <c r="BC6" s="234"/>
      <c r="BD6" s="234"/>
      <c r="BE6" s="234"/>
      <c r="BF6" s="234"/>
      <c r="BG6" s="234"/>
      <c r="BH6" s="234"/>
      <c r="BI6" s="234"/>
      <c r="BJ6" s="234"/>
      <c r="BK6" s="234"/>
      <c r="BL6" s="234"/>
      <c r="BM6" s="234"/>
      <c r="BN6" s="234"/>
      <c r="BO6" s="234"/>
      <c r="BP6" s="234"/>
      <c r="BQ6" s="234"/>
      <c r="BR6" s="234"/>
      <c r="BS6" s="234"/>
      <c r="BT6" s="427">
        <f t="shared" si="2"/>
        <v>0</v>
      </c>
      <c r="BU6" s="230"/>
      <c r="BV6" s="230"/>
      <c r="BW6" s="230"/>
      <c r="BX6" s="230"/>
      <c r="BY6" s="230"/>
      <c r="BZ6" s="230"/>
      <c r="CA6" s="230"/>
      <c r="CB6" s="230"/>
      <c r="CC6" s="230"/>
      <c r="CD6" s="230"/>
      <c r="CE6" s="230"/>
      <c r="CF6" s="230"/>
      <c r="CG6" s="230"/>
      <c r="CH6" s="230"/>
      <c r="CI6" s="230"/>
      <c r="CJ6" s="230"/>
      <c r="CK6" s="230"/>
      <c r="CL6" s="230"/>
      <c r="CM6" s="230"/>
      <c r="CN6" s="230"/>
      <c r="CO6" s="230"/>
      <c r="CP6" s="441">
        <f t="shared" si="3"/>
        <v>0</v>
      </c>
      <c r="CQ6" s="240">
        <v>30000000</v>
      </c>
      <c r="CR6" s="240"/>
      <c r="CS6" s="230"/>
      <c r="CT6" s="230"/>
      <c r="CU6" s="230"/>
      <c r="CV6" s="237">
        <v>10000000</v>
      </c>
      <c r="CW6" s="238"/>
      <c r="CX6" s="238"/>
      <c r="CY6" s="238"/>
      <c r="CZ6" s="238"/>
      <c r="DA6" s="238"/>
      <c r="DB6" s="238"/>
      <c r="DC6" s="238"/>
      <c r="DD6" s="238"/>
      <c r="DE6" s="238"/>
      <c r="DF6" s="238"/>
      <c r="DG6" s="238"/>
      <c r="DH6" s="238"/>
      <c r="DI6" s="238"/>
      <c r="DJ6" s="238"/>
      <c r="DK6" s="238"/>
      <c r="DL6" s="453">
        <f t="shared" si="4"/>
        <v>40000000</v>
      </c>
      <c r="DM6" s="239">
        <f t="shared" si="0"/>
        <v>40000000</v>
      </c>
      <c r="DN6" s="230" t="s">
        <v>1178</v>
      </c>
    </row>
    <row r="7" spans="1:118" s="3" customFormat="1" ht="50.1" customHeight="1" x14ac:dyDescent="0.2">
      <c r="A7" s="225">
        <v>3</v>
      </c>
      <c r="B7" s="226" t="s">
        <v>678</v>
      </c>
      <c r="C7" s="225" t="s">
        <v>679</v>
      </c>
      <c r="D7" s="225" t="s">
        <v>680</v>
      </c>
      <c r="E7" s="225" t="s">
        <v>681</v>
      </c>
      <c r="F7" s="225" t="s">
        <v>682</v>
      </c>
      <c r="G7" s="227" t="s">
        <v>683</v>
      </c>
      <c r="H7" s="228">
        <v>2</v>
      </c>
      <c r="I7" s="229">
        <v>2023</v>
      </c>
      <c r="J7" s="227" t="s">
        <v>684</v>
      </c>
      <c r="K7" s="227" t="s">
        <v>105</v>
      </c>
      <c r="L7" s="227" t="s">
        <v>33</v>
      </c>
      <c r="M7" s="228">
        <v>2</v>
      </c>
      <c r="N7" s="228">
        <v>4</v>
      </c>
      <c r="O7" s="230" t="s">
        <v>693</v>
      </c>
      <c r="P7" s="230" t="s">
        <v>694</v>
      </c>
      <c r="Q7" s="230">
        <v>0</v>
      </c>
      <c r="R7" s="230">
        <v>2023</v>
      </c>
      <c r="S7" s="230" t="s">
        <v>695</v>
      </c>
      <c r="T7" s="230" t="s">
        <v>105</v>
      </c>
      <c r="U7" s="230" t="s">
        <v>139</v>
      </c>
      <c r="V7" s="230">
        <v>4</v>
      </c>
      <c r="W7" s="230">
        <v>4</v>
      </c>
      <c r="X7" s="230">
        <v>0</v>
      </c>
      <c r="Y7" s="230">
        <v>0</v>
      </c>
      <c r="Z7" s="230">
        <v>2</v>
      </c>
      <c r="AA7" s="230">
        <v>2</v>
      </c>
      <c r="AB7" s="232"/>
      <c r="AC7" s="232"/>
      <c r="AD7" s="230"/>
      <c r="AE7" s="230"/>
      <c r="AF7" s="230"/>
      <c r="AG7" s="230"/>
      <c r="AH7" s="230"/>
      <c r="AI7" s="230"/>
      <c r="AJ7" s="230"/>
      <c r="AK7" s="230"/>
      <c r="AL7" s="230"/>
      <c r="AM7" s="230"/>
      <c r="AN7" s="230"/>
      <c r="AO7" s="230"/>
      <c r="AP7" s="230"/>
      <c r="AQ7" s="230"/>
      <c r="AR7" s="230"/>
      <c r="AS7" s="230"/>
      <c r="AT7" s="230"/>
      <c r="AU7" s="230"/>
      <c r="AV7" s="230"/>
      <c r="AW7" s="230"/>
      <c r="AX7" s="422">
        <f t="shared" si="1"/>
        <v>0</v>
      </c>
      <c r="AY7" s="234"/>
      <c r="AZ7" s="234"/>
      <c r="BA7" s="234"/>
      <c r="BB7" s="234"/>
      <c r="BC7" s="234"/>
      <c r="BD7" s="234"/>
      <c r="BE7" s="234"/>
      <c r="BF7" s="234"/>
      <c r="BG7" s="234"/>
      <c r="BH7" s="234"/>
      <c r="BI7" s="234"/>
      <c r="BJ7" s="234"/>
      <c r="BK7" s="234"/>
      <c r="BL7" s="234"/>
      <c r="BM7" s="234"/>
      <c r="BN7" s="234"/>
      <c r="BO7" s="234"/>
      <c r="BP7" s="234"/>
      <c r="BQ7" s="234"/>
      <c r="BR7" s="234"/>
      <c r="BS7" s="234"/>
      <c r="BT7" s="427">
        <f t="shared" si="2"/>
        <v>0</v>
      </c>
      <c r="BU7" s="232">
        <v>30000000</v>
      </c>
      <c r="BV7" s="232"/>
      <c r="BW7" s="230"/>
      <c r="BX7" s="230"/>
      <c r="BY7" s="230"/>
      <c r="BZ7" s="232">
        <v>10000000</v>
      </c>
      <c r="CA7" s="230"/>
      <c r="CB7" s="230"/>
      <c r="CC7" s="230"/>
      <c r="CD7" s="230"/>
      <c r="CE7" s="230"/>
      <c r="CF7" s="230"/>
      <c r="CG7" s="230"/>
      <c r="CH7" s="230"/>
      <c r="CI7" s="230"/>
      <c r="CJ7" s="230"/>
      <c r="CK7" s="230"/>
      <c r="CL7" s="230"/>
      <c r="CM7" s="230"/>
      <c r="CN7" s="230"/>
      <c r="CO7" s="230"/>
      <c r="CP7" s="441">
        <f t="shared" si="3"/>
        <v>40000000</v>
      </c>
      <c r="CQ7" s="232">
        <v>29000000</v>
      </c>
      <c r="CR7" s="232"/>
      <c r="CS7" s="230"/>
      <c r="CT7" s="230"/>
      <c r="CU7" s="230"/>
      <c r="CV7" s="237">
        <v>24308829</v>
      </c>
      <c r="CW7" s="238"/>
      <c r="CX7" s="238"/>
      <c r="CY7" s="238"/>
      <c r="CZ7" s="238"/>
      <c r="DA7" s="238"/>
      <c r="DB7" s="238"/>
      <c r="DC7" s="238"/>
      <c r="DD7" s="238"/>
      <c r="DE7" s="238"/>
      <c r="DF7" s="238"/>
      <c r="DG7" s="238"/>
      <c r="DH7" s="238"/>
      <c r="DI7" s="238"/>
      <c r="DJ7" s="238"/>
      <c r="DK7" s="238"/>
      <c r="DL7" s="453">
        <f t="shared" si="4"/>
        <v>53308829</v>
      </c>
      <c r="DM7" s="239">
        <f t="shared" si="0"/>
        <v>93308829</v>
      </c>
      <c r="DN7" s="230" t="s">
        <v>1178</v>
      </c>
    </row>
    <row r="8" spans="1:118" s="3" customFormat="1" ht="50.1" customHeight="1" x14ac:dyDescent="0.2">
      <c r="A8" s="225">
        <v>3</v>
      </c>
      <c r="B8" s="226" t="s">
        <v>678</v>
      </c>
      <c r="C8" s="225" t="s">
        <v>679</v>
      </c>
      <c r="D8" s="225" t="s">
        <v>680</v>
      </c>
      <c r="E8" s="225" t="s">
        <v>681</v>
      </c>
      <c r="F8" s="225" t="s">
        <v>682</v>
      </c>
      <c r="G8" s="227" t="s">
        <v>683</v>
      </c>
      <c r="H8" s="228">
        <v>2</v>
      </c>
      <c r="I8" s="229">
        <v>2023</v>
      </c>
      <c r="J8" s="227" t="s">
        <v>684</v>
      </c>
      <c r="K8" s="227" t="s">
        <v>105</v>
      </c>
      <c r="L8" s="227" t="s">
        <v>33</v>
      </c>
      <c r="M8" s="228">
        <v>2</v>
      </c>
      <c r="N8" s="228">
        <v>4</v>
      </c>
      <c r="O8" s="230" t="s">
        <v>696</v>
      </c>
      <c r="P8" s="230" t="s">
        <v>697</v>
      </c>
      <c r="Q8" s="230">
        <v>0</v>
      </c>
      <c r="R8" s="230">
        <v>2023</v>
      </c>
      <c r="S8" s="230" t="s">
        <v>695</v>
      </c>
      <c r="T8" s="230" t="s">
        <v>105</v>
      </c>
      <c r="U8" s="230" t="s">
        <v>139</v>
      </c>
      <c r="V8" s="230">
        <v>1</v>
      </c>
      <c r="W8" s="230">
        <v>1</v>
      </c>
      <c r="X8" s="230">
        <v>0</v>
      </c>
      <c r="Y8" s="230">
        <v>0</v>
      </c>
      <c r="Z8" s="230">
        <v>1</v>
      </c>
      <c r="AA8" s="230">
        <v>0</v>
      </c>
      <c r="AB8" s="232"/>
      <c r="AC8" s="232"/>
      <c r="AD8" s="230"/>
      <c r="AE8" s="230"/>
      <c r="AF8" s="230"/>
      <c r="AG8" s="230"/>
      <c r="AH8" s="230"/>
      <c r="AI8" s="230"/>
      <c r="AJ8" s="230"/>
      <c r="AK8" s="230"/>
      <c r="AL8" s="230"/>
      <c r="AM8" s="230"/>
      <c r="AN8" s="230"/>
      <c r="AO8" s="230"/>
      <c r="AP8" s="230"/>
      <c r="AQ8" s="230"/>
      <c r="AR8" s="230"/>
      <c r="AS8" s="230"/>
      <c r="AT8" s="230"/>
      <c r="AU8" s="230"/>
      <c r="AV8" s="230"/>
      <c r="AW8" s="230"/>
      <c r="AX8" s="422">
        <f t="shared" si="1"/>
        <v>0</v>
      </c>
      <c r="AY8" s="234"/>
      <c r="AZ8" s="234"/>
      <c r="BA8" s="234"/>
      <c r="BB8" s="234"/>
      <c r="BC8" s="234"/>
      <c r="BD8" s="234"/>
      <c r="BE8" s="234"/>
      <c r="BF8" s="234"/>
      <c r="BG8" s="234"/>
      <c r="BH8" s="234"/>
      <c r="BI8" s="234"/>
      <c r="BJ8" s="234"/>
      <c r="BK8" s="234"/>
      <c r="BL8" s="234"/>
      <c r="BM8" s="234"/>
      <c r="BN8" s="234"/>
      <c r="BO8" s="234"/>
      <c r="BP8" s="234"/>
      <c r="BQ8" s="234"/>
      <c r="BR8" s="234"/>
      <c r="BS8" s="234"/>
      <c r="BT8" s="427">
        <f t="shared" si="2"/>
        <v>0</v>
      </c>
      <c r="BU8" s="232">
        <v>25000000</v>
      </c>
      <c r="BV8" s="232"/>
      <c r="BW8" s="230"/>
      <c r="BX8" s="230"/>
      <c r="BY8" s="230"/>
      <c r="BZ8" s="232">
        <v>5000000</v>
      </c>
      <c r="CA8" s="230"/>
      <c r="CB8" s="230"/>
      <c r="CC8" s="230"/>
      <c r="CD8" s="230"/>
      <c r="CE8" s="230"/>
      <c r="CF8" s="230"/>
      <c r="CG8" s="230"/>
      <c r="CH8" s="230"/>
      <c r="CI8" s="230"/>
      <c r="CJ8" s="230"/>
      <c r="CK8" s="230"/>
      <c r="CL8" s="230"/>
      <c r="CM8" s="230"/>
      <c r="CN8" s="230"/>
      <c r="CO8" s="230"/>
      <c r="CP8" s="441">
        <f t="shared" si="3"/>
        <v>30000000</v>
      </c>
      <c r="CQ8" s="230"/>
      <c r="CR8" s="230"/>
      <c r="CS8" s="230"/>
      <c r="CT8" s="230"/>
      <c r="CU8" s="230"/>
      <c r="CV8" s="238"/>
      <c r="CW8" s="238"/>
      <c r="CX8" s="238"/>
      <c r="CY8" s="238"/>
      <c r="CZ8" s="238"/>
      <c r="DA8" s="238"/>
      <c r="DB8" s="238"/>
      <c r="DC8" s="238"/>
      <c r="DD8" s="238"/>
      <c r="DE8" s="238"/>
      <c r="DF8" s="238"/>
      <c r="DG8" s="238"/>
      <c r="DH8" s="238"/>
      <c r="DI8" s="238"/>
      <c r="DJ8" s="238"/>
      <c r="DK8" s="238"/>
      <c r="DL8" s="453">
        <f t="shared" si="4"/>
        <v>0</v>
      </c>
      <c r="DM8" s="239">
        <f t="shared" si="0"/>
        <v>30000000</v>
      </c>
      <c r="DN8" s="230" t="s">
        <v>1178</v>
      </c>
    </row>
    <row r="9" spans="1:118" s="3" customFormat="1" ht="50.1" customHeight="1" x14ac:dyDescent="0.2">
      <c r="A9" s="225">
        <v>3</v>
      </c>
      <c r="B9" s="226" t="s">
        <v>678</v>
      </c>
      <c r="C9" s="225" t="s">
        <v>679</v>
      </c>
      <c r="D9" s="225" t="s">
        <v>680</v>
      </c>
      <c r="E9" s="225" t="s">
        <v>681</v>
      </c>
      <c r="F9" s="225" t="s">
        <v>698</v>
      </c>
      <c r="G9" s="225" t="s">
        <v>699</v>
      </c>
      <c r="H9" s="229">
        <v>120</v>
      </c>
      <c r="I9" s="228">
        <v>2023</v>
      </c>
      <c r="J9" s="242" t="s">
        <v>700</v>
      </c>
      <c r="K9" s="242" t="s">
        <v>105</v>
      </c>
      <c r="L9" s="242" t="s">
        <v>33</v>
      </c>
      <c r="M9" s="229">
        <v>880</v>
      </c>
      <c r="N9" s="229">
        <v>1000</v>
      </c>
      <c r="O9" s="230" t="s">
        <v>701</v>
      </c>
      <c r="P9" s="230" t="s">
        <v>702</v>
      </c>
      <c r="Q9" s="231">
        <v>610</v>
      </c>
      <c r="R9" s="230">
        <v>2023</v>
      </c>
      <c r="S9" s="230" t="s">
        <v>703</v>
      </c>
      <c r="T9" s="230" t="s">
        <v>105</v>
      </c>
      <c r="U9" s="230" t="s">
        <v>139</v>
      </c>
      <c r="V9" s="230">
        <v>390</v>
      </c>
      <c r="W9" s="230">
        <v>1000</v>
      </c>
      <c r="X9" s="230">
        <v>300</v>
      </c>
      <c r="Y9" s="230">
        <v>200</v>
      </c>
      <c r="Z9" s="230">
        <v>300</v>
      </c>
      <c r="AA9" s="230">
        <v>200</v>
      </c>
      <c r="AB9" s="232">
        <v>30000000</v>
      </c>
      <c r="AC9" s="232"/>
      <c r="AD9" s="230"/>
      <c r="AE9" s="230"/>
      <c r="AF9" s="230"/>
      <c r="AG9" s="230"/>
      <c r="AH9" s="230"/>
      <c r="AI9" s="230"/>
      <c r="AJ9" s="230"/>
      <c r="AK9" s="230"/>
      <c r="AL9" s="230"/>
      <c r="AM9" s="230"/>
      <c r="AN9" s="230"/>
      <c r="AO9" s="230"/>
      <c r="AP9" s="230"/>
      <c r="AQ9" s="230"/>
      <c r="AR9" s="230"/>
      <c r="AS9" s="230"/>
      <c r="AT9" s="230"/>
      <c r="AU9" s="230"/>
      <c r="AV9" s="230"/>
      <c r="AW9" s="230"/>
      <c r="AX9" s="422">
        <f t="shared" si="1"/>
        <v>30000000</v>
      </c>
      <c r="AY9" s="234">
        <v>10000000</v>
      </c>
      <c r="AZ9" s="234"/>
      <c r="BA9" s="234">
        <f>+AD9*1.029</f>
        <v>0</v>
      </c>
      <c r="BB9" s="234"/>
      <c r="BC9" s="234"/>
      <c r="BD9" s="232">
        <v>15000000</v>
      </c>
      <c r="BE9" s="234"/>
      <c r="BF9" s="234"/>
      <c r="BG9" s="234"/>
      <c r="BH9" s="234"/>
      <c r="BI9" s="234"/>
      <c r="BJ9" s="234"/>
      <c r="BK9" s="234"/>
      <c r="BL9" s="234"/>
      <c r="BM9" s="234"/>
      <c r="BN9" s="234"/>
      <c r="BO9" s="234"/>
      <c r="BP9" s="234"/>
      <c r="BQ9" s="234"/>
      <c r="BR9" s="234"/>
      <c r="BS9" s="234"/>
      <c r="BT9" s="427">
        <f t="shared" si="2"/>
        <v>25000000</v>
      </c>
      <c r="BU9" s="232">
        <v>20000000</v>
      </c>
      <c r="BV9" s="232"/>
      <c r="BW9" s="230"/>
      <c r="BX9" s="230"/>
      <c r="BY9" s="230"/>
      <c r="BZ9" s="232">
        <v>20000000</v>
      </c>
      <c r="CA9" s="230"/>
      <c r="CB9" s="230"/>
      <c r="CC9" s="230"/>
      <c r="CD9" s="230"/>
      <c r="CE9" s="230"/>
      <c r="CF9" s="230"/>
      <c r="CG9" s="230"/>
      <c r="CH9" s="230"/>
      <c r="CI9" s="230"/>
      <c r="CJ9" s="230"/>
      <c r="CK9" s="230"/>
      <c r="CL9" s="230"/>
      <c r="CM9" s="230"/>
      <c r="CN9" s="230"/>
      <c r="CO9" s="230"/>
      <c r="CP9" s="441">
        <f t="shared" si="3"/>
        <v>40000000</v>
      </c>
      <c r="CQ9" s="232">
        <v>10000000</v>
      </c>
      <c r="CR9" s="232"/>
      <c r="CS9" s="230"/>
      <c r="CT9" s="230"/>
      <c r="CU9" s="230"/>
      <c r="CV9" s="237">
        <v>10000000</v>
      </c>
      <c r="CW9" s="238"/>
      <c r="CX9" s="238"/>
      <c r="CY9" s="238"/>
      <c r="CZ9" s="238"/>
      <c r="DA9" s="238"/>
      <c r="DB9" s="238"/>
      <c r="DC9" s="238"/>
      <c r="DD9" s="238"/>
      <c r="DE9" s="238"/>
      <c r="DF9" s="238"/>
      <c r="DG9" s="238"/>
      <c r="DH9" s="238"/>
      <c r="DI9" s="238"/>
      <c r="DJ9" s="238"/>
      <c r="DK9" s="238"/>
      <c r="DL9" s="453">
        <f t="shared" si="4"/>
        <v>20000000</v>
      </c>
      <c r="DM9" s="239">
        <f t="shared" si="0"/>
        <v>115000000</v>
      </c>
      <c r="DN9" s="230" t="s">
        <v>1178</v>
      </c>
    </row>
    <row r="10" spans="1:118" s="3" customFormat="1" ht="50.1" customHeight="1" x14ac:dyDescent="0.2">
      <c r="A10" s="225">
        <v>3</v>
      </c>
      <c r="B10" s="226" t="s">
        <v>678</v>
      </c>
      <c r="C10" s="225" t="s">
        <v>679</v>
      </c>
      <c r="D10" s="225" t="s">
        <v>680</v>
      </c>
      <c r="E10" s="225" t="s">
        <v>681</v>
      </c>
      <c r="F10" s="225" t="s">
        <v>698</v>
      </c>
      <c r="G10" s="225" t="s">
        <v>699</v>
      </c>
      <c r="H10" s="229">
        <v>120</v>
      </c>
      <c r="I10" s="228">
        <v>2023</v>
      </c>
      <c r="J10" s="242" t="s">
        <v>700</v>
      </c>
      <c r="K10" s="242" t="s">
        <v>105</v>
      </c>
      <c r="L10" s="242" t="s">
        <v>33</v>
      </c>
      <c r="M10" s="229">
        <v>880</v>
      </c>
      <c r="N10" s="229">
        <v>1000</v>
      </c>
      <c r="O10" s="230" t="s">
        <v>704</v>
      </c>
      <c r="P10" s="230" t="s">
        <v>705</v>
      </c>
      <c r="Q10" s="231">
        <v>0</v>
      </c>
      <c r="R10" s="230">
        <v>2023</v>
      </c>
      <c r="S10" s="230" t="s">
        <v>706</v>
      </c>
      <c r="T10" s="230" t="s">
        <v>105</v>
      </c>
      <c r="U10" s="230" t="s">
        <v>139</v>
      </c>
      <c r="V10" s="230">
        <v>1</v>
      </c>
      <c r="W10" s="230">
        <v>1</v>
      </c>
      <c r="X10" s="230">
        <v>0</v>
      </c>
      <c r="Y10" s="230">
        <v>0</v>
      </c>
      <c r="Z10" s="230">
        <v>0.5</v>
      </c>
      <c r="AA10" s="230">
        <v>0.5</v>
      </c>
      <c r="AB10" s="232"/>
      <c r="AC10" s="232"/>
      <c r="AD10" s="230"/>
      <c r="AE10" s="230"/>
      <c r="AF10" s="230"/>
      <c r="AG10" s="230"/>
      <c r="AH10" s="230"/>
      <c r="AI10" s="230"/>
      <c r="AJ10" s="230"/>
      <c r="AK10" s="230"/>
      <c r="AL10" s="230"/>
      <c r="AM10" s="230"/>
      <c r="AN10" s="230"/>
      <c r="AO10" s="230"/>
      <c r="AP10" s="230"/>
      <c r="AQ10" s="230"/>
      <c r="AR10" s="230"/>
      <c r="AS10" s="230"/>
      <c r="AT10" s="230"/>
      <c r="AU10" s="230"/>
      <c r="AV10" s="230"/>
      <c r="AW10" s="230"/>
      <c r="AX10" s="422">
        <f t="shared" si="1"/>
        <v>0</v>
      </c>
      <c r="AY10" s="234">
        <v>30000000</v>
      </c>
      <c r="AZ10" s="234"/>
      <c r="BA10" s="234"/>
      <c r="BB10" s="234"/>
      <c r="BC10" s="234"/>
      <c r="BD10" s="234">
        <v>18000000</v>
      </c>
      <c r="BE10" s="234"/>
      <c r="BF10" s="234"/>
      <c r="BG10" s="234"/>
      <c r="BH10" s="234"/>
      <c r="BI10" s="234"/>
      <c r="BJ10" s="234"/>
      <c r="BK10" s="234"/>
      <c r="BL10" s="234"/>
      <c r="BM10" s="234"/>
      <c r="BN10" s="234"/>
      <c r="BO10" s="234"/>
      <c r="BP10" s="234"/>
      <c r="BQ10" s="234"/>
      <c r="BR10" s="234"/>
      <c r="BS10" s="234"/>
      <c r="BT10" s="427">
        <f t="shared" si="2"/>
        <v>48000000</v>
      </c>
      <c r="BU10" s="243"/>
      <c r="BV10" s="243"/>
      <c r="BW10" s="230"/>
      <c r="BX10" s="230"/>
      <c r="BY10" s="230"/>
      <c r="BZ10" s="232"/>
      <c r="CA10" s="230"/>
      <c r="CB10" s="230"/>
      <c r="CC10" s="230"/>
      <c r="CD10" s="230"/>
      <c r="CE10" s="230"/>
      <c r="CF10" s="230"/>
      <c r="CG10" s="230"/>
      <c r="CH10" s="230"/>
      <c r="CI10" s="230"/>
      <c r="CJ10" s="230"/>
      <c r="CK10" s="230"/>
      <c r="CL10" s="230"/>
      <c r="CM10" s="230"/>
      <c r="CN10" s="230"/>
      <c r="CO10" s="230"/>
      <c r="CP10" s="441">
        <f t="shared" si="3"/>
        <v>0</v>
      </c>
      <c r="CQ10" s="232"/>
      <c r="CR10" s="232"/>
      <c r="CS10" s="230"/>
      <c r="CT10" s="230"/>
      <c r="CU10" s="230"/>
      <c r="CV10" s="237">
        <v>0</v>
      </c>
      <c r="CW10" s="238"/>
      <c r="CX10" s="238"/>
      <c r="CY10" s="238"/>
      <c r="CZ10" s="238"/>
      <c r="DA10" s="238"/>
      <c r="DB10" s="238"/>
      <c r="DC10" s="238"/>
      <c r="DD10" s="238"/>
      <c r="DE10" s="238"/>
      <c r="DF10" s="238"/>
      <c r="DG10" s="238"/>
      <c r="DH10" s="238"/>
      <c r="DI10" s="238"/>
      <c r="DJ10" s="238"/>
      <c r="DK10" s="238"/>
      <c r="DL10" s="453">
        <f t="shared" si="4"/>
        <v>0</v>
      </c>
      <c r="DM10" s="239">
        <f t="shared" si="0"/>
        <v>48000000</v>
      </c>
      <c r="DN10" s="230" t="s">
        <v>1178</v>
      </c>
    </row>
    <row r="11" spans="1:118" s="3" customFormat="1" ht="50.1" customHeight="1" x14ac:dyDescent="0.2">
      <c r="A11" s="225">
        <v>3</v>
      </c>
      <c r="B11" s="226" t="s">
        <v>678</v>
      </c>
      <c r="C11" s="225" t="s">
        <v>679</v>
      </c>
      <c r="D11" s="225" t="s">
        <v>680</v>
      </c>
      <c r="E11" s="225" t="s">
        <v>681</v>
      </c>
      <c r="F11" s="225" t="s">
        <v>698</v>
      </c>
      <c r="G11" s="225" t="s">
        <v>699</v>
      </c>
      <c r="H11" s="229">
        <v>120</v>
      </c>
      <c r="I11" s="228">
        <v>2023</v>
      </c>
      <c r="J11" s="242" t="s">
        <v>700</v>
      </c>
      <c r="K11" s="242" t="s">
        <v>105</v>
      </c>
      <c r="L11" s="242" t="s">
        <v>33</v>
      </c>
      <c r="M11" s="229">
        <v>880</v>
      </c>
      <c r="N11" s="229">
        <v>1000</v>
      </c>
      <c r="O11" s="230" t="s">
        <v>707</v>
      </c>
      <c r="P11" s="230" t="s">
        <v>708</v>
      </c>
      <c r="Q11" s="231">
        <v>0</v>
      </c>
      <c r="R11" s="230">
        <v>2023</v>
      </c>
      <c r="S11" s="230" t="s">
        <v>709</v>
      </c>
      <c r="T11" s="230" t="s">
        <v>105</v>
      </c>
      <c r="U11" s="230" t="s">
        <v>139</v>
      </c>
      <c r="V11" s="230">
        <v>3</v>
      </c>
      <c r="W11" s="230">
        <v>3</v>
      </c>
      <c r="X11" s="230">
        <v>0</v>
      </c>
      <c r="Y11" s="230">
        <v>1</v>
      </c>
      <c r="Z11" s="230">
        <v>1</v>
      </c>
      <c r="AA11" s="230">
        <v>1</v>
      </c>
      <c r="AB11" s="232"/>
      <c r="AC11" s="232"/>
      <c r="AD11" s="230"/>
      <c r="AE11" s="230"/>
      <c r="AF11" s="230"/>
      <c r="AG11" s="230"/>
      <c r="AH11" s="230"/>
      <c r="AI11" s="230"/>
      <c r="AJ11" s="230"/>
      <c r="AK11" s="230"/>
      <c r="AL11" s="230"/>
      <c r="AM11" s="230"/>
      <c r="AN11" s="230"/>
      <c r="AO11" s="230"/>
      <c r="AP11" s="230"/>
      <c r="AQ11" s="230"/>
      <c r="AR11" s="230"/>
      <c r="AS11" s="230"/>
      <c r="AT11" s="230"/>
      <c r="AU11" s="230"/>
      <c r="AV11" s="230"/>
      <c r="AW11" s="230"/>
      <c r="AX11" s="422">
        <f t="shared" si="1"/>
        <v>0</v>
      </c>
      <c r="AY11" s="232">
        <v>30000000</v>
      </c>
      <c r="AZ11" s="232"/>
      <c r="BA11" s="234"/>
      <c r="BB11" s="234"/>
      <c r="BC11" s="234"/>
      <c r="BD11" s="232">
        <v>15000000</v>
      </c>
      <c r="BE11" s="234"/>
      <c r="BF11" s="234"/>
      <c r="BG11" s="234"/>
      <c r="BH11" s="234"/>
      <c r="BI11" s="234"/>
      <c r="BJ11" s="234"/>
      <c r="BK11" s="234"/>
      <c r="BL11" s="234"/>
      <c r="BM11" s="234"/>
      <c r="BN11" s="234"/>
      <c r="BO11" s="234"/>
      <c r="BP11" s="234"/>
      <c r="BQ11" s="234"/>
      <c r="BR11" s="234"/>
      <c r="BS11" s="234"/>
      <c r="BT11" s="427">
        <f t="shared" si="2"/>
        <v>45000000</v>
      </c>
      <c r="BU11" s="232">
        <v>50000000</v>
      </c>
      <c r="BV11" s="232"/>
      <c r="BW11" s="232"/>
      <c r="BX11" s="232"/>
      <c r="BY11" s="232"/>
      <c r="BZ11" s="232">
        <v>35000000</v>
      </c>
      <c r="CA11" s="230"/>
      <c r="CB11" s="230"/>
      <c r="CC11" s="230"/>
      <c r="CD11" s="230"/>
      <c r="CE11" s="230"/>
      <c r="CF11" s="230"/>
      <c r="CG11" s="230"/>
      <c r="CH11" s="230"/>
      <c r="CI11" s="230"/>
      <c r="CJ11" s="230"/>
      <c r="CK11" s="230"/>
      <c r="CL11" s="230"/>
      <c r="CM11" s="230"/>
      <c r="CN11" s="230"/>
      <c r="CO11" s="230"/>
      <c r="CP11" s="441">
        <f t="shared" si="3"/>
        <v>85000000</v>
      </c>
      <c r="CQ11" s="232">
        <v>30000000</v>
      </c>
      <c r="CR11" s="232"/>
      <c r="CS11" s="232"/>
      <c r="CT11" s="232"/>
      <c r="CU11" s="232"/>
      <c r="CV11" s="237">
        <v>15000000</v>
      </c>
      <c r="CW11" s="238"/>
      <c r="CX11" s="238"/>
      <c r="CY11" s="238"/>
      <c r="CZ11" s="238"/>
      <c r="DA11" s="238"/>
      <c r="DB11" s="238"/>
      <c r="DC11" s="238"/>
      <c r="DD11" s="238"/>
      <c r="DE11" s="238"/>
      <c r="DF11" s="238"/>
      <c r="DG11" s="238"/>
      <c r="DH11" s="238"/>
      <c r="DI11" s="238"/>
      <c r="DJ11" s="238"/>
      <c r="DK11" s="238"/>
      <c r="DL11" s="453">
        <f t="shared" si="4"/>
        <v>45000000</v>
      </c>
      <c r="DM11" s="239">
        <f t="shared" si="0"/>
        <v>175000000</v>
      </c>
      <c r="DN11" s="230" t="s">
        <v>1178</v>
      </c>
    </row>
    <row r="12" spans="1:118" s="3" customFormat="1" ht="50.1" customHeight="1" x14ac:dyDescent="0.2">
      <c r="A12" s="225">
        <v>3</v>
      </c>
      <c r="B12" s="226" t="s">
        <v>678</v>
      </c>
      <c r="C12" s="225" t="s">
        <v>679</v>
      </c>
      <c r="D12" s="225" t="s">
        <v>710</v>
      </c>
      <c r="E12" s="225" t="s">
        <v>711</v>
      </c>
      <c r="F12" s="225" t="s">
        <v>712</v>
      </c>
      <c r="G12" s="227" t="s">
        <v>713</v>
      </c>
      <c r="H12" s="228">
        <v>1</v>
      </c>
      <c r="I12" s="229">
        <v>2023</v>
      </c>
      <c r="J12" s="227" t="s">
        <v>714</v>
      </c>
      <c r="K12" s="227" t="s">
        <v>105</v>
      </c>
      <c r="L12" s="227" t="s">
        <v>33</v>
      </c>
      <c r="M12" s="228">
        <v>3</v>
      </c>
      <c r="N12" s="228">
        <v>4</v>
      </c>
      <c r="O12" s="230" t="s">
        <v>715</v>
      </c>
      <c r="P12" s="230" t="s">
        <v>716</v>
      </c>
      <c r="Q12" s="230">
        <v>20</v>
      </c>
      <c r="R12" s="230">
        <v>2023</v>
      </c>
      <c r="S12" s="230" t="s">
        <v>543</v>
      </c>
      <c r="T12" s="230" t="s">
        <v>105</v>
      </c>
      <c r="U12" s="230" t="s">
        <v>139</v>
      </c>
      <c r="V12" s="230">
        <v>10</v>
      </c>
      <c r="W12" s="230">
        <v>10</v>
      </c>
      <c r="X12" s="230">
        <v>0</v>
      </c>
      <c r="Y12" s="230">
        <v>3</v>
      </c>
      <c r="Z12" s="230">
        <v>3</v>
      </c>
      <c r="AA12" s="230">
        <v>4</v>
      </c>
      <c r="AB12" s="232"/>
      <c r="AC12" s="232"/>
      <c r="AD12" s="230"/>
      <c r="AE12" s="230"/>
      <c r="AF12" s="230"/>
      <c r="AG12" s="230"/>
      <c r="AH12" s="230"/>
      <c r="AI12" s="230"/>
      <c r="AJ12" s="230"/>
      <c r="AK12" s="230"/>
      <c r="AL12" s="230"/>
      <c r="AM12" s="230"/>
      <c r="AN12" s="230"/>
      <c r="AO12" s="230"/>
      <c r="AP12" s="230"/>
      <c r="AQ12" s="230"/>
      <c r="AR12" s="230"/>
      <c r="AS12" s="230"/>
      <c r="AT12" s="230"/>
      <c r="AU12" s="230"/>
      <c r="AV12" s="230"/>
      <c r="AW12" s="230"/>
      <c r="AX12" s="422">
        <f t="shared" si="1"/>
        <v>0</v>
      </c>
      <c r="AY12" s="232">
        <v>10664000</v>
      </c>
      <c r="AZ12" s="232"/>
      <c r="BA12" s="234">
        <f t="shared" ref="BA12:BA18" si="5">+AD12*1.029</f>
        <v>0</v>
      </c>
      <c r="BB12" s="234"/>
      <c r="BC12" s="234"/>
      <c r="BD12" s="232">
        <v>5800000</v>
      </c>
      <c r="BE12" s="234"/>
      <c r="BF12" s="234"/>
      <c r="BG12" s="234"/>
      <c r="BH12" s="234"/>
      <c r="BI12" s="234"/>
      <c r="BJ12" s="234"/>
      <c r="BK12" s="234"/>
      <c r="BL12" s="234"/>
      <c r="BM12" s="234"/>
      <c r="BN12" s="234"/>
      <c r="BO12" s="234"/>
      <c r="BP12" s="234"/>
      <c r="BQ12" s="234"/>
      <c r="BR12" s="234"/>
      <c r="BS12" s="234"/>
      <c r="BT12" s="427">
        <f t="shared" si="2"/>
        <v>16464000</v>
      </c>
      <c r="BU12" s="232">
        <v>30000000</v>
      </c>
      <c r="BV12" s="232"/>
      <c r="BW12" s="230"/>
      <c r="BX12" s="230"/>
      <c r="BY12" s="230"/>
      <c r="BZ12" s="232">
        <v>10000000</v>
      </c>
      <c r="CA12" s="230"/>
      <c r="CB12" s="230"/>
      <c r="CC12" s="230"/>
      <c r="CD12" s="230"/>
      <c r="CE12" s="230"/>
      <c r="CF12" s="230"/>
      <c r="CG12" s="230"/>
      <c r="CH12" s="230"/>
      <c r="CI12" s="230"/>
      <c r="CJ12" s="230"/>
      <c r="CK12" s="230"/>
      <c r="CL12" s="230"/>
      <c r="CM12" s="230"/>
      <c r="CN12" s="230"/>
      <c r="CO12" s="230"/>
      <c r="CP12" s="441">
        <f t="shared" si="3"/>
        <v>40000000</v>
      </c>
      <c r="CQ12" s="232">
        <v>20000000</v>
      </c>
      <c r="CR12" s="232"/>
      <c r="CS12" s="230"/>
      <c r="CT12" s="230"/>
      <c r="CU12" s="230"/>
      <c r="CV12" s="237">
        <v>15000000</v>
      </c>
      <c r="CW12" s="238"/>
      <c r="CX12" s="238"/>
      <c r="CY12" s="238"/>
      <c r="CZ12" s="238"/>
      <c r="DA12" s="238"/>
      <c r="DB12" s="238"/>
      <c r="DC12" s="238"/>
      <c r="DD12" s="238"/>
      <c r="DE12" s="238"/>
      <c r="DF12" s="238"/>
      <c r="DG12" s="238"/>
      <c r="DH12" s="238"/>
      <c r="DI12" s="238"/>
      <c r="DJ12" s="238"/>
      <c r="DK12" s="238"/>
      <c r="DL12" s="453">
        <f t="shared" si="4"/>
        <v>35000000</v>
      </c>
      <c r="DM12" s="239">
        <f t="shared" si="0"/>
        <v>91464000</v>
      </c>
      <c r="DN12" s="230" t="s">
        <v>1178</v>
      </c>
    </row>
    <row r="13" spans="1:118" s="3" customFormat="1" ht="50.1" customHeight="1" x14ac:dyDescent="0.2">
      <c r="A13" s="225">
        <v>3</v>
      </c>
      <c r="B13" s="226" t="s">
        <v>678</v>
      </c>
      <c r="C13" s="225" t="s">
        <v>679</v>
      </c>
      <c r="D13" s="225" t="s">
        <v>710</v>
      </c>
      <c r="E13" s="225" t="s">
        <v>711</v>
      </c>
      <c r="F13" s="225" t="s">
        <v>712</v>
      </c>
      <c r="G13" s="227" t="s">
        <v>713</v>
      </c>
      <c r="H13" s="228">
        <v>1</v>
      </c>
      <c r="I13" s="229">
        <v>2023</v>
      </c>
      <c r="J13" s="227" t="s">
        <v>714</v>
      </c>
      <c r="K13" s="227" t="s">
        <v>105</v>
      </c>
      <c r="L13" s="227" t="s">
        <v>33</v>
      </c>
      <c r="M13" s="228">
        <v>3</v>
      </c>
      <c r="N13" s="228">
        <v>4</v>
      </c>
      <c r="O13" s="230" t="s">
        <v>717</v>
      </c>
      <c r="P13" s="230" t="s">
        <v>718</v>
      </c>
      <c r="Q13" s="230">
        <v>0</v>
      </c>
      <c r="R13" s="230">
        <v>2023</v>
      </c>
      <c r="S13" s="230" t="s">
        <v>719</v>
      </c>
      <c r="T13" s="230" t="s">
        <v>105</v>
      </c>
      <c r="U13" s="230" t="s">
        <v>139</v>
      </c>
      <c r="V13" s="230">
        <v>24</v>
      </c>
      <c r="W13" s="230">
        <v>24</v>
      </c>
      <c r="X13" s="230">
        <v>4</v>
      </c>
      <c r="Y13" s="230">
        <v>8</v>
      </c>
      <c r="Z13" s="230">
        <v>8</v>
      </c>
      <c r="AA13" s="230">
        <v>4</v>
      </c>
      <c r="AB13" s="232">
        <v>30000000</v>
      </c>
      <c r="AC13" s="232"/>
      <c r="AD13" s="230"/>
      <c r="AE13" s="230"/>
      <c r="AF13" s="230"/>
      <c r="AG13" s="232">
        <v>30000000</v>
      </c>
      <c r="AH13" s="230"/>
      <c r="AI13" s="230"/>
      <c r="AJ13" s="230"/>
      <c r="AK13" s="230"/>
      <c r="AL13" s="230"/>
      <c r="AM13" s="230"/>
      <c r="AN13" s="230"/>
      <c r="AO13" s="230"/>
      <c r="AP13" s="230"/>
      <c r="AQ13" s="230"/>
      <c r="AR13" s="230"/>
      <c r="AS13" s="230"/>
      <c r="AT13" s="230"/>
      <c r="AU13" s="230"/>
      <c r="AV13" s="230"/>
      <c r="AW13" s="230"/>
      <c r="AX13" s="422">
        <f t="shared" si="1"/>
        <v>60000000</v>
      </c>
      <c r="AY13" s="232">
        <v>40000000</v>
      </c>
      <c r="AZ13" s="232"/>
      <c r="BA13" s="234">
        <f t="shared" si="5"/>
        <v>0</v>
      </c>
      <c r="BB13" s="234"/>
      <c r="BC13" s="234"/>
      <c r="BD13" s="232">
        <v>10000000</v>
      </c>
      <c r="BE13" s="234"/>
      <c r="BF13" s="234"/>
      <c r="BG13" s="234"/>
      <c r="BH13" s="234"/>
      <c r="BI13" s="234"/>
      <c r="BJ13" s="234"/>
      <c r="BK13" s="234"/>
      <c r="BL13" s="234"/>
      <c r="BM13" s="234"/>
      <c r="BN13" s="234"/>
      <c r="BO13" s="234"/>
      <c r="BP13" s="234"/>
      <c r="BQ13" s="234"/>
      <c r="BR13" s="234"/>
      <c r="BS13" s="234"/>
      <c r="BT13" s="427">
        <f t="shared" si="2"/>
        <v>50000000</v>
      </c>
      <c r="BU13" s="232">
        <v>40000000</v>
      </c>
      <c r="BV13" s="232"/>
      <c r="BW13" s="230"/>
      <c r="BX13" s="230"/>
      <c r="BY13" s="230"/>
      <c r="BZ13" s="232">
        <v>5000000</v>
      </c>
      <c r="CA13" s="230"/>
      <c r="CB13" s="230"/>
      <c r="CC13" s="230"/>
      <c r="CD13" s="230"/>
      <c r="CE13" s="230"/>
      <c r="CF13" s="230"/>
      <c r="CG13" s="230"/>
      <c r="CH13" s="230"/>
      <c r="CI13" s="230"/>
      <c r="CJ13" s="230"/>
      <c r="CK13" s="230"/>
      <c r="CL13" s="230"/>
      <c r="CM13" s="230"/>
      <c r="CN13" s="230"/>
      <c r="CO13" s="230"/>
      <c r="CP13" s="441">
        <f t="shared" si="3"/>
        <v>45000000</v>
      </c>
      <c r="CQ13" s="232">
        <v>35000000</v>
      </c>
      <c r="CR13" s="232"/>
      <c r="CS13" s="230"/>
      <c r="CT13" s="230"/>
      <c r="CU13" s="230"/>
      <c r="CV13" s="237">
        <v>25000000</v>
      </c>
      <c r="CW13" s="238"/>
      <c r="CX13" s="238"/>
      <c r="CY13" s="238"/>
      <c r="CZ13" s="238"/>
      <c r="DA13" s="238"/>
      <c r="DB13" s="238"/>
      <c r="DC13" s="238"/>
      <c r="DD13" s="238"/>
      <c r="DE13" s="238"/>
      <c r="DF13" s="238"/>
      <c r="DG13" s="238"/>
      <c r="DH13" s="238"/>
      <c r="DI13" s="238"/>
      <c r="DJ13" s="238"/>
      <c r="DK13" s="238"/>
      <c r="DL13" s="453">
        <f t="shared" si="4"/>
        <v>60000000</v>
      </c>
      <c r="DM13" s="239">
        <f t="shared" si="0"/>
        <v>215000000</v>
      </c>
      <c r="DN13" s="230" t="s">
        <v>1178</v>
      </c>
    </row>
    <row r="14" spans="1:118" s="3" customFormat="1" ht="50.1" customHeight="1" x14ac:dyDescent="0.2">
      <c r="A14" s="225">
        <v>3</v>
      </c>
      <c r="B14" s="226" t="s">
        <v>678</v>
      </c>
      <c r="C14" s="225" t="s">
        <v>679</v>
      </c>
      <c r="D14" s="225" t="s">
        <v>710</v>
      </c>
      <c r="E14" s="225" t="s">
        <v>711</v>
      </c>
      <c r="F14" s="225" t="s">
        <v>712</v>
      </c>
      <c r="G14" s="227" t="s">
        <v>713</v>
      </c>
      <c r="H14" s="228">
        <v>1</v>
      </c>
      <c r="I14" s="229">
        <v>2023</v>
      </c>
      <c r="J14" s="227" t="s">
        <v>714</v>
      </c>
      <c r="K14" s="227" t="s">
        <v>105</v>
      </c>
      <c r="L14" s="227" t="s">
        <v>33</v>
      </c>
      <c r="M14" s="228">
        <v>3</v>
      </c>
      <c r="N14" s="228">
        <v>4</v>
      </c>
      <c r="O14" s="230" t="s">
        <v>720</v>
      </c>
      <c r="P14" s="230" t="s">
        <v>721</v>
      </c>
      <c r="Q14" s="230">
        <v>0</v>
      </c>
      <c r="R14" s="230">
        <v>2023</v>
      </c>
      <c r="S14" s="230" t="s">
        <v>722</v>
      </c>
      <c r="T14" s="230" t="s">
        <v>105</v>
      </c>
      <c r="U14" s="230" t="s">
        <v>139</v>
      </c>
      <c r="V14" s="230">
        <v>1</v>
      </c>
      <c r="W14" s="230">
        <v>1</v>
      </c>
      <c r="X14" s="230">
        <v>0</v>
      </c>
      <c r="Y14" s="230">
        <v>0.35</v>
      </c>
      <c r="Z14" s="230">
        <v>0.6</v>
      </c>
      <c r="AA14" s="230">
        <v>1</v>
      </c>
      <c r="AB14" s="232">
        <v>0</v>
      </c>
      <c r="AC14" s="232"/>
      <c r="AD14" s="230"/>
      <c r="AE14" s="230"/>
      <c r="AF14" s="230"/>
      <c r="AG14" s="230"/>
      <c r="AH14" s="230"/>
      <c r="AI14" s="230"/>
      <c r="AJ14" s="230"/>
      <c r="AK14" s="230"/>
      <c r="AL14" s="230"/>
      <c r="AM14" s="230"/>
      <c r="AN14" s="230"/>
      <c r="AO14" s="230"/>
      <c r="AP14" s="230"/>
      <c r="AQ14" s="230"/>
      <c r="AR14" s="230"/>
      <c r="AS14" s="230"/>
      <c r="AT14" s="230"/>
      <c r="AU14" s="230"/>
      <c r="AV14" s="230"/>
      <c r="AW14" s="230"/>
      <c r="AX14" s="422">
        <f t="shared" si="1"/>
        <v>0</v>
      </c>
      <c r="AY14" s="232">
        <v>40755000</v>
      </c>
      <c r="AZ14" s="232"/>
      <c r="BA14" s="234">
        <f t="shared" si="5"/>
        <v>0</v>
      </c>
      <c r="BB14" s="234"/>
      <c r="BC14" s="234"/>
      <c r="BD14" s="232">
        <v>12000000</v>
      </c>
      <c r="BE14" s="234"/>
      <c r="BF14" s="234"/>
      <c r="BG14" s="234"/>
      <c r="BH14" s="234"/>
      <c r="BI14" s="234"/>
      <c r="BJ14" s="234"/>
      <c r="BK14" s="234"/>
      <c r="BL14" s="234"/>
      <c r="BM14" s="234"/>
      <c r="BN14" s="234"/>
      <c r="BO14" s="234"/>
      <c r="BP14" s="234"/>
      <c r="BQ14" s="234"/>
      <c r="BR14" s="234"/>
      <c r="BS14" s="234"/>
      <c r="BT14" s="427">
        <f t="shared" si="2"/>
        <v>52755000</v>
      </c>
      <c r="BU14" s="232">
        <v>40000000</v>
      </c>
      <c r="BV14" s="232"/>
      <c r="BW14" s="230"/>
      <c r="BX14" s="230"/>
      <c r="BY14" s="230"/>
      <c r="BZ14" s="232">
        <v>17056220</v>
      </c>
      <c r="CA14" s="230"/>
      <c r="CB14" s="230"/>
      <c r="CC14" s="230"/>
      <c r="CD14" s="230"/>
      <c r="CE14" s="230"/>
      <c r="CF14" s="230"/>
      <c r="CG14" s="230"/>
      <c r="CH14" s="230"/>
      <c r="CI14" s="230"/>
      <c r="CJ14" s="230"/>
      <c r="CK14" s="230"/>
      <c r="CL14" s="230"/>
      <c r="CM14" s="230"/>
      <c r="CN14" s="230"/>
      <c r="CO14" s="230"/>
      <c r="CP14" s="441">
        <f t="shared" si="3"/>
        <v>57056220</v>
      </c>
      <c r="CQ14" s="232">
        <v>65000000</v>
      </c>
      <c r="CR14" s="232"/>
      <c r="CS14" s="230"/>
      <c r="CT14" s="230"/>
      <c r="CU14" s="230"/>
      <c r="CV14" s="237">
        <v>20000000</v>
      </c>
      <c r="CW14" s="238"/>
      <c r="CX14" s="238"/>
      <c r="CY14" s="238"/>
      <c r="CZ14" s="238"/>
      <c r="DA14" s="238"/>
      <c r="DB14" s="238"/>
      <c r="DC14" s="238"/>
      <c r="DD14" s="238"/>
      <c r="DE14" s="238"/>
      <c r="DF14" s="238"/>
      <c r="DG14" s="238"/>
      <c r="DH14" s="238"/>
      <c r="DI14" s="238"/>
      <c r="DJ14" s="238"/>
      <c r="DK14" s="238"/>
      <c r="DL14" s="453">
        <f t="shared" si="4"/>
        <v>85000000</v>
      </c>
      <c r="DM14" s="239">
        <f t="shared" si="0"/>
        <v>194811220</v>
      </c>
      <c r="DN14" s="230" t="s">
        <v>1178</v>
      </c>
    </row>
    <row r="15" spans="1:118" s="3" customFormat="1" ht="50.1" customHeight="1" x14ac:dyDescent="0.2">
      <c r="A15" s="225">
        <v>3</v>
      </c>
      <c r="B15" s="226" t="s">
        <v>678</v>
      </c>
      <c r="C15" s="225" t="s">
        <v>679</v>
      </c>
      <c r="D15" s="225" t="s">
        <v>710</v>
      </c>
      <c r="E15" s="225" t="s">
        <v>711</v>
      </c>
      <c r="F15" s="225" t="s">
        <v>712</v>
      </c>
      <c r="G15" s="227" t="s">
        <v>713</v>
      </c>
      <c r="H15" s="228">
        <v>1</v>
      </c>
      <c r="I15" s="229">
        <v>2023</v>
      </c>
      <c r="J15" s="227" t="s">
        <v>714</v>
      </c>
      <c r="K15" s="227" t="s">
        <v>105</v>
      </c>
      <c r="L15" s="227" t="s">
        <v>33</v>
      </c>
      <c r="M15" s="228">
        <v>3</v>
      </c>
      <c r="N15" s="228">
        <v>4</v>
      </c>
      <c r="O15" s="230" t="s">
        <v>723</v>
      </c>
      <c r="P15" s="230" t="s">
        <v>724</v>
      </c>
      <c r="Q15" s="230">
        <v>0</v>
      </c>
      <c r="R15" s="230">
        <v>2023</v>
      </c>
      <c r="S15" s="230" t="s">
        <v>309</v>
      </c>
      <c r="T15" s="230" t="s">
        <v>105</v>
      </c>
      <c r="U15" s="230" t="s">
        <v>139</v>
      </c>
      <c r="V15" s="230">
        <v>50</v>
      </c>
      <c r="W15" s="230">
        <v>50</v>
      </c>
      <c r="X15" s="230">
        <v>0</v>
      </c>
      <c r="Y15" s="230">
        <v>0</v>
      </c>
      <c r="Z15" s="230">
        <v>25</v>
      </c>
      <c r="AA15" s="230">
        <v>25</v>
      </c>
      <c r="AB15" s="232">
        <v>0</v>
      </c>
      <c r="AC15" s="232"/>
      <c r="AD15" s="230"/>
      <c r="AE15" s="230"/>
      <c r="AF15" s="230"/>
      <c r="AG15" s="230"/>
      <c r="AH15" s="230"/>
      <c r="AI15" s="230"/>
      <c r="AJ15" s="230"/>
      <c r="AK15" s="230"/>
      <c r="AL15" s="230"/>
      <c r="AM15" s="230"/>
      <c r="AN15" s="230"/>
      <c r="AO15" s="230"/>
      <c r="AP15" s="230"/>
      <c r="AQ15" s="230"/>
      <c r="AR15" s="230"/>
      <c r="AS15" s="230"/>
      <c r="AT15" s="230"/>
      <c r="AU15" s="230"/>
      <c r="AV15" s="230"/>
      <c r="AW15" s="230"/>
      <c r="AX15" s="422">
        <f t="shared" si="1"/>
        <v>0</v>
      </c>
      <c r="AY15" s="234">
        <v>0</v>
      </c>
      <c r="AZ15" s="234"/>
      <c r="BA15" s="234">
        <f t="shared" si="5"/>
        <v>0</v>
      </c>
      <c r="BB15" s="234"/>
      <c r="BC15" s="234"/>
      <c r="BD15" s="234"/>
      <c r="BE15" s="234"/>
      <c r="BF15" s="234"/>
      <c r="BG15" s="234"/>
      <c r="BH15" s="234"/>
      <c r="BI15" s="234"/>
      <c r="BJ15" s="234"/>
      <c r="BK15" s="234"/>
      <c r="BL15" s="234"/>
      <c r="BM15" s="234"/>
      <c r="BN15" s="234"/>
      <c r="BO15" s="234"/>
      <c r="BP15" s="234"/>
      <c r="BQ15" s="234"/>
      <c r="BR15" s="234"/>
      <c r="BS15" s="234"/>
      <c r="BT15" s="427">
        <f t="shared" si="2"/>
        <v>0</v>
      </c>
      <c r="BU15" s="232">
        <v>25485520</v>
      </c>
      <c r="BV15" s="232"/>
      <c r="BW15" s="230"/>
      <c r="BX15" s="230"/>
      <c r="BY15" s="230"/>
      <c r="BZ15" s="232">
        <v>15000000</v>
      </c>
      <c r="CA15" s="230"/>
      <c r="CB15" s="230"/>
      <c r="CC15" s="230"/>
      <c r="CD15" s="230"/>
      <c r="CE15" s="230"/>
      <c r="CF15" s="230"/>
      <c r="CG15" s="230"/>
      <c r="CH15" s="230"/>
      <c r="CI15" s="230"/>
      <c r="CJ15" s="230"/>
      <c r="CK15" s="230"/>
      <c r="CL15" s="230"/>
      <c r="CM15" s="230"/>
      <c r="CN15" s="230"/>
      <c r="CO15" s="230"/>
      <c r="CP15" s="441">
        <f t="shared" si="3"/>
        <v>40485520</v>
      </c>
      <c r="CQ15" s="232">
        <v>22000000</v>
      </c>
      <c r="CR15" s="232"/>
      <c r="CS15" s="230"/>
      <c r="CT15" s="230"/>
      <c r="CU15" s="230"/>
      <c r="CV15" s="237">
        <v>5000000</v>
      </c>
      <c r="CW15" s="238"/>
      <c r="CX15" s="238"/>
      <c r="CY15" s="238"/>
      <c r="CZ15" s="238"/>
      <c r="DA15" s="238"/>
      <c r="DB15" s="238"/>
      <c r="DC15" s="238"/>
      <c r="DD15" s="238"/>
      <c r="DE15" s="238"/>
      <c r="DF15" s="238"/>
      <c r="DG15" s="238"/>
      <c r="DH15" s="238"/>
      <c r="DI15" s="238"/>
      <c r="DJ15" s="238"/>
      <c r="DK15" s="238"/>
      <c r="DL15" s="453">
        <f t="shared" si="4"/>
        <v>27000000</v>
      </c>
      <c r="DM15" s="239">
        <f t="shared" si="0"/>
        <v>67485520</v>
      </c>
      <c r="DN15" s="230" t="s">
        <v>1178</v>
      </c>
    </row>
    <row r="16" spans="1:118" s="3" customFormat="1" ht="50.1" customHeight="1" x14ac:dyDescent="0.2">
      <c r="A16" s="225">
        <v>3</v>
      </c>
      <c r="B16" s="226" t="s">
        <v>678</v>
      </c>
      <c r="C16" s="225" t="s">
        <v>679</v>
      </c>
      <c r="D16" s="225" t="s">
        <v>710</v>
      </c>
      <c r="E16" s="225" t="s">
        <v>711</v>
      </c>
      <c r="F16" s="225" t="s">
        <v>712</v>
      </c>
      <c r="G16" s="227" t="s">
        <v>713</v>
      </c>
      <c r="H16" s="228">
        <v>1</v>
      </c>
      <c r="I16" s="229">
        <v>2023</v>
      </c>
      <c r="J16" s="227" t="s">
        <v>714</v>
      </c>
      <c r="K16" s="227" t="s">
        <v>105</v>
      </c>
      <c r="L16" s="227" t="s">
        <v>33</v>
      </c>
      <c r="M16" s="228">
        <v>3</v>
      </c>
      <c r="N16" s="228">
        <v>4</v>
      </c>
      <c r="O16" s="230" t="s">
        <v>725</v>
      </c>
      <c r="P16" s="230" t="s">
        <v>726</v>
      </c>
      <c r="Q16" s="230">
        <v>1</v>
      </c>
      <c r="R16" s="230">
        <v>2023</v>
      </c>
      <c r="S16" s="230" t="s">
        <v>727</v>
      </c>
      <c r="T16" s="230" t="s">
        <v>105</v>
      </c>
      <c r="U16" s="230" t="s">
        <v>139</v>
      </c>
      <c r="V16" s="230">
        <v>1</v>
      </c>
      <c r="W16" s="230">
        <v>2</v>
      </c>
      <c r="X16" s="230">
        <v>0</v>
      </c>
      <c r="Y16" s="230">
        <v>1</v>
      </c>
      <c r="Z16" s="230">
        <v>0</v>
      </c>
      <c r="AA16" s="230">
        <v>1</v>
      </c>
      <c r="AB16" s="232">
        <v>0</v>
      </c>
      <c r="AC16" s="232"/>
      <c r="AD16" s="230"/>
      <c r="AE16" s="230"/>
      <c r="AF16" s="230"/>
      <c r="AG16" s="230"/>
      <c r="AH16" s="230"/>
      <c r="AI16" s="230"/>
      <c r="AJ16" s="230"/>
      <c r="AK16" s="230"/>
      <c r="AL16" s="230"/>
      <c r="AM16" s="230"/>
      <c r="AN16" s="230"/>
      <c r="AO16" s="230"/>
      <c r="AP16" s="230"/>
      <c r="AQ16" s="230"/>
      <c r="AR16" s="230"/>
      <c r="AS16" s="230"/>
      <c r="AT16" s="230"/>
      <c r="AU16" s="230"/>
      <c r="AV16" s="230"/>
      <c r="AW16" s="230"/>
      <c r="AX16" s="422">
        <f t="shared" si="1"/>
        <v>0</v>
      </c>
      <c r="AY16" s="232">
        <v>45900000</v>
      </c>
      <c r="AZ16" s="232"/>
      <c r="BA16" s="232">
        <f t="shared" si="5"/>
        <v>0</v>
      </c>
      <c r="BB16" s="232"/>
      <c r="BC16" s="232"/>
      <c r="BD16" s="232">
        <v>17000000</v>
      </c>
      <c r="BE16" s="234"/>
      <c r="BF16" s="234"/>
      <c r="BG16" s="234"/>
      <c r="BH16" s="234"/>
      <c r="BI16" s="234"/>
      <c r="BJ16" s="234"/>
      <c r="BK16" s="234"/>
      <c r="BL16" s="234"/>
      <c r="BM16" s="234"/>
      <c r="BN16" s="234"/>
      <c r="BO16" s="234"/>
      <c r="BP16" s="234"/>
      <c r="BQ16" s="234"/>
      <c r="BR16" s="234"/>
      <c r="BS16" s="234"/>
      <c r="BT16" s="427">
        <f t="shared" si="2"/>
        <v>62900000</v>
      </c>
      <c r="BU16" s="230">
        <v>0</v>
      </c>
      <c r="BV16" s="230"/>
      <c r="BW16" s="230"/>
      <c r="BX16" s="230"/>
      <c r="BY16" s="230"/>
      <c r="BZ16" s="230">
        <v>0</v>
      </c>
      <c r="CA16" s="230"/>
      <c r="CB16" s="230"/>
      <c r="CC16" s="230"/>
      <c r="CD16" s="230"/>
      <c r="CE16" s="230"/>
      <c r="CF16" s="230"/>
      <c r="CG16" s="230"/>
      <c r="CH16" s="230"/>
      <c r="CI16" s="230"/>
      <c r="CJ16" s="230"/>
      <c r="CK16" s="230"/>
      <c r="CL16" s="230"/>
      <c r="CM16" s="230"/>
      <c r="CN16" s="230"/>
      <c r="CO16" s="230"/>
      <c r="CP16" s="441">
        <f t="shared" si="3"/>
        <v>0</v>
      </c>
      <c r="CQ16" s="232">
        <v>40000000</v>
      </c>
      <c r="CR16" s="232"/>
      <c r="CS16" s="232"/>
      <c r="CT16" s="232"/>
      <c r="CU16" s="232"/>
      <c r="CV16" s="237">
        <v>15000000</v>
      </c>
      <c r="CW16" s="238"/>
      <c r="CX16" s="238"/>
      <c r="CY16" s="238"/>
      <c r="CZ16" s="238"/>
      <c r="DA16" s="238"/>
      <c r="DB16" s="238"/>
      <c r="DC16" s="238"/>
      <c r="DD16" s="238"/>
      <c r="DE16" s="238"/>
      <c r="DF16" s="238"/>
      <c r="DG16" s="238"/>
      <c r="DH16" s="238"/>
      <c r="DI16" s="238"/>
      <c r="DJ16" s="238"/>
      <c r="DK16" s="238"/>
      <c r="DL16" s="453">
        <f t="shared" si="4"/>
        <v>55000000</v>
      </c>
      <c r="DM16" s="239">
        <f t="shared" si="0"/>
        <v>117900000</v>
      </c>
      <c r="DN16" s="230" t="s">
        <v>1178</v>
      </c>
    </row>
    <row r="17" spans="1:121" s="3" customFormat="1" ht="50.1" customHeight="1" x14ac:dyDescent="0.2">
      <c r="A17" s="225">
        <v>3</v>
      </c>
      <c r="B17" s="226" t="s">
        <v>678</v>
      </c>
      <c r="C17" s="225" t="s">
        <v>679</v>
      </c>
      <c r="D17" s="225" t="s">
        <v>710</v>
      </c>
      <c r="E17" s="225" t="s">
        <v>711</v>
      </c>
      <c r="F17" s="225" t="s">
        <v>712</v>
      </c>
      <c r="G17" s="227" t="s">
        <v>713</v>
      </c>
      <c r="H17" s="228">
        <v>1</v>
      </c>
      <c r="I17" s="229">
        <v>2023</v>
      </c>
      <c r="J17" s="227" t="s">
        <v>714</v>
      </c>
      <c r="K17" s="227" t="s">
        <v>105</v>
      </c>
      <c r="L17" s="227" t="s">
        <v>33</v>
      </c>
      <c r="M17" s="228">
        <v>3</v>
      </c>
      <c r="N17" s="228">
        <v>4</v>
      </c>
      <c r="O17" s="230" t="s">
        <v>728</v>
      </c>
      <c r="P17" s="230" t="s">
        <v>729</v>
      </c>
      <c r="Q17" s="230">
        <v>1</v>
      </c>
      <c r="R17" s="230">
        <v>2023</v>
      </c>
      <c r="S17" s="230" t="s">
        <v>730</v>
      </c>
      <c r="T17" s="230" t="s">
        <v>105</v>
      </c>
      <c r="U17" s="230" t="s">
        <v>139</v>
      </c>
      <c r="V17" s="230">
        <v>3</v>
      </c>
      <c r="W17" s="230">
        <v>4</v>
      </c>
      <c r="X17" s="230">
        <v>0</v>
      </c>
      <c r="Y17" s="230">
        <v>2</v>
      </c>
      <c r="Z17" s="230">
        <v>1</v>
      </c>
      <c r="AA17" s="230">
        <v>1</v>
      </c>
      <c r="AB17" s="232">
        <v>0</v>
      </c>
      <c r="AC17" s="232"/>
      <c r="AD17" s="230"/>
      <c r="AE17" s="230"/>
      <c r="AF17" s="230"/>
      <c r="AG17" s="230"/>
      <c r="AH17" s="230"/>
      <c r="AI17" s="230"/>
      <c r="AJ17" s="230"/>
      <c r="AK17" s="230"/>
      <c r="AL17" s="230"/>
      <c r="AM17" s="230"/>
      <c r="AN17" s="230"/>
      <c r="AO17" s="230"/>
      <c r="AP17" s="230"/>
      <c r="AQ17" s="230"/>
      <c r="AR17" s="230"/>
      <c r="AS17" s="230"/>
      <c r="AT17" s="230"/>
      <c r="AU17" s="230"/>
      <c r="AV17" s="230"/>
      <c r="AW17" s="230"/>
      <c r="AX17" s="422">
        <f t="shared" si="1"/>
        <v>0</v>
      </c>
      <c r="AY17" s="232">
        <v>40450000</v>
      </c>
      <c r="AZ17" s="232"/>
      <c r="BA17" s="234">
        <f t="shared" si="5"/>
        <v>0</v>
      </c>
      <c r="BB17" s="234"/>
      <c r="BC17" s="234"/>
      <c r="BD17" s="232">
        <v>11000000</v>
      </c>
      <c r="BE17" s="234"/>
      <c r="BF17" s="234"/>
      <c r="BG17" s="234"/>
      <c r="BH17" s="234"/>
      <c r="BI17" s="234"/>
      <c r="BJ17" s="234"/>
      <c r="BK17" s="234"/>
      <c r="BL17" s="234"/>
      <c r="BM17" s="234"/>
      <c r="BN17" s="234"/>
      <c r="BO17" s="234"/>
      <c r="BP17" s="234"/>
      <c r="BQ17" s="234"/>
      <c r="BR17" s="234"/>
      <c r="BS17" s="234"/>
      <c r="BT17" s="427">
        <f t="shared" si="2"/>
        <v>51450000</v>
      </c>
      <c r="BU17" s="232">
        <v>40000000</v>
      </c>
      <c r="BV17" s="232"/>
      <c r="BW17" s="230"/>
      <c r="BX17" s="230"/>
      <c r="BY17" s="230"/>
      <c r="BZ17" s="232">
        <v>23713800</v>
      </c>
      <c r="CA17" s="230"/>
      <c r="CB17" s="230"/>
      <c r="CC17" s="230"/>
      <c r="CD17" s="230"/>
      <c r="CE17" s="230"/>
      <c r="CF17" s="230"/>
      <c r="CG17" s="230"/>
      <c r="CH17" s="230"/>
      <c r="CI17" s="230"/>
      <c r="CJ17" s="230"/>
      <c r="CK17" s="230"/>
      <c r="CL17" s="230"/>
      <c r="CM17" s="230"/>
      <c r="CN17" s="230"/>
      <c r="CO17" s="230"/>
      <c r="CP17" s="441">
        <f t="shared" si="3"/>
        <v>63713800</v>
      </c>
      <c r="CQ17" s="232">
        <f>40000000</f>
        <v>40000000</v>
      </c>
      <c r="CR17" s="232"/>
      <c r="CS17" s="230"/>
      <c r="CT17" s="230"/>
      <c r="CU17" s="230"/>
      <c r="CV17" s="237">
        <v>10000000</v>
      </c>
      <c r="CW17" s="238"/>
      <c r="CX17" s="238"/>
      <c r="CY17" s="238"/>
      <c r="CZ17" s="238"/>
      <c r="DA17" s="238"/>
      <c r="DB17" s="238"/>
      <c r="DC17" s="238"/>
      <c r="DD17" s="238"/>
      <c r="DE17" s="238"/>
      <c r="DF17" s="238"/>
      <c r="DG17" s="238"/>
      <c r="DH17" s="238"/>
      <c r="DI17" s="238"/>
      <c r="DJ17" s="238"/>
      <c r="DK17" s="238"/>
      <c r="DL17" s="453">
        <f t="shared" si="4"/>
        <v>50000000</v>
      </c>
      <c r="DM17" s="239">
        <f t="shared" si="0"/>
        <v>165163800</v>
      </c>
      <c r="DN17" s="230" t="s">
        <v>1178</v>
      </c>
    </row>
    <row r="18" spans="1:121" s="3" customFormat="1" ht="50.1" customHeight="1" x14ac:dyDescent="0.2">
      <c r="A18" s="225">
        <v>3</v>
      </c>
      <c r="B18" s="226" t="s">
        <v>678</v>
      </c>
      <c r="C18" s="225" t="s">
        <v>679</v>
      </c>
      <c r="D18" s="225" t="s">
        <v>710</v>
      </c>
      <c r="E18" s="225" t="s">
        <v>711</v>
      </c>
      <c r="F18" s="225" t="s">
        <v>712</v>
      </c>
      <c r="G18" s="227" t="s">
        <v>713</v>
      </c>
      <c r="H18" s="228">
        <v>1</v>
      </c>
      <c r="I18" s="229">
        <v>2023</v>
      </c>
      <c r="J18" s="227" t="s">
        <v>714</v>
      </c>
      <c r="K18" s="227" t="s">
        <v>105</v>
      </c>
      <c r="L18" s="227" t="s">
        <v>33</v>
      </c>
      <c r="M18" s="228">
        <v>3</v>
      </c>
      <c r="N18" s="228">
        <v>4</v>
      </c>
      <c r="O18" s="230" t="s">
        <v>731</v>
      </c>
      <c r="P18" s="241" t="s">
        <v>732</v>
      </c>
      <c r="Q18" s="230">
        <v>1</v>
      </c>
      <c r="R18" s="230">
        <v>2023</v>
      </c>
      <c r="S18" s="230" t="s">
        <v>733</v>
      </c>
      <c r="T18" s="230" t="s">
        <v>105</v>
      </c>
      <c r="U18" s="230" t="s">
        <v>139</v>
      </c>
      <c r="V18" s="230">
        <v>1</v>
      </c>
      <c r="W18" s="230">
        <v>2</v>
      </c>
      <c r="X18" s="230">
        <v>0.5</v>
      </c>
      <c r="Y18" s="230">
        <v>0.5</v>
      </c>
      <c r="Z18" s="230">
        <v>0.5</v>
      </c>
      <c r="AA18" s="230">
        <v>0.5</v>
      </c>
      <c r="AB18" s="232">
        <v>0</v>
      </c>
      <c r="AC18" s="232"/>
      <c r="AD18" s="230"/>
      <c r="AE18" s="230"/>
      <c r="AF18" s="230"/>
      <c r="AG18" s="230"/>
      <c r="AH18" s="230"/>
      <c r="AI18" s="230"/>
      <c r="AJ18" s="230"/>
      <c r="AK18" s="230"/>
      <c r="AL18" s="230"/>
      <c r="AM18" s="230"/>
      <c r="AN18" s="230"/>
      <c r="AO18" s="230"/>
      <c r="AP18" s="230"/>
      <c r="AQ18" s="230"/>
      <c r="AR18" s="230"/>
      <c r="AS18" s="230"/>
      <c r="AT18" s="230"/>
      <c r="AU18" s="230"/>
      <c r="AV18" s="230"/>
      <c r="AW18" s="230"/>
      <c r="AX18" s="422">
        <f t="shared" si="1"/>
        <v>0</v>
      </c>
      <c r="AY18" s="232">
        <v>30160000</v>
      </c>
      <c r="AZ18" s="232"/>
      <c r="BA18" s="234">
        <f t="shared" si="5"/>
        <v>0</v>
      </c>
      <c r="BB18" s="234"/>
      <c r="BC18" s="234"/>
      <c r="BD18" s="232">
        <v>21000000</v>
      </c>
      <c r="BE18" s="234"/>
      <c r="BF18" s="234"/>
      <c r="BG18" s="234"/>
      <c r="BH18" s="234"/>
      <c r="BI18" s="234"/>
      <c r="BJ18" s="234"/>
      <c r="BK18" s="234"/>
      <c r="BL18" s="234"/>
      <c r="BM18" s="234"/>
      <c r="BN18" s="234"/>
      <c r="BO18" s="234"/>
      <c r="BP18" s="234"/>
      <c r="BQ18" s="234"/>
      <c r="BR18" s="234"/>
      <c r="BS18" s="234"/>
      <c r="BT18" s="427">
        <f t="shared" si="2"/>
        <v>51160000</v>
      </c>
      <c r="BU18" s="232"/>
      <c r="BV18" s="232"/>
      <c r="BW18" s="230"/>
      <c r="BX18" s="230"/>
      <c r="BY18" s="230"/>
      <c r="BZ18" s="230"/>
      <c r="CA18" s="230"/>
      <c r="CB18" s="230"/>
      <c r="CC18" s="230"/>
      <c r="CD18" s="230"/>
      <c r="CE18" s="230"/>
      <c r="CF18" s="230"/>
      <c r="CG18" s="230"/>
      <c r="CH18" s="230"/>
      <c r="CI18" s="230"/>
      <c r="CJ18" s="230"/>
      <c r="CK18" s="230"/>
      <c r="CL18" s="230"/>
      <c r="CM18" s="230"/>
      <c r="CN18" s="230"/>
      <c r="CO18" s="230"/>
      <c r="CP18" s="441">
        <f t="shared" si="3"/>
        <v>0</v>
      </c>
      <c r="CQ18" s="232"/>
      <c r="CR18" s="232"/>
      <c r="CS18" s="230"/>
      <c r="CT18" s="230"/>
      <c r="CU18" s="230"/>
      <c r="CV18" s="238"/>
      <c r="CW18" s="238"/>
      <c r="CX18" s="238"/>
      <c r="CY18" s="238"/>
      <c r="CZ18" s="238"/>
      <c r="DA18" s="238"/>
      <c r="DB18" s="238"/>
      <c r="DC18" s="238"/>
      <c r="DD18" s="238"/>
      <c r="DE18" s="238"/>
      <c r="DF18" s="238"/>
      <c r="DG18" s="238"/>
      <c r="DH18" s="238"/>
      <c r="DI18" s="238"/>
      <c r="DJ18" s="238"/>
      <c r="DK18" s="238"/>
      <c r="DL18" s="453">
        <f t="shared" si="4"/>
        <v>0</v>
      </c>
      <c r="DM18" s="239">
        <f t="shared" si="0"/>
        <v>51160000</v>
      </c>
      <c r="DN18" s="230" t="s">
        <v>1178</v>
      </c>
    </row>
    <row r="19" spans="1:121" s="3" customFormat="1" ht="50.1" customHeight="1" x14ac:dyDescent="0.2">
      <c r="A19" s="225">
        <v>3</v>
      </c>
      <c r="B19" s="226" t="s">
        <v>678</v>
      </c>
      <c r="C19" s="225" t="s">
        <v>679</v>
      </c>
      <c r="D19" s="225" t="s">
        <v>710</v>
      </c>
      <c r="E19" s="225" t="s">
        <v>711</v>
      </c>
      <c r="F19" s="225" t="s">
        <v>712</v>
      </c>
      <c r="G19" s="227" t="s">
        <v>713</v>
      </c>
      <c r="H19" s="228">
        <v>1</v>
      </c>
      <c r="I19" s="229">
        <v>2023</v>
      </c>
      <c r="J19" s="227" t="s">
        <v>714</v>
      </c>
      <c r="K19" s="227" t="s">
        <v>105</v>
      </c>
      <c r="L19" s="227" t="s">
        <v>33</v>
      </c>
      <c r="M19" s="228">
        <v>3</v>
      </c>
      <c r="N19" s="228">
        <v>4</v>
      </c>
      <c r="O19" s="230" t="s">
        <v>734</v>
      </c>
      <c r="P19" s="241" t="s">
        <v>735</v>
      </c>
      <c r="Q19" s="230">
        <v>0</v>
      </c>
      <c r="R19" s="230">
        <v>2023</v>
      </c>
      <c r="S19" s="230" t="s">
        <v>108</v>
      </c>
      <c r="T19" s="230" t="s">
        <v>105</v>
      </c>
      <c r="U19" s="230" t="s">
        <v>139</v>
      </c>
      <c r="V19" s="230">
        <v>1</v>
      </c>
      <c r="W19" s="230">
        <v>1</v>
      </c>
      <c r="X19" s="230">
        <v>0.25</v>
      </c>
      <c r="Y19" s="230">
        <v>0.5</v>
      </c>
      <c r="Z19" s="230">
        <v>0.75</v>
      </c>
      <c r="AA19" s="230">
        <v>1</v>
      </c>
      <c r="AB19" s="232">
        <f>105000000</f>
        <v>105000000</v>
      </c>
      <c r="AC19" s="232"/>
      <c r="AD19" s="230"/>
      <c r="AE19" s="230"/>
      <c r="AF19" s="230"/>
      <c r="AG19" s="230">
        <v>25000000</v>
      </c>
      <c r="AH19" s="230"/>
      <c r="AI19" s="230"/>
      <c r="AJ19" s="230"/>
      <c r="AK19" s="230"/>
      <c r="AL19" s="230"/>
      <c r="AM19" s="230"/>
      <c r="AN19" s="230"/>
      <c r="AO19" s="230"/>
      <c r="AP19" s="230"/>
      <c r="AQ19" s="230"/>
      <c r="AR19" s="230"/>
      <c r="AS19" s="230"/>
      <c r="AT19" s="230"/>
      <c r="AU19" s="230"/>
      <c r="AV19" s="230"/>
      <c r="AW19" s="230"/>
      <c r="AX19" s="422">
        <f t="shared" si="1"/>
        <v>130000000</v>
      </c>
      <c r="AY19" s="232"/>
      <c r="AZ19" s="232"/>
      <c r="BA19" s="234"/>
      <c r="BB19" s="234"/>
      <c r="BC19" s="234"/>
      <c r="BD19" s="234"/>
      <c r="BE19" s="234"/>
      <c r="BF19" s="234"/>
      <c r="BG19" s="234"/>
      <c r="BH19" s="234"/>
      <c r="BI19" s="234"/>
      <c r="BJ19" s="234"/>
      <c r="BK19" s="234"/>
      <c r="BL19" s="234"/>
      <c r="BM19" s="234"/>
      <c r="BN19" s="234"/>
      <c r="BO19" s="234"/>
      <c r="BP19" s="234"/>
      <c r="BQ19" s="234"/>
      <c r="BR19" s="234"/>
      <c r="BS19" s="234"/>
      <c r="BT19" s="427">
        <f t="shared" si="2"/>
        <v>0</v>
      </c>
      <c r="BU19" s="232">
        <f>40000000</f>
        <v>40000000</v>
      </c>
      <c r="BV19" s="232"/>
      <c r="BW19" s="230"/>
      <c r="BX19" s="230"/>
      <c r="BY19" s="230"/>
      <c r="BZ19" s="230">
        <v>30000000</v>
      </c>
      <c r="CA19" s="230"/>
      <c r="CB19" s="230"/>
      <c r="CC19" s="230"/>
      <c r="CD19" s="230"/>
      <c r="CE19" s="230"/>
      <c r="CF19" s="230"/>
      <c r="CG19" s="230"/>
      <c r="CH19" s="230"/>
      <c r="CI19" s="230"/>
      <c r="CJ19" s="230"/>
      <c r="CK19" s="230"/>
      <c r="CL19" s="230"/>
      <c r="CM19" s="230"/>
      <c r="CN19" s="230"/>
      <c r="CO19" s="230"/>
      <c r="CP19" s="441">
        <f t="shared" si="3"/>
        <v>70000000</v>
      </c>
      <c r="CQ19" s="232"/>
      <c r="CR19" s="232"/>
      <c r="CS19" s="230"/>
      <c r="CT19" s="230"/>
      <c r="CU19" s="230"/>
      <c r="CV19" s="238"/>
      <c r="CW19" s="238"/>
      <c r="CX19" s="238"/>
      <c r="CY19" s="238"/>
      <c r="CZ19" s="238"/>
      <c r="DA19" s="238"/>
      <c r="DB19" s="238"/>
      <c r="DC19" s="238"/>
      <c r="DD19" s="238"/>
      <c r="DE19" s="238"/>
      <c r="DF19" s="238"/>
      <c r="DG19" s="238"/>
      <c r="DH19" s="238"/>
      <c r="DI19" s="238"/>
      <c r="DJ19" s="238"/>
      <c r="DK19" s="238"/>
      <c r="DL19" s="453">
        <f t="shared" si="4"/>
        <v>0</v>
      </c>
      <c r="DM19" s="239">
        <f t="shared" si="0"/>
        <v>200000000</v>
      </c>
      <c r="DN19" s="230" t="s">
        <v>1178</v>
      </c>
    </row>
    <row r="20" spans="1:121" s="3" customFormat="1" ht="50.1" customHeight="1" x14ac:dyDescent="0.2">
      <c r="A20" s="227">
        <v>3</v>
      </c>
      <c r="B20" s="494" t="s">
        <v>678</v>
      </c>
      <c r="C20" s="225" t="s">
        <v>679</v>
      </c>
      <c r="D20" s="225" t="s">
        <v>710</v>
      </c>
      <c r="E20" s="225" t="s">
        <v>711</v>
      </c>
      <c r="F20" s="225" t="s">
        <v>712</v>
      </c>
      <c r="G20" s="227" t="s">
        <v>713</v>
      </c>
      <c r="H20" s="228">
        <v>1</v>
      </c>
      <c r="I20" s="228">
        <v>2023</v>
      </c>
      <c r="J20" s="227" t="s">
        <v>714</v>
      </c>
      <c r="K20" s="227" t="s">
        <v>105</v>
      </c>
      <c r="L20" s="227" t="s">
        <v>33</v>
      </c>
      <c r="M20" s="228">
        <v>3</v>
      </c>
      <c r="N20" s="228">
        <v>4</v>
      </c>
      <c r="O20" s="230" t="s">
        <v>736</v>
      </c>
      <c r="P20" s="241" t="s">
        <v>737</v>
      </c>
      <c r="Q20" s="230">
        <v>0</v>
      </c>
      <c r="R20" s="230">
        <v>2023</v>
      </c>
      <c r="S20" s="230" t="s">
        <v>738</v>
      </c>
      <c r="T20" s="230" t="s">
        <v>105</v>
      </c>
      <c r="U20" s="230" t="s">
        <v>139</v>
      </c>
      <c r="V20" s="230">
        <v>3</v>
      </c>
      <c r="W20" s="230">
        <v>3</v>
      </c>
      <c r="X20" s="230">
        <v>0</v>
      </c>
      <c r="Y20" s="230">
        <v>1</v>
      </c>
      <c r="Z20" s="230">
        <v>1</v>
      </c>
      <c r="AA20" s="230">
        <v>1</v>
      </c>
      <c r="AB20" s="232">
        <v>0</v>
      </c>
      <c r="AC20" s="232"/>
      <c r="AD20" s="230"/>
      <c r="AE20" s="230"/>
      <c r="AF20" s="230"/>
      <c r="AG20" s="230"/>
      <c r="AH20" s="230"/>
      <c r="AI20" s="230"/>
      <c r="AJ20" s="230"/>
      <c r="AK20" s="230"/>
      <c r="AL20" s="230"/>
      <c r="AM20" s="230"/>
      <c r="AN20" s="230"/>
      <c r="AO20" s="230"/>
      <c r="AP20" s="230"/>
      <c r="AQ20" s="230"/>
      <c r="AR20" s="230"/>
      <c r="AS20" s="230"/>
      <c r="AT20" s="230"/>
      <c r="AU20" s="230"/>
      <c r="AV20" s="230"/>
      <c r="AW20" s="230"/>
      <c r="AX20" s="422">
        <f t="shared" si="1"/>
        <v>0</v>
      </c>
      <c r="AY20" s="232">
        <f>5000000</f>
        <v>5000000</v>
      </c>
      <c r="AZ20" s="232"/>
      <c r="BA20" s="232"/>
      <c r="BB20" s="232"/>
      <c r="BC20" s="232"/>
      <c r="BD20" s="232">
        <v>10000000</v>
      </c>
      <c r="BE20" s="234"/>
      <c r="BF20" s="234"/>
      <c r="BG20" s="234"/>
      <c r="BH20" s="234"/>
      <c r="BI20" s="234"/>
      <c r="BJ20" s="234"/>
      <c r="BK20" s="234"/>
      <c r="BL20" s="234"/>
      <c r="BM20" s="234"/>
      <c r="BN20" s="234"/>
      <c r="BO20" s="234"/>
      <c r="BP20" s="234"/>
      <c r="BQ20" s="234"/>
      <c r="BR20" s="234"/>
      <c r="BS20" s="234"/>
      <c r="BT20" s="427">
        <f t="shared" si="2"/>
        <v>15000000</v>
      </c>
      <c r="BU20" s="232"/>
      <c r="BV20" s="232"/>
      <c r="BW20" s="230"/>
      <c r="BX20" s="230"/>
      <c r="BY20" s="230"/>
      <c r="BZ20" s="230"/>
      <c r="CA20" s="230"/>
      <c r="CB20" s="230"/>
      <c r="CC20" s="230"/>
      <c r="CD20" s="230"/>
      <c r="CE20" s="230"/>
      <c r="CF20" s="230"/>
      <c r="CG20" s="230"/>
      <c r="CH20" s="230"/>
      <c r="CI20" s="230"/>
      <c r="CJ20" s="230"/>
      <c r="CK20" s="230"/>
      <c r="CL20" s="230"/>
      <c r="CM20" s="230"/>
      <c r="CN20" s="230"/>
      <c r="CO20" s="230"/>
      <c r="CP20" s="441">
        <f t="shared" si="3"/>
        <v>0</v>
      </c>
      <c r="CQ20" s="232">
        <v>0</v>
      </c>
      <c r="CR20" s="232"/>
      <c r="CS20" s="230"/>
      <c r="CT20" s="230"/>
      <c r="CU20" s="230"/>
      <c r="CV20" s="238"/>
      <c r="CW20" s="238"/>
      <c r="CX20" s="238"/>
      <c r="CY20" s="238"/>
      <c r="CZ20" s="238"/>
      <c r="DA20" s="238"/>
      <c r="DB20" s="238"/>
      <c r="DC20" s="238"/>
      <c r="DD20" s="238"/>
      <c r="DE20" s="238"/>
      <c r="DF20" s="238"/>
      <c r="DG20" s="238"/>
      <c r="DH20" s="238"/>
      <c r="DI20" s="238"/>
      <c r="DJ20" s="238"/>
      <c r="DK20" s="238"/>
      <c r="DL20" s="453">
        <f t="shared" si="4"/>
        <v>0</v>
      </c>
      <c r="DM20" s="239">
        <f t="shared" si="0"/>
        <v>15000000</v>
      </c>
      <c r="DN20" s="230" t="s">
        <v>1178</v>
      </c>
    </row>
    <row r="21" spans="1:121" s="3" customFormat="1" ht="50.1" customHeight="1" x14ac:dyDescent="0.2">
      <c r="A21" s="227">
        <v>3</v>
      </c>
      <c r="B21" s="494" t="s">
        <v>678</v>
      </c>
      <c r="C21" s="225" t="s">
        <v>739</v>
      </c>
      <c r="D21" s="227" t="s">
        <v>740</v>
      </c>
      <c r="E21" s="227" t="s">
        <v>741</v>
      </c>
      <c r="F21" s="227" t="s">
        <v>742</v>
      </c>
      <c r="G21" s="227" t="s">
        <v>743</v>
      </c>
      <c r="H21" s="228">
        <v>0</v>
      </c>
      <c r="I21" s="244">
        <v>2023</v>
      </c>
      <c r="J21" s="227" t="s">
        <v>744</v>
      </c>
      <c r="K21" s="227" t="s">
        <v>105</v>
      </c>
      <c r="L21" s="227" t="s">
        <v>33</v>
      </c>
      <c r="M21" s="228">
        <v>2</v>
      </c>
      <c r="N21" s="245">
        <v>2</v>
      </c>
      <c r="O21" s="230" t="s">
        <v>745</v>
      </c>
      <c r="P21" s="230" t="s">
        <v>746</v>
      </c>
      <c r="Q21" s="230">
        <v>0</v>
      </c>
      <c r="R21" s="230">
        <v>2023</v>
      </c>
      <c r="S21" s="230" t="s">
        <v>747</v>
      </c>
      <c r="T21" s="230" t="s">
        <v>105</v>
      </c>
      <c r="U21" s="230" t="s">
        <v>139</v>
      </c>
      <c r="V21" s="230">
        <v>1</v>
      </c>
      <c r="W21" s="230">
        <v>1</v>
      </c>
      <c r="X21" s="230">
        <v>0</v>
      </c>
      <c r="Y21" s="230">
        <v>1</v>
      </c>
      <c r="Z21" s="230">
        <v>0</v>
      </c>
      <c r="AA21" s="230">
        <v>0</v>
      </c>
      <c r="AB21" s="232">
        <v>0</v>
      </c>
      <c r="AC21" s="232"/>
      <c r="AD21" s="230"/>
      <c r="AE21" s="230"/>
      <c r="AF21" s="230"/>
      <c r="AG21" s="230"/>
      <c r="AH21" s="230"/>
      <c r="AI21" s="230"/>
      <c r="AJ21" s="230"/>
      <c r="AK21" s="230"/>
      <c r="AL21" s="230"/>
      <c r="AM21" s="230"/>
      <c r="AN21" s="230"/>
      <c r="AO21" s="230"/>
      <c r="AP21" s="230"/>
      <c r="AQ21" s="230"/>
      <c r="AR21" s="230"/>
      <c r="AS21" s="230"/>
      <c r="AT21" s="230"/>
      <c r="AU21" s="230"/>
      <c r="AV21" s="230"/>
      <c r="AW21" s="230"/>
      <c r="AX21" s="422">
        <f t="shared" si="1"/>
        <v>0</v>
      </c>
      <c r="AY21" s="232">
        <v>20000000</v>
      </c>
      <c r="AZ21" s="232"/>
      <c r="BA21" s="232">
        <f>+AD21*1.029</f>
        <v>0</v>
      </c>
      <c r="BB21" s="232"/>
      <c r="BC21" s="232"/>
      <c r="BD21" s="232">
        <v>10000000</v>
      </c>
      <c r="BE21" s="234"/>
      <c r="BF21" s="234"/>
      <c r="BG21" s="234"/>
      <c r="BH21" s="234"/>
      <c r="BI21" s="234"/>
      <c r="BJ21" s="234"/>
      <c r="BK21" s="234"/>
      <c r="BL21" s="234"/>
      <c r="BM21" s="234"/>
      <c r="BN21" s="234"/>
      <c r="BO21" s="234"/>
      <c r="BP21" s="234"/>
      <c r="BQ21" s="234"/>
      <c r="BR21" s="234"/>
      <c r="BS21" s="234"/>
      <c r="BT21" s="427">
        <f t="shared" si="2"/>
        <v>30000000</v>
      </c>
      <c r="BU21" s="230">
        <v>0</v>
      </c>
      <c r="BV21" s="230"/>
      <c r="BW21" s="230"/>
      <c r="BX21" s="230"/>
      <c r="BY21" s="230"/>
      <c r="BZ21" s="230"/>
      <c r="CA21" s="230"/>
      <c r="CB21" s="230"/>
      <c r="CC21" s="230"/>
      <c r="CD21" s="230"/>
      <c r="CE21" s="230"/>
      <c r="CF21" s="230"/>
      <c r="CG21" s="230"/>
      <c r="CH21" s="230"/>
      <c r="CI21" s="230"/>
      <c r="CJ21" s="230"/>
      <c r="CK21" s="230"/>
      <c r="CL21" s="230"/>
      <c r="CM21" s="230"/>
      <c r="CN21" s="230"/>
      <c r="CO21" s="230"/>
      <c r="CP21" s="441">
        <f t="shared" si="3"/>
        <v>0</v>
      </c>
      <c r="CQ21" s="230">
        <v>0</v>
      </c>
      <c r="CR21" s="230"/>
      <c r="CS21" s="230"/>
      <c r="CT21" s="230"/>
      <c r="CU21" s="230"/>
      <c r="CV21" s="238"/>
      <c r="CW21" s="238"/>
      <c r="CX21" s="238"/>
      <c r="CY21" s="238"/>
      <c r="CZ21" s="238"/>
      <c r="DA21" s="238"/>
      <c r="DB21" s="238"/>
      <c r="DC21" s="238"/>
      <c r="DD21" s="238"/>
      <c r="DE21" s="238"/>
      <c r="DF21" s="238"/>
      <c r="DG21" s="238"/>
      <c r="DH21" s="238"/>
      <c r="DI21" s="238"/>
      <c r="DJ21" s="238"/>
      <c r="DK21" s="238"/>
      <c r="DL21" s="453">
        <f t="shared" si="4"/>
        <v>0</v>
      </c>
      <c r="DM21" s="239">
        <f t="shared" si="0"/>
        <v>30000000</v>
      </c>
      <c r="DN21" s="230" t="s">
        <v>1178</v>
      </c>
    </row>
    <row r="22" spans="1:121" s="3" customFormat="1" ht="50.1" customHeight="1" x14ac:dyDescent="0.2">
      <c r="A22" s="227"/>
      <c r="B22" s="494" t="s">
        <v>678</v>
      </c>
      <c r="C22" s="225" t="s">
        <v>739</v>
      </c>
      <c r="D22" s="227" t="s">
        <v>740</v>
      </c>
      <c r="E22" s="227" t="s">
        <v>741</v>
      </c>
      <c r="F22" s="227" t="s">
        <v>742</v>
      </c>
      <c r="G22" s="227" t="s">
        <v>743</v>
      </c>
      <c r="H22" s="228">
        <v>0</v>
      </c>
      <c r="I22" s="244">
        <v>2023</v>
      </c>
      <c r="J22" s="227" t="s">
        <v>744</v>
      </c>
      <c r="K22" s="227" t="s">
        <v>105</v>
      </c>
      <c r="L22" s="227" t="s">
        <v>33</v>
      </c>
      <c r="M22" s="228">
        <v>2</v>
      </c>
      <c r="N22" s="245">
        <v>2</v>
      </c>
      <c r="O22" s="230" t="s">
        <v>748</v>
      </c>
      <c r="P22" s="230" t="s">
        <v>749</v>
      </c>
      <c r="Q22" s="230">
        <v>1</v>
      </c>
      <c r="R22" s="230">
        <v>2023</v>
      </c>
      <c r="S22" s="230" t="s">
        <v>750</v>
      </c>
      <c r="T22" s="230" t="s">
        <v>105</v>
      </c>
      <c r="U22" s="230" t="s">
        <v>239</v>
      </c>
      <c r="V22" s="230">
        <v>1</v>
      </c>
      <c r="W22" s="230">
        <v>1</v>
      </c>
      <c r="X22" s="230">
        <v>1</v>
      </c>
      <c r="Y22" s="230">
        <v>1</v>
      </c>
      <c r="Z22" s="230">
        <v>1</v>
      </c>
      <c r="AA22" s="230">
        <v>1</v>
      </c>
      <c r="AB22" s="232"/>
      <c r="AC22" s="232"/>
      <c r="AD22" s="230"/>
      <c r="AE22" s="230"/>
      <c r="AF22" s="230"/>
      <c r="AG22" s="230"/>
      <c r="AH22" s="230"/>
      <c r="AI22" s="230"/>
      <c r="AJ22" s="230"/>
      <c r="AK22" s="230"/>
      <c r="AL22" s="230"/>
      <c r="AM22" s="230"/>
      <c r="AN22" s="230"/>
      <c r="AO22" s="230"/>
      <c r="AP22" s="230"/>
      <c r="AQ22" s="230"/>
      <c r="AR22" s="230"/>
      <c r="AS22" s="230"/>
      <c r="AT22" s="230"/>
      <c r="AU22" s="230"/>
      <c r="AV22" s="230"/>
      <c r="AW22" s="230"/>
      <c r="AX22" s="422">
        <f t="shared" si="1"/>
        <v>0</v>
      </c>
      <c r="AY22" s="234">
        <v>5000000</v>
      </c>
      <c r="AZ22" s="234"/>
      <c r="BA22" s="234"/>
      <c r="BB22" s="234"/>
      <c r="BC22" s="234"/>
      <c r="BD22" s="234">
        <v>10000000</v>
      </c>
      <c r="BE22" s="234"/>
      <c r="BF22" s="234"/>
      <c r="BG22" s="234"/>
      <c r="BH22" s="234"/>
      <c r="BI22" s="234"/>
      <c r="BJ22" s="234"/>
      <c r="BK22" s="234"/>
      <c r="BL22" s="234"/>
      <c r="BM22" s="234"/>
      <c r="BN22" s="234"/>
      <c r="BO22" s="234"/>
      <c r="BP22" s="234"/>
      <c r="BQ22" s="234"/>
      <c r="BR22" s="234"/>
      <c r="BS22" s="234"/>
      <c r="BT22" s="427">
        <f t="shared" si="2"/>
        <v>15000000</v>
      </c>
      <c r="BU22" s="232"/>
      <c r="BV22" s="232"/>
      <c r="BW22" s="230"/>
      <c r="BX22" s="230"/>
      <c r="BY22" s="230"/>
      <c r="BZ22" s="230"/>
      <c r="CA22" s="230"/>
      <c r="CB22" s="230"/>
      <c r="CC22" s="230"/>
      <c r="CD22" s="230"/>
      <c r="CE22" s="230"/>
      <c r="CF22" s="230"/>
      <c r="CG22" s="230"/>
      <c r="CH22" s="230"/>
      <c r="CI22" s="230"/>
      <c r="CJ22" s="230"/>
      <c r="CK22" s="230"/>
      <c r="CL22" s="230"/>
      <c r="CM22" s="230"/>
      <c r="CN22" s="230"/>
      <c r="CO22" s="230"/>
      <c r="CP22" s="441">
        <f t="shared" si="3"/>
        <v>0</v>
      </c>
      <c r="CQ22" s="232"/>
      <c r="CR22" s="232"/>
      <c r="CS22" s="230"/>
      <c r="CT22" s="230"/>
      <c r="CU22" s="230"/>
      <c r="CV22" s="238"/>
      <c r="CW22" s="238"/>
      <c r="CX22" s="238"/>
      <c r="CY22" s="238"/>
      <c r="CZ22" s="238"/>
      <c r="DA22" s="238"/>
      <c r="DB22" s="238"/>
      <c r="DC22" s="238"/>
      <c r="DD22" s="238"/>
      <c r="DE22" s="238"/>
      <c r="DF22" s="238"/>
      <c r="DG22" s="238"/>
      <c r="DH22" s="238"/>
      <c r="DI22" s="238"/>
      <c r="DJ22" s="238"/>
      <c r="DK22" s="238"/>
      <c r="DL22" s="453">
        <f t="shared" si="4"/>
        <v>0</v>
      </c>
      <c r="DM22" s="239">
        <f t="shared" si="0"/>
        <v>15000000</v>
      </c>
      <c r="DN22" s="230" t="s">
        <v>1178</v>
      </c>
    </row>
    <row r="23" spans="1:121" s="3" customFormat="1" ht="50.1" customHeight="1" x14ac:dyDescent="0.2">
      <c r="A23" s="227">
        <v>3</v>
      </c>
      <c r="B23" s="494" t="s">
        <v>678</v>
      </c>
      <c r="C23" s="225" t="s">
        <v>739</v>
      </c>
      <c r="D23" s="227" t="s">
        <v>740</v>
      </c>
      <c r="E23" s="227" t="s">
        <v>741</v>
      </c>
      <c r="F23" s="227" t="s">
        <v>742</v>
      </c>
      <c r="G23" s="227" t="s">
        <v>743</v>
      </c>
      <c r="H23" s="228">
        <v>0</v>
      </c>
      <c r="I23" s="244">
        <v>2023</v>
      </c>
      <c r="J23" s="227" t="s">
        <v>744</v>
      </c>
      <c r="K23" s="227" t="s">
        <v>105</v>
      </c>
      <c r="L23" s="227" t="s">
        <v>33</v>
      </c>
      <c r="M23" s="228">
        <v>2</v>
      </c>
      <c r="N23" s="245">
        <v>2</v>
      </c>
      <c r="O23" s="230" t="s">
        <v>751</v>
      </c>
      <c r="P23" s="230" t="s">
        <v>752</v>
      </c>
      <c r="Q23" s="230">
        <v>1</v>
      </c>
      <c r="R23" s="230">
        <v>2023</v>
      </c>
      <c r="S23" s="230" t="s">
        <v>753</v>
      </c>
      <c r="T23" s="230" t="s">
        <v>105</v>
      </c>
      <c r="U23" s="230" t="s">
        <v>239</v>
      </c>
      <c r="V23" s="230">
        <v>1</v>
      </c>
      <c r="W23" s="230">
        <v>1</v>
      </c>
      <c r="X23" s="230">
        <v>1</v>
      </c>
      <c r="Y23" s="230">
        <v>1</v>
      </c>
      <c r="Z23" s="230">
        <v>1</v>
      </c>
      <c r="AA23" s="230">
        <v>1</v>
      </c>
      <c r="AB23" s="232"/>
      <c r="AC23" s="232"/>
      <c r="AD23" s="230"/>
      <c r="AE23" s="230"/>
      <c r="AF23" s="230"/>
      <c r="AG23" s="230"/>
      <c r="AH23" s="230"/>
      <c r="AI23" s="230"/>
      <c r="AJ23" s="230"/>
      <c r="AK23" s="230"/>
      <c r="AL23" s="230"/>
      <c r="AM23" s="230"/>
      <c r="AN23" s="230"/>
      <c r="AO23" s="230"/>
      <c r="AP23" s="230"/>
      <c r="AQ23" s="230"/>
      <c r="AR23" s="230"/>
      <c r="AS23" s="230"/>
      <c r="AT23" s="230"/>
      <c r="AU23" s="230"/>
      <c r="AV23" s="230"/>
      <c r="AW23" s="230"/>
      <c r="AX23" s="422">
        <f t="shared" si="1"/>
        <v>0</v>
      </c>
      <c r="AY23" s="234"/>
      <c r="AZ23" s="234"/>
      <c r="BA23" s="234">
        <f>+AD23*1.029</f>
        <v>0</v>
      </c>
      <c r="BB23" s="234"/>
      <c r="BC23" s="234"/>
      <c r="BD23" s="234"/>
      <c r="BE23" s="234"/>
      <c r="BF23" s="234"/>
      <c r="BG23" s="234"/>
      <c r="BH23" s="234"/>
      <c r="BI23" s="234"/>
      <c r="BJ23" s="234"/>
      <c r="BK23" s="234"/>
      <c r="BL23" s="234"/>
      <c r="BM23" s="234"/>
      <c r="BN23" s="234"/>
      <c r="BO23" s="234"/>
      <c r="BP23" s="234"/>
      <c r="BQ23" s="234"/>
      <c r="BR23" s="234"/>
      <c r="BS23" s="234"/>
      <c r="BT23" s="427">
        <f t="shared" si="2"/>
        <v>0</v>
      </c>
      <c r="BU23" s="232"/>
      <c r="BV23" s="232"/>
      <c r="BW23" s="230"/>
      <c r="BX23" s="230"/>
      <c r="BY23" s="230"/>
      <c r="BZ23" s="230"/>
      <c r="CA23" s="230"/>
      <c r="CB23" s="230"/>
      <c r="CC23" s="230"/>
      <c r="CD23" s="230"/>
      <c r="CE23" s="230"/>
      <c r="CF23" s="230"/>
      <c r="CG23" s="230"/>
      <c r="CH23" s="230"/>
      <c r="CI23" s="230"/>
      <c r="CJ23" s="230"/>
      <c r="CK23" s="230"/>
      <c r="CL23" s="230"/>
      <c r="CM23" s="230"/>
      <c r="CN23" s="230"/>
      <c r="CO23" s="230"/>
      <c r="CP23" s="441">
        <f t="shared" si="3"/>
        <v>0</v>
      </c>
      <c r="CQ23" s="232">
        <f>15000000</f>
        <v>15000000</v>
      </c>
      <c r="CR23" s="232"/>
      <c r="CS23" s="232"/>
      <c r="CT23" s="232"/>
      <c r="CU23" s="232"/>
      <c r="CV23" s="237">
        <v>15000000</v>
      </c>
      <c r="CW23" s="238"/>
      <c r="CX23" s="238"/>
      <c r="CY23" s="238"/>
      <c r="CZ23" s="238"/>
      <c r="DA23" s="238"/>
      <c r="DB23" s="238"/>
      <c r="DC23" s="238"/>
      <c r="DD23" s="238"/>
      <c r="DE23" s="238"/>
      <c r="DF23" s="238"/>
      <c r="DG23" s="238"/>
      <c r="DH23" s="238"/>
      <c r="DI23" s="238"/>
      <c r="DJ23" s="238"/>
      <c r="DK23" s="238"/>
      <c r="DL23" s="453">
        <f t="shared" si="4"/>
        <v>30000000</v>
      </c>
      <c r="DM23" s="239">
        <f t="shared" si="0"/>
        <v>30000000</v>
      </c>
      <c r="DN23" s="230" t="s">
        <v>1178</v>
      </c>
    </row>
    <row r="24" spans="1:121" s="3" customFormat="1" ht="50.1" customHeight="1" x14ac:dyDescent="0.2">
      <c r="A24" s="227">
        <v>3</v>
      </c>
      <c r="B24" s="495" t="s">
        <v>678</v>
      </c>
      <c r="C24" s="225" t="s">
        <v>739</v>
      </c>
      <c r="D24" s="225" t="s">
        <v>740</v>
      </c>
      <c r="E24" s="225" t="s">
        <v>741</v>
      </c>
      <c r="F24" s="225" t="s">
        <v>742</v>
      </c>
      <c r="G24" s="225" t="s">
        <v>743</v>
      </c>
      <c r="H24" s="229">
        <v>0</v>
      </c>
      <c r="I24" s="244">
        <v>2023</v>
      </c>
      <c r="J24" s="225" t="s">
        <v>744</v>
      </c>
      <c r="K24" s="225" t="s">
        <v>105</v>
      </c>
      <c r="L24" s="225" t="s">
        <v>33</v>
      </c>
      <c r="M24" s="229">
        <v>2</v>
      </c>
      <c r="N24" s="246">
        <v>2</v>
      </c>
      <c r="O24" s="230" t="s">
        <v>754</v>
      </c>
      <c r="P24" s="230" t="s">
        <v>755</v>
      </c>
      <c r="Q24" s="230">
        <v>0</v>
      </c>
      <c r="R24" s="230">
        <v>2023</v>
      </c>
      <c r="S24" s="230" t="s">
        <v>57</v>
      </c>
      <c r="T24" s="230" t="s">
        <v>105</v>
      </c>
      <c r="U24" s="230" t="s">
        <v>139</v>
      </c>
      <c r="V24" s="230">
        <v>4</v>
      </c>
      <c r="W24" s="230">
        <v>4</v>
      </c>
      <c r="X24" s="230">
        <v>1</v>
      </c>
      <c r="Y24" s="230">
        <v>1</v>
      </c>
      <c r="Z24" s="230">
        <v>1</v>
      </c>
      <c r="AA24" s="230">
        <v>1</v>
      </c>
      <c r="AB24" s="232">
        <f>30000000</f>
        <v>30000000</v>
      </c>
      <c r="AC24" s="232"/>
      <c r="AD24" s="230"/>
      <c r="AE24" s="230"/>
      <c r="AF24" s="230"/>
      <c r="AG24" s="230"/>
      <c r="AH24" s="230"/>
      <c r="AI24" s="230"/>
      <c r="AJ24" s="230"/>
      <c r="AK24" s="230"/>
      <c r="AL24" s="230"/>
      <c r="AM24" s="230"/>
      <c r="AN24" s="230"/>
      <c r="AO24" s="230"/>
      <c r="AP24" s="230"/>
      <c r="AQ24" s="230"/>
      <c r="AR24" s="230"/>
      <c r="AS24" s="230"/>
      <c r="AT24" s="230"/>
      <c r="AU24" s="230"/>
      <c r="AV24" s="230"/>
      <c r="AW24" s="230"/>
      <c r="AX24" s="422">
        <f t="shared" si="1"/>
        <v>30000000</v>
      </c>
      <c r="AY24" s="234">
        <f>23580000</f>
        <v>23580000</v>
      </c>
      <c r="AZ24" s="234"/>
      <c r="BA24" s="234">
        <f>+AD24*1.029</f>
        <v>0</v>
      </c>
      <c r="BB24" s="234"/>
      <c r="BC24" s="234"/>
      <c r="BD24" s="234">
        <v>25000000</v>
      </c>
      <c r="BE24" s="234"/>
      <c r="BF24" s="234"/>
      <c r="BG24" s="234"/>
      <c r="BH24" s="234"/>
      <c r="BI24" s="234"/>
      <c r="BJ24" s="234"/>
      <c r="BK24" s="234"/>
      <c r="BL24" s="234"/>
      <c r="BM24" s="234"/>
      <c r="BN24" s="234"/>
      <c r="BO24" s="234"/>
      <c r="BP24" s="234"/>
      <c r="BQ24" s="234"/>
      <c r="BR24" s="234"/>
      <c r="BS24" s="234"/>
      <c r="BT24" s="427">
        <f t="shared" si="2"/>
        <v>48580000</v>
      </c>
      <c r="BU24" s="232">
        <f>25000000</f>
        <v>25000000</v>
      </c>
      <c r="BV24" s="232"/>
      <c r="BW24" s="230"/>
      <c r="BX24" s="230"/>
      <c r="BY24" s="230"/>
      <c r="BZ24" s="230">
        <v>10000000</v>
      </c>
      <c r="CA24" s="230"/>
      <c r="CB24" s="230"/>
      <c r="CC24" s="230"/>
      <c r="CD24" s="230"/>
      <c r="CE24" s="230"/>
      <c r="CF24" s="230"/>
      <c r="CG24" s="230"/>
      <c r="CH24" s="230"/>
      <c r="CI24" s="230"/>
      <c r="CJ24" s="230"/>
      <c r="CK24" s="230"/>
      <c r="CL24" s="230"/>
      <c r="CM24" s="230"/>
      <c r="CN24" s="230"/>
      <c r="CO24" s="230"/>
      <c r="CP24" s="441">
        <f t="shared" si="3"/>
        <v>35000000</v>
      </c>
      <c r="CQ24" s="232">
        <f>20000000</f>
        <v>20000000</v>
      </c>
      <c r="CR24" s="232"/>
      <c r="CS24" s="230"/>
      <c r="CT24" s="230"/>
      <c r="CU24" s="230"/>
      <c r="CV24" s="238">
        <v>20000000</v>
      </c>
      <c r="CW24" s="238"/>
      <c r="CX24" s="238"/>
      <c r="CY24" s="238"/>
      <c r="CZ24" s="238"/>
      <c r="DA24" s="238"/>
      <c r="DB24" s="238"/>
      <c r="DC24" s="238"/>
      <c r="DD24" s="238"/>
      <c r="DE24" s="238"/>
      <c r="DF24" s="238"/>
      <c r="DG24" s="238"/>
      <c r="DH24" s="238"/>
      <c r="DI24" s="238"/>
      <c r="DJ24" s="238"/>
      <c r="DK24" s="238"/>
      <c r="DL24" s="453">
        <f t="shared" si="4"/>
        <v>40000000</v>
      </c>
      <c r="DM24" s="239">
        <f t="shared" si="0"/>
        <v>153580000</v>
      </c>
      <c r="DN24" s="230" t="s">
        <v>1178</v>
      </c>
    </row>
    <row r="25" spans="1:121" s="3" customFormat="1" ht="50.1" customHeight="1" x14ac:dyDescent="0.2">
      <c r="A25" s="227">
        <v>3</v>
      </c>
      <c r="B25" s="494" t="s">
        <v>678</v>
      </c>
      <c r="C25" s="227" t="s">
        <v>739</v>
      </c>
      <c r="D25" s="227" t="s">
        <v>740</v>
      </c>
      <c r="E25" s="227" t="s">
        <v>741</v>
      </c>
      <c r="F25" s="227" t="s">
        <v>742</v>
      </c>
      <c r="G25" s="227" t="s">
        <v>743</v>
      </c>
      <c r="H25" s="247">
        <v>0</v>
      </c>
      <c r="I25" s="228">
        <v>2023</v>
      </c>
      <c r="J25" s="227" t="s">
        <v>744</v>
      </c>
      <c r="K25" s="227" t="s">
        <v>105</v>
      </c>
      <c r="L25" s="227" t="s">
        <v>33</v>
      </c>
      <c r="M25" s="228">
        <v>2</v>
      </c>
      <c r="N25" s="245">
        <v>2</v>
      </c>
      <c r="O25" s="261" t="s">
        <v>756</v>
      </c>
      <c r="P25" s="230" t="s">
        <v>757</v>
      </c>
      <c r="Q25" s="230">
        <v>0</v>
      </c>
      <c r="R25" s="230">
        <v>2023</v>
      </c>
      <c r="S25" s="230" t="s">
        <v>758</v>
      </c>
      <c r="T25" s="230" t="s">
        <v>105</v>
      </c>
      <c r="U25" s="230" t="s">
        <v>139</v>
      </c>
      <c r="V25" s="230">
        <v>4</v>
      </c>
      <c r="W25" s="230">
        <v>4</v>
      </c>
      <c r="X25" s="230">
        <v>0</v>
      </c>
      <c r="Y25" s="230">
        <v>1</v>
      </c>
      <c r="Z25" s="230">
        <v>2</v>
      </c>
      <c r="AA25" s="230">
        <v>4</v>
      </c>
      <c r="AB25" s="232">
        <v>0</v>
      </c>
      <c r="AC25" s="232"/>
      <c r="AD25" s="230"/>
      <c r="AE25" s="230"/>
      <c r="AF25" s="230"/>
      <c r="AG25" s="230"/>
      <c r="AH25" s="230"/>
      <c r="AI25" s="230"/>
      <c r="AJ25" s="230"/>
      <c r="AK25" s="230"/>
      <c r="AL25" s="230"/>
      <c r="AM25" s="230"/>
      <c r="AN25" s="230"/>
      <c r="AO25" s="230"/>
      <c r="AP25" s="230"/>
      <c r="AQ25" s="230"/>
      <c r="AR25" s="230"/>
      <c r="AS25" s="230"/>
      <c r="AT25" s="230"/>
      <c r="AU25" s="230"/>
      <c r="AV25" s="230"/>
      <c r="AW25" s="230"/>
      <c r="AX25" s="422">
        <f t="shared" si="1"/>
        <v>0</v>
      </c>
      <c r="AY25" s="234">
        <v>2000000</v>
      </c>
      <c r="AZ25" s="234"/>
      <c r="BA25" s="234">
        <f>+AD25*1.029</f>
        <v>0</v>
      </c>
      <c r="BB25" s="234"/>
      <c r="BC25" s="234"/>
      <c r="BD25" s="234">
        <v>6000000</v>
      </c>
      <c r="BE25" s="234"/>
      <c r="BF25" s="234"/>
      <c r="BG25" s="234"/>
      <c r="BH25" s="234"/>
      <c r="BI25" s="234"/>
      <c r="BJ25" s="234"/>
      <c r="BK25" s="234"/>
      <c r="BL25" s="234"/>
      <c r="BM25" s="234"/>
      <c r="BN25" s="234"/>
      <c r="BO25" s="234"/>
      <c r="BP25" s="234"/>
      <c r="BQ25" s="234"/>
      <c r="BR25" s="234"/>
      <c r="BS25" s="234"/>
      <c r="BT25" s="427">
        <f t="shared" si="2"/>
        <v>8000000</v>
      </c>
      <c r="BU25" s="234">
        <v>7000000</v>
      </c>
      <c r="BV25" s="234"/>
      <c r="BW25" s="234"/>
      <c r="BX25" s="234"/>
      <c r="BY25" s="234"/>
      <c r="BZ25" s="234">
        <v>4085180</v>
      </c>
      <c r="CA25" s="230"/>
      <c r="CB25" s="230"/>
      <c r="CC25" s="230"/>
      <c r="CD25" s="230"/>
      <c r="CE25" s="230"/>
      <c r="CF25" s="230"/>
      <c r="CG25" s="230"/>
      <c r="CH25" s="230"/>
      <c r="CI25" s="230"/>
      <c r="CJ25" s="230"/>
      <c r="CK25" s="230"/>
      <c r="CL25" s="230"/>
      <c r="CM25" s="230"/>
      <c r="CN25" s="230"/>
      <c r="CO25" s="230"/>
      <c r="CP25" s="441">
        <f t="shared" si="3"/>
        <v>11085180</v>
      </c>
      <c r="CQ25" s="232">
        <v>10000000</v>
      </c>
      <c r="CR25" s="232"/>
      <c r="CS25" s="232"/>
      <c r="CT25" s="232"/>
      <c r="CU25" s="232"/>
      <c r="CV25" s="237">
        <v>10000000</v>
      </c>
      <c r="CW25" s="238"/>
      <c r="CX25" s="238"/>
      <c r="CY25" s="238"/>
      <c r="CZ25" s="238"/>
      <c r="DA25" s="238"/>
      <c r="DB25" s="238"/>
      <c r="DC25" s="238"/>
      <c r="DD25" s="238"/>
      <c r="DE25" s="238"/>
      <c r="DF25" s="238"/>
      <c r="DG25" s="238"/>
      <c r="DH25" s="238"/>
      <c r="DI25" s="238"/>
      <c r="DJ25" s="238"/>
      <c r="DK25" s="238"/>
      <c r="DL25" s="453">
        <f t="shared" si="4"/>
        <v>20000000</v>
      </c>
      <c r="DM25" s="317">
        <f t="shared" si="0"/>
        <v>39085180</v>
      </c>
      <c r="DN25" s="261" t="s">
        <v>1178</v>
      </c>
    </row>
    <row r="26" spans="1:121" s="3" customFormat="1" ht="50.1" customHeight="1" thickBot="1" x14ac:dyDescent="0.25">
      <c r="A26" s="227">
        <v>5</v>
      </c>
      <c r="B26" s="496" t="s">
        <v>963</v>
      </c>
      <c r="C26" s="248" t="s">
        <v>398</v>
      </c>
      <c r="D26" s="249" t="s">
        <v>1129</v>
      </c>
      <c r="E26" s="250" t="s">
        <v>1130</v>
      </c>
      <c r="F26" s="251" t="s">
        <v>1131</v>
      </c>
      <c r="G26" s="252" t="s">
        <v>1132</v>
      </c>
      <c r="H26" s="253">
        <v>0</v>
      </c>
      <c r="I26" s="249">
        <v>2023</v>
      </c>
      <c r="J26" s="249" t="s">
        <v>1133</v>
      </c>
      <c r="K26" s="249" t="s">
        <v>444</v>
      </c>
      <c r="L26" s="250" t="s">
        <v>33</v>
      </c>
      <c r="M26" s="249">
        <v>1</v>
      </c>
      <c r="N26" s="487">
        <v>1</v>
      </c>
      <c r="O26" s="488" t="s">
        <v>1301</v>
      </c>
      <c r="P26" s="489" t="s">
        <v>1145</v>
      </c>
      <c r="Q26" s="489">
        <v>0</v>
      </c>
      <c r="R26" s="489">
        <v>2023</v>
      </c>
      <c r="S26" s="489" t="s">
        <v>1095</v>
      </c>
      <c r="T26" s="490" t="s">
        <v>559</v>
      </c>
      <c r="U26" s="492" t="s">
        <v>33</v>
      </c>
      <c r="V26" s="492">
        <v>1</v>
      </c>
      <c r="W26" s="492">
        <v>1</v>
      </c>
      <c r="X26" s="492">
        <v>0</v>
      </c>
      <c r="Y26" s="493">
        <v>0.5</v>
      </c>
      <c r="Z26" s="493">
        <v>0.75</v>
      </c>
      <c r="AA26" s="493">
        <v>1</v>
      </c>
      <c r="AB26" s="260"/>
      <c r="AC26" s="254"/>
      <c r="AD26" s="255"/>
      <c r="AE26" s="255"/>
      <c r="AF26" s="255"/>
      <c r="AG26" s="255"/>
      <c r="AH26" s="255"/>
      <c r="AI26" s="255"/>
      <c r="AJ26" s="255"/>
      <c r="AK26" s="255"/>
      <c r="AL26" s="255"/>
      <c r="AM26" s="255"/>
      <c r="AN26" s="255"/>
      <c r="AO26" s="255"/>
      <c r="AP26" s="255"/>
      <c r="AQ26" s="255"/>
      <c r="AR26" s="255"/>
      <c r="AS26" s="255"/>
      <c r="AT26" s="255"/>
      <c r="AU26" s="255"/>
      <c r="AV26" s="255"/>
      <c r="AW26" s="255"/>
      <c r="AX26" s="422">
        <f t="shared" si="1"/>
        <v>0</v>
      </c>
      <c r="AY26" s="321">
        <v>94527000</v>
      </c>
      <c r="AZ26" s="256"/>
      <c r="BA26" s="256"/>
      <c r="BB26" s="256"/>
      <c r="BC26" s="256"/>
      <c r="BD26" s="256"/>
      <c r="BE26" s="256"/>
      <c r="BF26" s="256"/>
      <c r="BG26" s="256"/>
      <c r="BH26" s="256"/>
      <c r="BI26" s="256"/>
      <c r="BJ26" s="256"/>
      <c r="BK26" s="256"/>
      <c r="BL26" s="256"/>
      <c r="BM26" s="256"/>
      <c r="BN26" s="256"/>
      <c r="BO26" s="256"/>
      <c r="BP26" s="256"/>
      <c r="BQ26" s="256"/>
      <c r="BR26" s="256"/>
      <c r="BS26" s="256"/>
      <c r="BT26" s="427">
        <f t="shared" si="2"/>
        <v>94527000</v>
      </c>
      <c r="BU26" s="235">
        <v>62464064</v>
      </c>
      <c r="BV26" s="264"/>
      <c r="BW26" s="264"/>
      <c r="BX26" s="264"/>
      <c r="BY26" s="264"/>
      <c r="BZ26" s="264"/>
      <c r="CA26" s="264"/>
      <c r="CB26" s="264"/>
      <c r="CC26" s="264"/>
      <c r="CD26" s="264"/>
      <c r="CE26" s="264"/>
      <c r="CF26" s="264"/>
      <c r="CG26" s="264"/>
      <c r="CH26" s="264"/>
      <c r="CI26" s="264"/>
      <c r="CJ26" s="167"/>
      <c r="CK26" s="167"/>
      <c r="CL26" s="167"/>
      <c r="CM26" s="167"/>
      <c r="CN26" s="167"/>
      <c r="CO26" s="167"/>
      <c r="CP26" s="441">
        <f t="shared" si="3"/>
        <v>62464064</v>
      </c>
      <c r="CQ26" s="236">
        <v>100000000</v>
      </c>
      <c r="CR26" s="236"/>
      <c r="CS26" s="236"/>
      <c r="CT26" s="236"/>
      <c r="CU26" s="236"/>
      <c r="CV26" s="236"/>
      <c r="CW26" s="236"/>
      <c r="CX26" s="236"/>
      <c r="CY26" s="236"/>
      <c r="CZ26" s="236"/>
      <c r="DA26" s="236"/>
      <c r="DB26" s="236"/>
      <c r="DC26" s="236"/>
      <c r="DD26" s="236"/>
      <c r="DE26" s="236"/>
      <c r="DF26" s="236"/>
      <c r="DG26" s="236"/>
      <c r="DH26" s="236"/>
      <c r="DI26" s="236"/>
      <c r="DJ26" s="236"/>
      <c r="DK26" s="236"/>
      <c r="DL26" s="453">
        <f t="shared" si="4"/>
        <v>100000000</v>
      </c>
      <c r="DM26" s="497">
        <f t="shared" si="0"/>
        <v>256991064</v>
      </c>
      <c r="DN26" s="270" t="s">
        <v>1178</v>
      </c>
    </row>
    <row r="27" spans="1:121" s="3" customFormat="1" ht="50.1" customHeight="1" thickBot="1" x14ac:dyDescent="0.25">
      <c r="A27" s="1533" t="s">
        <v>1177</v>
      </c>
      <c r="B27" s="1530"/>
      <c r="C27" s="1530"/>
      <c r="D27" s="1530"/>
      <c r="E27" s="1530"/>
      <c r="F27" s="1530"/>
      <c r="G27" s="1530"/>
      <c r="H27" s="1530"/>
      <c r="I27" s="1530"/>
      <c r="J27" s="1530"/>
      <c r="K27" s="1530"/>
      <c r="L27" s="1530"/>
      <c r="M27" s="1530"/>
      <c r="N27" s="1530"/>
      <c r="O27" s="1530"/>
      <c r="P27" s="1530"/>
      <c r="Q27" s="1530"/>
      <c r="R27" s="1530"/>
      <c r="S27" s="1530"/>
      <c r="T27" s="1530"/>
      <c r="U27" s="1534"/>
      <c r="V27" s="1534"/>
      <c r="W27" s="1534"/>
      <c r="X27" s="1534"/>
      <c r="Y27" s="1534"/>
      <c r="Z27" s="1534"/>
      <c r="AA27" s="1535"/>
      <c r="AB27" s="491">
        <f>SUM(AB4:AB26)</f>
        <v>350000000</v>
      </c>
      <c r="AC27" s="258">
        <f t="shared" ref="AC27:CN27" si="6">SUM(AC4:AC26)</f>
        <v>0</v>
      </c>
      <c r="AD27" s="258">
        <f t="shared" si="6"/>
        <v>0</v>
      </c>
      <c r="AE27" s="258">
        <f t="shared" si="6"/>
        <v>0</v>
      </c>
      <c r="AF27" s="258">
        <f t="shared" si="6"/>
        <v>0</v>
      </c>
      <c r="AG27" s="258">
        <f t="shared" si="6"/>
        <v>200000000</v>
      </c>
      <c r="AH27" s="258">
        <f t="shared" si="6"/>
        <v>0</v>
      </c>
      <c r="AI27" s="258">
        <f t="shared" si="6"/>
        <v>0</v>
      </c>
      <c r="AJ27" s="258">
        <f t="shared" si="6"/>
        <v>0</v>
      </c>
      <c r="AK27" s="258">
        <f t="shared" si="6"/>
        <v>0</v>
      </c>
      <c r="AL27" s="258">
        <f t="shared" si="6"/>
        <v>0</v>
      </c>
      <c r="AM27" s="258">
        <f t="shared" si="6"/>
        <v>0</v>
      </c>
      <c r="AN27" s="258">
        <f t="shared" si="6"/>
        <v>0</v>
      </c>
      <c r="AO27" s="258">
        <f t="shared" si="6"/>
        <v>0</v>
      </c>
      <c r="AP27" s="258">
        <f t="shared" si="6"/>
        <v>0</v>
      </c>
      <c r="AQ27" s="258">
        <f t="shared" si="6"/>
        <v>0</v>
      </c>
      <c r="AR27" s="258">
        <f t="shared" si="6"/>
        <v>0</v>
      </c>
      <c r="AS27" s="258">
        <f t="shared" si="6"/>
        <v>0</v>
      </c>
      <c r="AT27" s="258">
        <f t="shared" si="6"/>
        <v>0</v>
      </c>
      <c r="AU27" s="258">
        <f t="shared" si="6"/>
        <v>0</v>
      </c>
      <c r="AV27" s="258">
        <f t="shared" si="6"/>
        <v>0</v>
      </c>
      <c r="AW27" s="258">
        <f t="shared" si="6"/>
        <v>0</v>
      </c>
      <c r="AX27" s="423">
        <f t="shared" si="6"/>
        <v>550000000</v>
      </c>
      <c r="AY27" s="258">
        <f t="shared" si="6"/>
        <v>498036000</v>
      </c>
      <c r="AZ27" s="258">
        <f t="shared" si="6"/>
        <v>0</v>
      </c>
      <c r="BA27" s="258">
        <f t="shared" si="6"/>
        <v>0</v>
      </c>
      <c r="BB27" s="258">
        <f t="shared" si="6"/>
        <v>0</v>
      </c>
      <c r="BC27" s="258">
        <f t="shared" si="6"/>
        <v>0</v>
      </c>
      <c r="BD27" s="258">
        <f t="shared" si="6"/>
        <v>205800000</v>
      </c>
      <c r="BE27" s="258">
        <f t="shared" si="6"/>
        <v>0</v>
      </c>
      <c r="BF27" s="258">
        <f t="shared" si="6"/>
        <v>0</v>
      </c>
      <c r="BG27" s="258">
        <f t="shared" si="6"/>
        <v>0</v>
      </c>
      <c r="BH27" s="258">
        <f t="shared" si="6"/>
        <v>0</v>
      </c>
      <c r="BI27" s="258">
        <f t="shared" si="6"/>
        <v>0</v>
      </c>
      <c r="BJ27" s="258">
        <f t="shared" si="6"/>
        <v>0</v>
      </c>
      <c r="BK27" s="258">
        <f t="shared" si="6"/>
        <v>0</v>
      </c>
      <c r="BL27" s="258">
        <f t="shared" si="6"/>
        <v>0</v>
      </c>
      <c r="BM27" s="258">
        <f t="shared" si="6"/>
        <v>0</v>
      </c>
      <c r="BN27" s="258">
        <f t="shared" si="6"/>
        <v>0</v>
      </c>
      <c r="BO27" s="258">
        <f t="shared" si="6"/>
        <v>0</v>
      </c>
      <c r="BP27" s="258">
        <f t="shared" si="6"/>
        <v>0</v>
      </c>
      <c r="BQ27" s="258">
        <f t="shared" si="6"/>
        <v>0</v>
      </c>
      <c r="BR27" s="258">
        <f t="shared" si="6"/>
        <v>0</v>
      </c>
      <c r="BS27" s="258">
        <f t="shared" si="6"/>
        <v>0</v>
      </c>
      <c r="BT27" s="434">
        <f t="shared" si="6"/>
        <v>703836000</v>
      </c>
      <c r="BU27" s="258">
        <f t="shared" si="6"/>
        <v>519949584</v>
      </c>
      <c r="BV27" s="258">
        <f t="shared" si="6"/>
        <v>0</v>
      </c>
      <c r="BW27" s="258">
        <f t="shared" si="6"/>
        <v>0</v>
      </c>
      <c r="BX27" s="258">
        <f t="shared" si="6"/>
        <v>0</v>
      </c>
      <c r="BY27" s="258">
        <f t="shared" si="6"/>
        <v>0</v>
      </c>
      <c r="BZ27" s="258">
        <f t="shared" si="6"/>
        <v>214855200</v>
      </c>
      <c r="CA27" s="258">
        <f t="shared" si="6"/>
        <v>0</v>
      </c>
      <c r="CB27" s="258">
        <f t="shared" si="6"/>
        <v>0</v>
      </c>
      <c r="CC27" s="258">
        <f t="shared" si="6"/>
        <v>0</v>
      </c>
      <c r="CD27" s="258">
        <f t="shared" si="6"/>
        <v>0</v>
      </c>
      <c r="CE27" s="258">
        <f t="shared" si="6"/>
        <v>0</v>
      </c>
      <c r="CF27" s="258">
        <f t="shared" si="6"/>
        <v>0</v>
      </c>
      <c r="CG27" s="258">
        <f t="shared" si="6"/>
        <v>0</v>
      </c>
      <c r="CH27" s="258">
        <f t="shared" si="6"/>
        <v>0</v>
      </c>
      <c r="CI27" s="258">
        <f t="shared" si="6"/>
        <v>0</v>
      </c>
      <c r="CJ27" s="258">
        <f t="shared" si="6"/>
        <v>0</v>
      </c>
      <c r="CK27" s="258">
        <f t="shared" si="6"/>
        <v>0</v>
      </c>
      <c r="CL27" s="258">
        <f t="shared" si="6"/>
        <v>0</v>
      </c>
      <c r="CM27" s="258">
        <f t="shared" si="6"/>
        <v>0</v>
      </c>
      <c r="CN27" s="258">
        <f t="shared" si="6"/>
        <v>0</v>
      </c>
      <c r="CO27" s="258">
        <f t="shared" ref="CO27:DM27" si="7">SUM(CO4:CO26)</f>
        <v>0</v>
      </c>
      <c r="CP27" s="434">
        <f t="shared" si="7"/>
        <v>734804784</v>
      </c>
      <c r="CQ27" s="258">
        <f t="shared" si="7"/>
        <v>542827365</v>
      </c>
      <c r="CR27" s="258">
        <f t="shared" si="7"/>
        <v>0</v>
      </c>
      <c r="CS27" s="258">
        <f t="shared" si="7"/>
        <v>0</v>
      </c>
      <c r="CT27" s="258">
        <f t="shared" si="7"/>
        <v>0</v>
      </c>
      <c r="CU27" s="258">
        <f t="shared" si="7"/>
        <v>0</v>
      </c>
      <c r="CV27" s="258">
        <f t="shared" si="7"/>
        <v>224308829</v>
      </c>
      <c r="CW27" s="258">
        <f t="shared" si="7"/>
        <v>0</v>
      </c>
      <c r="CX27" s="258">
        <f t="shared" si="7"/>
        <v>0</v>
      </c>
      <c r="CY27" s="258">
        <f t="shared" si="7"/>
        <v>0</v>
      </c>
      <c r="CZ27" s="258">
        <f t="shared" si="7"/>
        <v>0</v>
      </c>
      <c r="DA27" s="258">
        <f t="shared" si="7"/>
        <v>0</v>
      </c>
      <c r="DB27" s="258">
        <f t="shared" si="7"/>
        <v>0</v>
      </c>
      <c r="DC27" s="258">
        <f t="shared" si="7"/>
        <v>0</v>
      </c>
      <c r="DD27" s="258">
        <f t="shared" si="7"/>
        <v>0</v>
      </c>
      <c r="DE27" s="258">
        <f t="shared" si="7"/>
        <v>0</v>
      </c>
      <c r="DF27" s="258">
        <f t="shared" si="7"/>
        <v>0</v>
      </c>
      <c r="DG27" s="258">
        <f t="shared" si="7"/>
        <v>0</v>
      </c>
      <c r="DH27" s="258">
        <f t="shared" si="7"/>
        <v>0</v>
      </c>
      <c r="DI27" s="258">
        <f t="shared" si="7"/>
        <v>0</v>
      </c>
      <c r="DJ27" s="258">
        <f t="shared" si="7"/>
        <v>0</v>
      </c>
      <c r="DK27" s="258">
        <f t="shared" si="7"/>
        <v>0</v>
      </c>
      <c r="DL27" s="423">
        <f t="shared" si="7"/>
        <v>767136194</v>
      </c>
      <c r="DM27" s="257">
        <f t="shared" si="7"/>
        <v>2755776978</v>
      </c>
      <c r="DN27" s="259" t="s">
        <v>1178</v>
      </c>
      <c r="DO27" s="480"/>
      <c r="DP27" s="75"/>
      <c r="DQ27" s="138"/>
    </row>
  </sheetData>
  <mergeCells count="107">
    <mergeCell ref="A2:A3"/>
    <mergeCell ref="B2:B3"/>
    <mergeCell ref="C2:C3"/>
    <mergeCell ref="E2:E3"/>
    <mergeCell ref="G2:G3"/>
    <mergeCell ref="H2:N2"/>
    <mergeCell ref="O2:O3"/>
    <mergeCell ref="AX1:AX3"/>
    <mergeCell ref="AY1:BS1"/>
    <mergeCell ref="AY2:AY3"/>
    <mergeCell ref="BA2:BA3"/>
    <mergeCell ref="BB2:BB3"/>
    <mergeCell ref="BC2:BC3"/>
    <mergeCell ref="A1:C1"/>
    <mergeCell ref="D1:E1"/>
    <mergeCell ref="F1:N1"/>
    <mergeCell ref="O1:W1"/>
    <mergeCell ref="P2:P3"/>
    <mergeCell ref="Q2:W2"/>
    <mergeCell ref="X2:AA2"/>
    <mergeCell ref="AB2:AB3"/>
    <mergeCell ref="AD2:AD3"/>
    <mergeCell ref="AE2:AE3"/>
    <mergeCell ref="AI2:AI3"/>
    <mergeCell ref="DL1:DL3"/>
    <mergeCell ref="DM1:DM3"/>
    <mergeCell ref="DN1:DN3"/>
    <mergeCell ref="BT1:BT3"/>
    <mergeCell ref="BU1:CO1"/>
    <mergeCell ref="CP1:CP3"/>
    <mergeCell ref="CQ1:DK1"/>
    <mergeCell ref="X1:AA1"/>
    <mergeCell ref="AB1:AW1"/>
    <mergeCell ref="AR2:AR3"/>
    <mergeCell ref="AS2:AS3"/>
    <mergeCell ref="AT2:AT3"/>
    <mergeCell ref="AU2:AU3"/>
    <mergeCell ref="AV2:AV3"/>
    <mergeCell ref="AW2:AW3"/>
    <mergeCell ref="AL2:AL3"/>
    <mergeCell ref="AM2:AM3"/>
    <mergeCell ref="AN2:AN3"/>
    <mergeCell ref="AO2:AO3"/>
    <mergeCell ref="AP2:AP3"/>
    <mergeCell ref="AQ2:AQ3"/>
    <mergeCell ref="AF2:AF3"/>
    <mergeCell ref="AG2:AG3"/>
    <mergeCell ref="AH2:AH3"/>
    <mergeCell ref="AJ2:AJ3"/>
    <mergeCell ref="AK2:AK3"/>
    <mergeCell ref="BJ2:BJ3"/>
    <mergeCell ref="BK2:BK3"/>
    <mergeCell ref="BL2:BL3"/>
    <mergeCell ref="BM2:BM3"/>
    <mergeCell ref="BN2:BN3"/>
    <mergeCell ref="BO2:BO3"/>
    <mergeCell ref="BD2:BD3"/>
    <mergeCell ref="BE2:BE3"/>
    <mergeCell ref="BF2:BF3"/>
    <mergeCell ref="BG2:BG3"/>
    <mergeCell ref="BH2:BH3"/>
    <mergeCell ref="BI2:BI3"/>
    <mergeCell ref="BX2:BX3"/>
    <mergeCell ref="BY2:BY3"/>
    <mergeCell ref="BZ2:BZ3"/>
    <mergeCell ref="CA2:CA3"/>
    <mergeCell ref="CB2:CB3"/>
    <mergeCell ref="CC2:CC3"/>
    <mergeCell ref="BP2:BP3"/>
    <mergeCell ref="BQ2:BQ3"/>
    <mergeCell ref="BR2:BR3"/>
    <mergeCell ref="BS2:BS3"/>
    <mergeCell ref="BU2:BU3"/>
    <mergeCell ref="BW2:BW3"/>
    <mergeCell ref="CM2:CM3"/>
    <mergeCell ref="CN2:CN3"/>
    <mergeCell ref="CO2:CO3"/>
    <mergeCell ref="CD2:CD3"/>
    <mergeCell ref="CE2:CE3"/>
    <mergeCell ref="CF2:CF3"/>
    <mergeCell ref="CG2:CG3"/>
    <mergeCell ref="CH2:CH3"/>
    <mergeCell ref="CI2:CI3"/>
    <mergeCell ref="DJ2:DJ3"/>
    <mergeCell ref="DK2:DK3"/>
    <mergeCell ref="A27:AA27"/>
    <mergeCell ref="DD2:DD3"/>
    <mergeCell ref="DE2:DE3"/>
    <mergeCell ref="DF2:DF3"/>
    <mergeCell ref="DG2:DG3"/>
    <mergeCell ref="DH2:DH3"/>
    <mergeCell ref="DI2:DI3"/>
    <mergeCell ref="CX2:CX3"/>
    <mergeCell ref="CY2:CY3"/>
    <mergeCell ref="CZ2:CZ3"/>
    <mergeCell ref="DA2:DA3"/>
    <mergeCell ref="DB2:DB3"/>
    <mergeCell ref="DC2:DC3"/>
    <mergeCell ref="CQ2:CQ3"/>
    <mergeCell ref="CS2:CS3"/>
    <mergeCell ref="CT2:CT3"/>
    <mergeCell ref="CU2:CU3"/>
    <mergeCell ref="CV2:CV3"/>
    <mergeCell ref="CW2:CW3"/>
    <mergeCell ref="CJ2:CJ3"/>
    <mergeCell ref="CK2:CK3"/>
    <mergeCell ref="CL2:CL3"/>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4"/>
  <dimension ref="A1:HV27"/>
  <sheetViews>
    <sheetView workbookViewId="0">
      <pane xSplit="15" ySplit="3" topLeftCell="P4" activePane="bottomRight" state="frozen"/>
      <selection pane="topRight" activeCell="P1" sqref="P1"/>
      <selection pane="bottomLeft" activeCell="A4" sqref="A4"/>
      <selection pane="bottomRight" activeCell="AD4" sqref="AD4"/>
    </sheetView>
  </sheetViews>
  <sheetFormatPr baseColWidth="10" defaultColWidth="5.7109375" defaultRowHeight="15" x14ac:dyDescent="0.25"/>
  <cols>
    <col min="1" max="1" width="1.85546875" customWidth="1"/>
    <col min="2" max="14" width="0" hidden="1" customWidth="1"/>
  </cols>
  <sheetData>
    <row r="1" spans="1:190" s="3" customFormat="1" ht="41.25" customHeight="1" thickBot="1" x14ac:dyDescent="0.25">
      <c r="A1" s="1549" t="s">
        <v>14</v>
      </c>
      <c r="B1" s="1549"/>
      <c r="C1" s="1549"/>
      <c r="D1" s="1550" t="s">
        <v>1212</v>
      </c>
      <c r="E1" s="1550"/>
      <c r="F1" s="1542" t="s">
        <v>1213</v>
      </c>
      <c r="G1" s="1542"/>
      <c r="H1" s="1542"/>
      <c r="I1" s="1542"/>
      <c r="J1" s="1542"/>
      <c r="K1" s="1542"/>
      <c r="L1" s="1542"/>
      <c r="M1" s="1542"/>
      <c r="N1" s="1542"/>
      <c r="O1" s="1542" t="s">
        <v>1191</v>
      </c>
      <c r="P1" s="1542"/>
      <c r="Q1" s="1542"/>
      <c r="R1" s="1542"/>
      <c r="S1" s="1542"/>
      <c r="T1" s="1542"/>
      <c r="U1" s="1542"/>
      <c r="V1" s="1542"/>
      <c r="W1" s="1542"/>
      <c r="X1" s="1542" t="s">
        <v>1200</v>
      </c>
      <c r="Y1" s="1542"/>
      <c r="Z1" s="1542"/>
      <c r="AA1" s="1542"/>
      <c r="AB1" s="1542" t="s">
        <v>1214</v>
      </c>
      <c r="AC1" s="1542"/>
      <c r="AD1" s="1542"/>
      <c r="AE1" s="1542"/>
      <c r="AF1" s="1542"/>
      <c r="AG1" s="1542"/>
      <c r="AH1" s="1542"/>
      <c r="AI1" s="1542"/>
      <c r="AJ1" s="1542"/>
      <c r="AK1" s="1542"/>
      <c r="AL1" s="1542"/>
      <c r="AM1" s="1542"/>
      <c r="AN1" s="1542"/>
      <c r="AO1" s="1542"/>
      <c r="AP1" s="1542"/>
      <c r="AQ1" s="1542"/>
      <c r="AR1" s="1542"/>
      <c r="AS1" s="1542"/>
      <c r="AT1" s="1542"/>
      <c r="AU1" s="1542"/>
      <c r="AV1" s="1542"/>
      <c r="AW1" s="1542"/>
      <c r="AX1" s="1548" t="s">
        <v>0</v>
      </c>
      <c r="AY1" s="1542" t="s">
        <v>1215</v>
      </c>
      <c r="AZ1" s="1542"/>
      <c r="BA1" s="1542"/>
      <c r="BB1" s="1542"/>
      <c r="BC1" s="1542"/>
      <c r="BD1" s="1542"/>
      <c r="BE1" s="1542"/>
      <c r="BF1" s="1542"/>
      <c r="BG1" s="1542"/>
      <c r="BH1" s="1542"/>
      <c r="BI1" s="1542"/>
      <c r="BJ1" s="1542"/>
      <c r="BK1" s="1542"/>
      <c r="BL1" s="1542"/>
      <c r="BM1" s="1542"/>
      <c r="BN1" s="1542"/>
      <c r="BO1" s="1542"/>
      <c r="BP1" s="1542"/>
      <c r="BQ1" s="1542"/>
      <c r="BR1" s="1542"/>
      <c r="BS1" s="1542"/>
      <c r="BT1" s="1541" t="s">
        <v>2</v>
      </c>
      <c r="BU1" s="1485" t="s">
        <v>1216</v>
      </c>
      <c r="BV1" s="1486"/>
      <c r="BW1" s="1486"/>
      <c r="BX1" s="1486"/>
      <c r="BY1" s="1486"/>
      <c r="BZ1" s="1486"/>
      <c r="CA1" s="1486"/>
      <c r="CB1" s="1486"/>
      <c r="CC1" s="1486"/>
      <c r="CD1" s="1486"/>
      <c r="CE1" s="1486"/>
      <c r="CF1" s="1486"/>
      <c r="CG1" s="1486"/>
      <c r="CH1" s="1486"/>
      <c r="CI1" s="1486"/>
      <c r="CJ1" s="1486"/>
      <c r="CK1" s="1486"/>
      <c r="CL1" s="1486"/>
      <c r="CM1" s="1486"/>
      <c r="CN1" s="1486"/>
      <c r="CO1" s="1487"/>
      <c r="CP1" s="1482" t="s">
        <v>3</v>
      </c>
      <c r="CQ1" s="1506" t="s">
        <v>1217</v>
      </c>
      <c r="CR1" s="1507"/>
      <c r="CS1" s="1507"/>
      <c r="CT1" s="1507"/>
      <c r="CU1" s="1507"/>
      <c r="CV1" s="1507"/>
      <c r="CW1" s="1507"/>
      <c r="CX1" s="1507"/>
      <c r="CY1" s="1507"/>
      <c r="CZ1" s="1507"/>
      <c r="DA1" s="1507"/>
      <c r="DB1" s="1507"/>
      <c r="DC1" s="1507"/>
      <c r="DD1" s="1507"/>
      <c r="DE1" s="1507"/>
      <c r="DF1" s="1507"/>
      <c r="DG1" s="1507"/>
      <c r="DH1" s="1507"/>
      <c r="DI1" s="1507"/>
      <c r="DJ1" s="1507"/>
      <c r="DK1" s="1508"/>
      <c r="DL1" s="1482" t="s">
        <v>5</v>
      </c>
      <c r="DM1" s="1451" t="s">
        <v>6</v>
      </c>
      <c r="DN1" s="1451" t="s">
        <v>1160</v>
      </c>
    </row>
    <row r="2" spans="1:190" s="3" customFormat="1" ht="28.5" customHeight="1" thickBot="1" x14ac:dyDescent="0.25">
      <c r="A2" s="1543" t="s">
        <v>14</v>
      </c>
      <c r="B2" s="1543" t="s">
        <v>15</v>
      </c>
      <c r="C2" s="1544" t="s">
        <v>15</v>
      </c>
      <c r="D2" s="517" t="s">
        <v>7</v>
      </c>
      <c r="E2" s="1545" t="s">
        <v>8</v>
      </c>
      <c r="F2" s="517" t="s">
        <v>9</v>
      </c>
      <c r="G2" s="1545" t="s">
        <v>10</v>
      </c>
      <c r="H2" s="1546" t="s">
        <v>11</v>
      </c>
      <c r="I2" s="1546"/>
      <c r="J2" s="1546"/>
      <c r="K2" s="1546"/>
      <c r="L2" s="1546"/>
      <c r="M2" s="1546"/>
      <c r="N2" s="1546"/>
      <c r="O2" s="1547" t="s">
        <v>12</v>
      </c>
      <c r="P2" s="1547" t="s">
        <v>13</v>
      </c>
      <c r="Q2" s="1546" t="s">
        <v>11</v>
      </c>
      <c r="R2" s="1546"/>
      <c r="S2" s="1546"/>
      <c r="T2" s="1546"/>
      <c r="U2" s="1546"/>
      <c r="V2" s="1546"/>
      <c r="W2" s="1546"/>
      <c r="X2" s="1546" t="s">
        <v>1192</v>
      </c>
      <c r="Y2" s="1546"/>
      <c r="Z2" s="1546"/>
      <c r="AA2" s="1546"/>
      <c r="AB2" s="1539" t="s">
        <v>1243</v>
      </c>
      <c r="AC2" s="518" t="s">
        <v>1240</v>
      </c>
      <c r="AD2" s="1539" t="s">
        <v>1244</v>
      </c>
      <c r="AE2" s="1539" t="s">
        <v>1245</v>
      </c>
      <c r="AF2" s="1539" t="s">
        <v>1246</v>
      </c>
      <c r="AG2" s="1539" t="s">
        <v>1247</v>
      </c>
      <c r="AH2" s="1539" t="s">
        <v>1248</v>
      </c>
      <c r="AI2" s="1539" t="s">
        <v>1249</v>
      </c>
      <c r="AJ2" s="1539" t="s">
        <v>1250</v>
      </c>
      <c r="AK2" s="1539" t="s">
        <v>1251</v>
      </c>
      <c r="AL2" s="1539" t="s">
        <v>1252</v>
      </c>
      <c r="AM2" s="1539" t="s">
        <v>1253</v>
      </c>
      <c r="AN2" s="1539" t="s">
        <v>1254</v>
      </c>
      <c r="AO2" s="1539" t="s">
        <v>1255</v>
      </c>
      <c r="AP2" s="1539" t="s">
        <v>1206</v>
      </c>
      <c r="AQ2" s="1539" t="s">
        <v>1256</v>
      </c>
      <c r="AR2" s="1539" t="s">
        <v>1257</v>
      </c>
      <c r="AS2" s="1539" t="s">
        <v>1270</v>
      </c>
      <c r="AT2" s="1539" t="s">
        <v>1259</v>
      </c>
      <c r="AU2" s="1539" t="s">
        <v>1258</v>
      </c>
      <c r="AV2" s="1539" t="s">
        <v>1234</v>
      </c>
      <c r="AW2" s="1539" t="s">
        <v>1242</v>
      </c>
      <c r="AX2" s="1548"/>
      <c r="AY2" s="1540" t="s">
        <v>1</v>
      </c>
      <c r="AZ2" s="519" t="s">
        <v>1269</v>
      </c>
      <c r="BA2" s="1540" t="s">
        <v>1244</v>
      </c>
      <c r="BB2" s="1540" t="s">
        <v>1161</v>
      </c>
      <c r="BC2" s="1540" t="s">
        <v>1246</v>
      </c>
      <c r="BD2" s="1540" t="s">
        <v>1247</v>
      </c>
      <c r="BE2" s="1540" t="s">
        <v>1260</v>
      </c>
      <c r="BF2" s="1540" t="s">
        <v>1261</v>
      </c>
      <c r="BG2" s="1540" t="s">
        <v>1250</v>
      </c>
      <c r="BH2" s="1540" t="s">
        <v>1262</v>
      </c>
      <c r="BI2" s="1540" t="s">
        <v>1263</v>
      </c>
      <c r="BJ2" s="1540" t="s">
        <v>1264</v>
      </c>
      <c r="BK2" s="1540" t="s">
        <v>1254</v>
      </c>
      <c r="BL2" s="1540" t="s">
        <v>1255</v>
      </c>
      <c r="BM2" s="1540" t="s">
        <v>1265</v>
      </c>
      <c r="BN2" s="1540" t="s">
        <v>1266</v>
      </c>
      <c r="BO2" s="1540" t="s">
        <v>1267</v>
      </c>
      <c r="BP2" s="1539" t="s">
        <v>1271</v>
      </c>
      <c r="BQ2" s="1539" t="s">
        <v>1258</v>
      </c>
      <c r="BR2" s="1539" t="s">
        <v>1234</v>
      </c>
      <c r="BS2" s="1539" t="s">
        <v>1242</v>
      </c>
      <c r="BT2" s="1504" t="e">
        <f>+#REF!*1.029</f>
        <v>#REF!</v>
      </c>
      <c r="BU2" s="1451" t="s">
        <v>1243</v>
      </c>
      <c r="BV2" s="181" t="s">
        <v>1272</v>
      </c>
      <c r="BW2" s="1451" t="s">
        <v>1274</v>
      </c>
      <c r="BX2" s="1451" t="s">
        <v>1161</v>
      </c>
      <c r="BY2" s="1451" t="s">
        <v>1246</v>
      </c>
      <c r="BZ2" s="1451" t="s">
        <v>1247</v>
      </c>
      <c r="CA2" s="1451" t="s">
        <v>1275</v>
      </c>
      <c r="CB2" s="1451" t="s">
        <v>1261</v>
      </c>
      <c r="CC2" s="1458" t="s">
        <v>1250</v>
      </c>
      <c r="CD2" s="1451" t="s">
        <v>1276</v>
      </c>
      <c r="CE2" s="1451" t="s">
        <v>1252</v>
      </c>
      <c r="CF2" s="1451" t="s">
        <v>1277</v>
      </c>
      <c r="CG2" s="1451" t="s">
        <v>1278</v>
      </c>
      <c r="CH2" s="1451" t="s">
        <v>1279</v>
      </c>
      <c r="CI2" s="1451" t="s">
        <v>1280</v>
      </c>
      <c r="CJ2" s="1451" t="s">
        <v>1281</v>
      </c>
      <c r="CK2" s="1451" t="s">
        <v>1267</v>
      </c>
      <c r="CL2" s="1451" t="s">
        <v>1268</v>
      </c>
      <c r="CM2" s="1451" t="s">
        <v>1258</v>
      </c>
      <c r="CN2" s="1451" t="s">
        <v>1234</v>
      </c>
      <c r="CO2" s="1451" t="s">
        <v>1242</v>
      </c>
      <c r="CP2" s="1483"/>
      <c r="CQ2" s="1456" t="s">
        <v>4</v>
      </c>
      <c r="CR2" s="176" t="s">
        <v>1282</v>
      </c>
      <c r="CS2" s="1456" t="s">
        <v>1244</v>
      </c>
      <c r="CT2" s="1456" t="s">
        <v>1162</v>
      </c>
      <c r="CU2" s="1451" t="s">
        <v>1285</v>
      </c>
      <c r="CV2" s="1451" t="s">
        <v>1286</v>
      </c>
      <c r="CW2" s="1451" t="s">
        <v>1287</v>
      </c>
      <c r="CX2" s="1451" t="s">
        <v>1261</v>
      </c>
      <c r="CY2" s="1451" t="s">
        <v>1288</v>
      </c>
      <c r="CZ2" s="1451" t="s">
        <v>1289</v>
      </c>
      <c r="DA2" s="1451" t="s">
        <v>1290</v>
      </c>
      <c r="DB2" s="1451" t="s">
        <v>1235</v>
      </c>
      <c r="DC2" s="1451" t="s">
        <v>1291</v>
      </c>
      <c r="DD2" s="1451" t="s">
        <v>1292</v>
      </c>
      <c r="DE2" s="1451" t="s">
        <v>1265</v>
      </c>
      <c r="DF2" s="1451" t="s">
        <v>1267</v>
      </c>
      <c r="DG2" s="1451" t="s">
        <v>1222</v>
      </c>
      <c r="DH2" s="1451" t="s">
        <v>1228</v>
      </c>
      <c r="DI2" s="1451" t="s">
        <v>1233</v>
      </c>
      <c r="DJ2" s="1451" t="s">
        <v>1234</v>
      </c>
      <c r="DK2" s="1451" t="s">
        <v>1284</v>
      </c>
      <c r="DL2" s="1502">
        <f>+CP2*1.044</f>
        <v>0</v>
      </c>
      <c r="DM2" s="1495"/>
      <c r="DN2" s="1495"/>
    </row>
    <row r="3" spans="1:190" s="3" customFormat="1" ht="60.75" customHeight="1" thickBot="1" x14ac:dyDescent="0.25">
      <c r="A3" s="1543"/>
      <c r="B3" s="1543"/>
      <c r="C3" s="1544"/>
      <c r="D3" s="520"/>
      <c r="E3" s="1545"/>
      <c r="F3" s="520"/>
      <c r="G3" s="1545"/>
      <c r="H3" s="521" t="s">
        <v>16</v>
      </c>
      <c r="I3" s="521" t="s">
        <v>17</v>
      </c>
      <c r="J3" s="521" t="s">
        <v>18</v>
      </c>
      <c r="K3" s="521" t="s">
        <v>1229</v>
      </c>
      <c r="L3" s="521" t="s">
        <v>20</v>
      </c>
      <c r="M3" s="521" t="s">
        <v>21</v>
      </c>
      <c r="N3" s="521" t="s">
        <v>22</v>
      </c>
      <c r="O3" s="1547"/>
      <c r="P3" s="1547"/>
      <c r="Q3" s="522" t="s">
        <v>16</v>
      </c>
      <c r="R3" s="522" t="s">
        <v>17</v>
      </c>
      <c r="S3" s="522" t="s">
        <v>23</v>
      </c>
      <c r="T3" s="522" t="s">
        <v>19</v>
      </c>
      <c r="U3" s="522" t="s">
        <v>20</v>
      </c>
      <c r="V3" s="522" t="s">
        <v>24</v>
      </c>
      <c r="W3" s="522" t="s">
        <v>22</v>
      </c>
      <c r="X3" s="522" t="s">
        <v>1156</v>
      </c>
      <c r="Y3" s="522" t="s">
        <v>1157</v>
      </c>
      <c r="Z3" s="522" t="s">
        <v>1158</v>
      </c>
      <c r="AA3" s="522" t="s">
        <v>1159</v>
      </c>
      <c r="AB3" s="1539"/>
      <c r="AC3" s="518" t="s">
        <v>1241</v>
      </c>
      <c r="AD3" s="1539"/>
      <c r="AE3" s="1539"/>
      <c r="AF3" s="1539"/>
      <c r="AG3" s="1539"/>
      <c r="AH3" s="1539"/>
      <c r="AI3" s="1539"/>
      <c r="AJ3" s="1539"/>
      <c r="AK3" s="1539"/>
      <c r="AL3" s="1539"/>
      <c r="AM3" s="1539"/>
      <c r="AN3" s="1539"/>
      <c r="AO3" s="1539"/>
      <c r="AP3" s="1539"/>
      <c r="AQ3" s="1539"/>
      <c r="AR3" s="1539"/>
      <c r="AS3" s="1539"/>
      <c r="AT3" s="1539"/>
      <c r="AU3" s="1539"/>
      <c r="AV3" s="1539"/>
      <c r="AW3" s="1539"/>
      <c r="AX3" s="1548"/>
      <c r="AY3" s="1540"/>
      <c r="AZ3" s="519" t="s">
        <v>1241</v>
      </c>
      <c r="BA3" s="1540"/>
      <c r="BB3" s="1540"/>
      <c r="BC3" s="1540"/>
      <c r="BD3" s="1540"/>
      <c r="BE3" s="1540"/>
      <c r="BF3" s="1540"/>
      <c r="BG3" s="1540"/>
      <c r="BH3" s="1540"/>
      <c r="BI3" s="1540"/>
      <c r="BJ3" s="1540"/>
      <c r="BK3" s="1540"/>
      <c r="BL3" s="1540"/>
      <c r="BM3" s="1540"/>
      <c r="BN3" s="1540"/>
      <c r="BO3" s="1540"/>
      <c r="BP3" s="1539"/>
      <c r="BQ3" s="1539"/>
      <c r="BR3" s="1539"/>
      <c r="BS3" s="1539"/>
      <c r="BT3" s="1505"/>
      <c r="BU3" s="1452"/>
      <c r="BV3" s="182" t="s">
        <v>1273</v>
      </c>
      <c r="BW3" s="1452"/>
      <c r="BX3" s="1452"/>
      <c r="BY3" s="1452"/>
      <c r="BZ3" s="1452"/>
      <c r="CA3" s="1452"/>
      <c r="CB3" s="1452"/>
      <c r="CC3" s="1459"/>
      <c r="CD3" s="1452"/>
      <c r="CE3" s="1452"/>
      <c r="CF3" s="1452"/>
      <c r="CG3" s="1452"/>
      <c r="CH3" s="1452"/>
      <c r="CI3" s="1452"/>
      <c r="CJ3" s="1452"/>
      <c r="CK3" s="1452"/>
      <c r="CL3" s="1452"/>
      <c r="CM3" s="1452"/>
      <c r="CN3" s="1452"/>
      <c r="CO3" s="1452"/>
      <c r="CP3" s="1484"/>
      <c r="CQ3" s="1457"/>
      <c r="CR3" s="182" t="s">
        <v>1283</v>
      </c>
      <c r="CS3" s="1457"/>
      <c r="CT3" s="1457"/>
      <c r="CU3" s="1452"/>
      <c r="CV3" s="1452"/>
      <c r="CW3" s="1452"/>
      <c r="CX3" s="1452"/>
      <c r="CY3" s="1452"/>
      <c r="CZ3" s="1452"/>
      <c r="DA3" s="1452"/>
      <c r="DB3" s="1452"/>
      <c r="DC3" s="1452"/>
      <c r="DD3" s="1452"/>
      <c r="DE3" s="1452"/>
      <c r="DF3" s="1452"/>
      <c r="DG3" s="1452"/>
      <c r="DH3" s="1452"/>
      <c r="DI3" s="1452"/>
      <c r="DJ3" s="1452"/>
      <c r="DK3" s="1452"/>
      <c r="DL3" s="1503"/>
      <c r="DM3" s="1452"/>
      <c r="DN3" s="1452"/>
    </row>
    <row r="4" spans="1:190" s="139" customFormat="1" ht="50.1" customHeight="1" x14ac:dyDescent="0.2">
      <c r="A4" s="268">
        <v>3</v>
      </c>
      <c r="B4" s="267" t="s">
        <v>678</v>
      </c>
      <c r="C4" s="268" t="s">
        <v>759</v>
      </c>
      <c r="D4" s="268" t="s">
        <v>760</v>
      </c>
      <c r="E4" s="268" t="s">
        <v>761</v>
      </c>
      <c r="F4" s="268" t="s">
        <v>762</v>
      </c>
      <c r="G4" s="268" t="s">
        <v>763</v>
      </c>
      <c r="H4" s="269">
        <v>400</v>
      </c>
      <c r="I4" s="269">
        <v>2023</v>
      </c>
      <c r="J4" s="268" t="s">
        <v>764</v>
      </c>
      <c r="K4" s="268" t="s">
        <v>105</v>
      </c>
      <c r="L4" s="268" t="s">
        <v>124</v>
      </c>
      <c r="M4" s="269">
        <v>1200</v>
      </c>
      <c r="N4" s="269">
        <v>1200</v>
      </c>
      <c r="O4" s="512" t="s">
        <v>765</v>
      </c>
      <c r="P4" s="512" t="s">
        <v>766</v>
      </c>
      <c r="Q4" s="512">
        <v>6</v>
      </c>
      <c r="R4" s="512">
        <v>2023</v>
      </c>
      <c r="S4" s="512" t="s">
        <v>767</v>
      </c>
      <c r="T4" s="512" t="s">
        <v>105</v>
      </c>
      <c r="U4" s="512" t="s">
        <v>139</v>
      </c>
      <c r="V4" s="512">
        <v>8</v>
      </c>
      <c r="W4" s="512">
        <v>8</v>
      </c>
      <c r="X4" s="512">
        <v>2</v>
      </c>
      <c r="Y4" s="512">
        <v>2</v>
      </c>
      <c r="Z4" s="512">
        <v>2</v>
      </c>
      <c r="AA4" s="512">
        <v>2</v>
      </c>
      <c r="AB4" s="513">
        <v>32000000</v>
      </c>
      <c r="AC4" s="513"/>
      <c r="AD4" s="512"/>
      <c r="AE4" s="512"/>
      <c r="AF4" s="512"/>
      <c r="AG4" s="512"/>
      <c r="AH4" s="512"/>
      <c r="AI4" s="512"/>
      <c r="AJ4" s="512"/>
      <c r="AK4" s="512"/>
      <c r="AL4" s="512"/>
      <c r="AM4" s="512"/>
      <c r="AN4" s="512"/>
      <c r="AO4" s="512"/>
      <c r="AP4" s="512"/>
      <c r="AQ4" s="512"/>
      <c r="AR4" s="512"/>
      <c r="AS4" s="512"/>
      <c r="AT4" s="512"/>
      <c r="AU4" s="512"/>
      <c r="AV4" s="512"/>
      <c r="AW4" s="512"/>
      <c r="AX4" s="514">
        <f>SUM(AB4:AW4)</f>
        <v>32000000</v>
      </c>
      <c r="AY4" s="515">
        <v>55000000</v>
      </c>
      <c r="AZ4" s="516"/>
      <c r="BA4" s="516"/>
      <c r="BB4" s="516"/>
      <c r="BC4" s="516"/>
      <c r="BD4" s="516"/>
      <c r="BE4" s="516"/>
      <c r="BF4" s="516"/>
      <c r="BG4" s="516"/>
      <c r="BH4" s="516"/>
      <c r="BI4" s="516"/>
      <c r="BJ4" s="516"/>
      <c r="BK4" s="516"/>
      <c r="BL4" s="516"/>
      <c r="BM4" s="516"/>
      <c r="BN4" s="516"/>
      <c r="BO4" s="516"/>
      <c r="BP4" s="516"/>
      <c r="BQ4" s="516"/>
      <c r="BR4" s="516"/>
      <c r="BS4" s="516"/>
      <c r="BT4" s="427">
        <f>SUM(AY4:BS4)</f>
        <v>55000000</v>
      </c>
      <c r="BU4" s="261">
        <v>55000000</v>
      </c>
      <c r="BV4" s="261"/>
      <c r="BW4" s="261"/>
      <c r="BX4" s="261"/>
      <c r="BY4" s="261"/>
      <c r="BZ4" s="261"/>
      <c r="CA4" s="261"/>
      <c r="CB4" s="261"/>
      <c r="CC4" s="261"/>
      <c r="CD4" s="261"/>
      <c r="CE4" s="261"/>
      <c r="CF4" s="261"/>
      <c r="CG4" s="261"/>
      <c r="CH4" s="261"/>
      <c r="CI4" s="261"/>
      <c r="CJ4" s="261"/>
      <c r="CK4" s="261"/>
      <c r="CL4" s="261"/>
      <c r="CM4" s="261"/>
      <c r="CN4" s="261"/>
      <c r="CO4" s="261"/>
      <c r="CP4" s="441">
        <f>SUM(BU4:CO4)</f>
        <v>55000000</v>
      </c>
      <c r="CQ4" s="311">
        <f t="shared" ref="CQ4:CQ9" si="0">+BT4</f>
        <v>55000000</v>
      </c>
      <c r="CR4" s="311"/>
      <c r="CS4" s="261"/>
      <c r="CT4" s="261"/>
      <c r="CU4" s="261"/>
      <c r="CV4" s="315"/>
      <c r="CW4" s="315"/>
      <c r="CX4" s="315"/>
      <c r="CY4" s="315"/>
      <c r="CZ4" s="315"/>
      <c r="DA4" s="315"/>
      <c r="DB4" s="315"/>
      <c r="DC4" s="315"/>
      <c r="DD4" s="315"/>
      <c r="DE4" s="315"/>
      <c r="DF4" s="315"/>
      <c r="DG4" s="315"/>
      <c r="DH4" s="315"/>
      <c r="DI4" s="315"/>
      <c r="DJ4" s="315"/>
      <c r="DK4" s="315"/>
      <c r="DL4" s="453">
        <f>SUM(CQ4:DK4)</f>
        <v>55000000</v>
      </c>
      <c r="DM4" s="166">
        <f t="shared" ref="DM4:DM16" si="1">+AX4+BT4+CP4+DL4</f>
        <v>197000000</v>
      </c>
      <c r="DN4" s="168" t="s">
        <v>1180</v>
      </c>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row>
    <row r="5" spans="1:190" s="3" customFormat="1" ht="50.1" customHeight="1" x14ac:dyDescent="0.2">
      <c r="A5" s="266">
        <v>3</v>
      </c>
      <c r="B5" s="273" t="s">
        <v>678</v>
      </c>
      <c r="C5" s="266" t="s">
        <v>759</v>
      </c>
      <c r="D5" s="266" t="s">
        <v>760</v>
      </c>
      <c r="E5" s="266" t="s">
        <v>761</v>
      </c>
      <c r="F5" s="266" t="s">
        <v>762</v>
      </c>
      <c r="G5" s="266" t="s">
        <v>763</v>
      </c>
      <c r="H5" s="274">
        <v>400</v>
      </c>
      <c r="I5" s="274">
        <v>2023</v>
      </c>
      <c r="J5" s="266" t="s">
        <v>764</v>
      </c>
      <c r="K5" s="266" t="s">
        <v>105</v>
      </c>
      <c r="L5" s="266" t="s">
        <v>124</v>
      </c>
      <c r="M5" s="274">
        <v>1200</v>
      </c>
      <c r="N5" s="274">
        <v>1200</v>
      </c>
      <c r="O5" s="270" t="s">
        <v>768</v>
      </c>
      <c r="P5" s="270" t="s">
        <v>769</v>
      </c>
      <c r="Q5" s="270">
        <v>6</v>
      </c>
      <c r="R5" s="270">
        <v>2023</v>
      </c>
      <c r="S5" s="270" t="s">
        <v>770</v>
      </c>
      <c r="T5" s="270" t="s">
        <v>105</v>
      </c>
      <c r="U5" s="270" t="s">
        <v>139</v>
      </c>
      <c r="V5" s="270">
        <v>8</v>
      </c>
      <c r="W5" s="270">
        <v>8</v>
      </c>
      <c r="X5" s="270">
        <v>5</v>
      </c>
      <c r="Y5" s="270">
        <v>6</v>
      </c>
      <c r="Z5" s="270">
        <v>7</v>
      </c>
      <c r="AA5" s="270">
        <v>8</v>
      </c>
      <c r="AB5" s="271">
        <f>19800000+20412000</f>
        <v>40212000</v>
      </c>
      <c r="AC5" s="271"/>
      <c r="AD5" s="270"/>
      <c r="AE5" s="270"/>
      <c r="AF5" s="270"/>
      <c r="AG5" s="270"/>
      <c r="AH5" s="270"/>
      <c r="AI5" s="270"/>
      <c r="AJ5" s="270"/>
      <c r="AK5" s="270"/>
      <c r="AL5" s="270"/>
      <c r="AM5" s="270"/>
      <c r="AN5" s="270"/>
      <c r="AO5" s="270"/>
      <c r="AP5" s="270"/>
      <c r="AQ5" s="270"/>
      <c r="AR5" s="270"/>
      <c r="AS5" s="270"/>
      <c r="AT5" s="270"/>
      <c r="AU5" s="270"/>
      <c r="AV5" s="270"/>
      <c r="AW5" s="270"/>
      <c r="AX5" s="415">
        <f t="shared" ref="AX5:AX16" si="2">SUM(AB5:AW5)</f>
        <v>40212000</v>
      </c>
      <c r="AY5" s="272">
        <v>89600000</v>
      </c>
      <c r="AZ5" s="262"/>
      <c r="BA5" s="262">
        <f t="shared" ref="BA5:BA10" si="3">+AD5*1.029</f>
        <v>0</v>
      </c>
      <c r="BB5" s="262"/>
      <c r="BC5" s="262"/>
      <c r="BD5" s="262"/>
      <c r="BE5" s="262"/>
      <c r="BF5" s="262"/>
      <c r="BG5" s="262"/>
      <c r="BH5" s="262"/>
      <c r="BI5" s="262"/>
      <c r="BJ5" s="262"/>
      <c r="BK5" s="262"/>
      <c r="BL5" s="262"/>
      <c r="BM5" s="262"/>
      <c r="BN5" s="262"/>
      <c r="BO5" s="262"/>
      <c r="BP5" s="262"/>
      <c r="BQ5" s="262"/>
      <c r="BR5" s="262"/>
      <c r="BS5" s="262"/>
      <c r="BT5" s="427">
        <f t="shared" ref="BT5:BT17" si="4">SUM(AY5:BS5)</f>
        <v>89600000</v>
      </c>
      <c r="BU5" s="261">
        <v>89600000</v>
      </c>
      <c r="BV5" s="261"/>
      <c r="BW5" s="261"/>
      <c r="BX5" s="261"/>
      <c r="BY5" s="261"/>
      <c r="BZ5" s="261"/>
      <c r="CA5" s="261"/>
      <c r="CB5" s="261"/>
      <c r="CC5" s="261"/>
      <c r="CD5" s="261"/>
      <c r="CE5" s="261"/>
      <c r="CF5" s="261"/>
      <c r="CG5" s="261"/>
      <c r="CH5" s="261"/>
      <c r="CI5" s="261"/>
      <c r="CJ5" s="261"/>
      <c r="CK5" s="261"/>
      <c r="CL5" s="261"/>
      <c r="CM5" s="261"/>
      <c r="CN5" s="261"/>
      <c r="CO5" s="261"/>
      <c r="CP5" s="441">
        <f t="shared" ref="CP5:CP26" si="5">SUM(BU5:CO5)</f>
        <v>89600000</v>
      </c>
      <c r="CQ5" s="311">
        <f t="shared" si="0"/>
        <v>89600000</v>
      </c>
      <c r="CR5" s="311"/>
      <c r="CS5" s="261"/>
      <c r="CT5" s="261"/>
      <c r="CU5" s="261"/>
      <c r="CV5" s="315"/>
      <c r="CW5" s="315"/>
      <c r="CX5" s="315"/>
      <c r="CY5" s="315"/>
      <c r="CZ5" s="315"/>
      <c r="DA5" s="315"/>
      <c r="DB5" s="315"/>
      <c r="DC5" s="315"/>
      <c r="DD5" s="315"/>
      <c r="DE5" s="315"/>
      <c r="DF5" s="315"/>
      <c r="DG5" s="315"/>
      <c r="DH5" s="315"/>
      <c r="DI5" s="315"/>
      <c r="DJ5" s="315"/>
      <c r="DK5" s="315"/>
      <c r="DL5" s="453">
        <f t="shared" ref="DL5:DL26" si="6">SUM(CQ5:DK5)</f>
        <v>89600000</v>
      </c>
      <c r="DM5" s="166">
        <f t="shared" si="1"/>
        <v>309012000</v>
      </c>
      <c r="DN5" s="168" t="s">
        <v>1180</v>
      </c>
    </row>
    <row r="6" spans="1:190" s="3" customFormat="1" ht="50.1" customHeight="1" x14ac:dyDescent="0.2">
      <c r="A6" s="266">
        <v>3</v>
      </c>
      <c r="B6" s="273" t="s">
        <v>678</v>
      </c>
      <c r="C6" s="266" t="s">
        <v>759</v>
      </c>
      <c r="D6" s="266" t="s">
        <v>760</v>
      </c>
      <c r="E6" s="266" t="s">
        <v>761</v>
      </c>
      <c r="F6" s="266" t="s">
        <v>762</v>
      </c>
      <c r="G6" s="266" t="s">
        <v>763</v>
      </c>
      <c r="H6" s="274">
        <v>400</v>
      </c>
      <c r="I6" s="274">
        <v>2023</v>
      </c>
      <c r="J6" s="266" t="s">
        <v>764</v>
      </c>
      <c r="K6" s="266" t="s">
        <v>105</v>
      </c>
      <c r="L6" s="266" t="s">
        <v>124</v>
      </c>
      <c r="M6" s="274">
        <v>1200</v>
      </c>
      <c r="N6" s="274">
        <v>1200</v>
      </c>
      <c r="O6" s="270" t="s">
        <v>771</v>
      </c>
      <c r="P6" s="270" t="s">
        <v>772</v>
      </c>
      <c r="Q6" s="270">
        <v>6</v>
      </c>
      <c r="R6" s="270">
        <v>2023</v>
      </c>
      <c r="S6" s="270" t="s">
        <v>773</v>
      </c>
      <c r="T6" s="270" t="s">
        <v>105</v>
      </c>
      <c r="U6" s="270" t="s">
        <v>139</v>
      </c>
      <c r="V6" s="270">
        <v>86</v>
      </c>
      <c r="W6" s="270">
        <v>86</v>
      </c>
      <c r="X6" s="270">
        <v>20</v>
      </c>
      <c r="Y6" s="270">
        <f>20+22</f>
        <v>42</v>
      </c>
      <c r="Z6" s="270">
        <f>22+Y6</f>
        <v>64</v>
      </c>
      <c r="AA6" s="270">
        <f>+Z6+22</f>
        <v>86</v>
      </c>
      <c r="AB6" s="271">
        <f>64098000+42768000+48370000</f>
        <v>155236000</v>
      </c>
      <c r="AC6" s="271"/>
      <c r="AD6" s="270"/>
      <c r="AE6" s="270"/>
      <c r="AF6" s="270"/>
      <c r="AG6" s="270"/>
      <c r="AH6" s="270"/>
      <c r="AI6" s="270"/>
      <c r="AJ6" s="270"/>
      <c r="AK6" s="270"/>
      <c r="AL6" s="270"/>
      <c r="AM6" s="270"/>
      <c r="AN6" s="270"/>
      <c r="AO6" s="270"/>
      <c r="AP6" s="270"/>
      <c r="AQ6" s="270"/>
      <c r="AR6" s="270"/>
      <c r="AS6" s="270"/>
      <c r="AT6" s="270"/>
      <c r="AU6" s="270"/>
      <c r="AV6" s="270"/>
      <c r="AW6" s="270"/>
      <c r="AX6" s="415">
        <f t="shared" si="2"/>
        <v>155236000</v>
      </c>
      <c r="AY6" s="272">
        <v>160000000</v>
      </c>
      <c r="AZ6" s="262"/>
      <c r="BA6" s="262">
        <f t="shared" si="3"/>
        <v>0</v>
      </c>
      <c r="BB6" s="262"/>
      <c r="BC6" s="262"/>
      <c r="BD6" s="262"/>
      <c r="BE6" s="262"/>
      <c r="BF6" s="262"/>
      <c r="BG6" s="262"/>
      <c r="BH6" s="262"/>
      <c r="BI6" s="262"/>
      <c r="BJ6" s="262"/>
      <c r="BK6" s="262"/>
      <c r="BL6" s="262"/>
      <c r="BM6" s="262"/>
      <c r="BN6" s="262"/>
      <c r="BO6" s="262"/>
      <c r="BP6" s="262"/>
      <c r="BQ6" s="262"/>
      <c r="BR6" s="262"/>
      <c r="BS6" s="262"/>
      <c r="BT6" s="427">
        <f t="shared" si="4"/>
        <v>160000000</v>
      </c>
      <c r="BU6" s="261">
        <v>160000000</v>
      </c>
      <c r="BV6" s="261"/>
      <c r="BW6" s="261"/>
      <c r="BX6" s="261"/>
      <c r="BY6" s="261"/>
      <c r="BZ6" s="261"/>
      <c r="CA6" s="261"/>
      <c r="CB6" s="261"/>
      <c r="CC6" s="261"/>
      <c r="CD6" s="261"/>
      <c r="CE6" s="261"/>
      <c r="CF6" s="261"/>
      <c r="CG6" s="261"/>
      <c r="CH6" s="261"/>
      <c r="CI6" s="261"/>
      <c r="CJ6" s="261"/>
      <c r="CK6" s="261"/>
      <c r="CL6" s="261"/>
      <c r="CM6" s="261"/>
      <c r="CN6" s="261"/>
      <c r="CO6" s="261"/>
      <c r="CP6" s="441">
        <f t="shared" si="5"/>
        <v>160000000</v>
      </c>
      <c r="CQ6" s="311">
        <f t="shared" si="0"/>
        <v>160000000</v>
      </c>
      <c r="CR6" s="311"/>
      <c r="CS6" s="261"/>
      <c r="CT6" s="261"/>
      <c r="CU6" s="261"/>
      <c r="CV6" s="315"/>
      <c r="CW6" s="315"/>
      <c r="CX6" s="315"/>
      <c r="CY6" s="315"/>
      <c r="CZ6" s="315"/>
      <c r="DA6" s="315"/>
      <c r="DB6" s="315"/>
      <c r="DC6" s="315"/>
      <c r="DD6" s="315"/>
      <c r="DE6" s="315"/>
      <c r="DF6" s="315"/>
      <c r="DG6" s="315"/>
      <c r="DH6" s="315"/>
      <c r="DI6" s="315"/>
      <c r="DJ6" s="315"/>
      <c r="DK6" s="315"/>
      <c r="DL6" s="453">
        <f t="shared" si="6"/>
        <v>160000000</v>
      </c>
      <c r="DM6" s="166">
        <f t="shared" si="1"/>
        <v>635236000</v>
      </c>
      <c r="DN6" s="168" t="s">
        <v>1180</v>
      </c>
    </row>
    <row r="7" spans="1:190" s="3" customFormat="1" ht="50.1" customHeight="1" x14ac:dyDescent="0.2">
      <c r="A7" s="266">
        <v>3</v>
      </c>
      <c r="B7" s="273" t="s">
        <v>678</v>
      </c>
      <c r="C7" s="266" t="s">
        <v>759</v>
      </c>
      <c r="D7" s="266" t="s">
        <v>760</v>
      </c>
      <c r="E7" s="266" t="s">
        <v>761</v>
      </c>
      <c r="F7" s="266" t="s">
        <v>762</v>
      </c>
      <c r="G7" s="266" t="s">
        <v>763</v>
      </c>
      <c r="H7" s="274">
        <v>400</v>
      </c>
      <c r="I7" s="274">
        <v>2023</v>
      </c>
      <c r="J7" s="266" t="s">
        <v>764</v>
      </c>
      <c r="K7" s="266" t="s">
        <v>105</v>
      </c>
      <c r="L7" s="266" t="s">
        <v>124</v>
      </c>
      <c r="M7" s="274">
        <v>1200</v>
      </c>
      <c r="N7" s="274">
        <v>1200</v>
      </c>
      <c r="O7" s="270" t="s">
        <v>774</v>
      </c>
      <c r="P7" s="270" t="s">
        <v>775</v>
      </c>
      <c r="Q7" s="270">
        <v>180</v>
      </c>
      <c r="R7" s="270">
        <v>2023</v>
      </c>
      <c r="S7" s="270" t="s">
        <v>776</v>
      </c>
      <c r="T7" s="270" t="s">
        <v>105</v>
      </c>
      <c r="U7" s="270" t="s">
        <v>239</v>
      </c>
      <c r="V7" s="270">
        <v>180</v>
      </c>
      <c r="W7" s="270">
        <v>180</v>
      </c>
      <c r="X7" s="270">
        <v>180</v>
      </c>
      <c r="Y7" s="270">
        <v>180</v>
      </c>
      <c r="Z7" s="270">
        <v>180</v>
      </c>
      <c r="AA7" s="270">
        <v>180</v>
      </c>
      <c r="AB7" s="271">
        <v>784842525</v>
      </c>
      <c r="AC7" s="271"/>
      <c r="AD7" s="270"/>
      <c r="AE7" s="270"/>
      <c r="AF7" s="270"/>
      <c r="AG7" s="270"/>
      <c r="AH7" s="270"/>
      <c r="AI7" s="270"/>
      <c r="AJ7" s="270"/>
      <c r="AK7" s="270"/>
      <c r="AL7" s="270"/>
      <c r="AM7" s="270"/>
      <c r="AN7" s="270"/>
      <c r="AO7" s="270"/>
      <c r="AP7" s="270"/>
      <c r="AQ7" s="270"/>
      <c r="AR7" s="270"/>
      <c r="AS7" s="270"/>
      <c r="AT7" s="270"/>
      <c r="AU7" s="270"/>
      <c r="AV7" s="270"/>
      <c r="AW7" s="270"/>
      <c r="AX7" s="415">
        <f t="shared" si="2"/>
        <v>784842525</v>
      </c>
      <c r="AY7" s="272">
        <v>850000000</v>
      </c>
      <c r="AZ7" s="262"/>
      <c r="BA7" s="262">
        <f t="shared" si="3"/>
        <v>0</v>
      </c>
      <c r="BB7" s="262"/>
      <c r="BC7" s="262"/>
      <c r="BD7" s="262"/>
      <c r="BE7" s="262"/>
      <c r="BF7" s="262"/>
      <c r="BG7" s="262"/>
      <c r="BH7" s="262"/>
      <c r="BI7" s="262"/>
      <c r="BJ7" s="262"/>
      <c r="BK7" s="262"/>
      <c r="BL7" s="262"/>
      <c r="BM7" s="262"/>
      <c r="BN7" s="262"/>
      <c r="BO7" s="262"/>
      <c r="BP7" s="262"/>
      <c r="BQ7" s="262"/>
      <c r="BR7" s="262"/>
      <c r="BS7" s="262"/>
      <c r="BT7" s="427">
        <f t="shared" si="4"/>
        <v>850000000</v>
      </c>
      <c r="BU7" s="261">
        <v>850000000</v>
      </c>
      <c r="BV7" s="261"/>
      <c r="BW7" s="261"/>
      <c r="BX7" s="261"/>
      <c r="BY7" s="261"/>
      <c r="BZ7" s="261"/>
      <c r="CA7" s="261"/>
      <c r="CB7" s="261"/>
      <c r="CC7" s="261"/>
      <c r="CD7" s="261"/>
      <c r="CE7" s="261"/>
      <c r="CF7" s="261"/>
      <c r="CG7" s="261"/>
      <c r="CH7" s="261"/>
      <c r="CI7" s="261"/>
      <c r="CJ7" s="261"/>
      <c r="CK7" s="261"/>
      <c r="CL7" s="261"/>
      <c r="CM7" s="261"/>
      <c r="CN7" s="261"/>
      <c r="CO7" s="261"/>
      <c r="CP7" s="441">
        <f t="shared" si="5"/>
        <v>850000000</v>
      </c>
      <c r="CQ7" s="311">
        <f t="shared" si="0"/>
        <v>850000000</v>
      </c>
      <c r="CR7" s="311"/>
      <c r="CS7" s="261"/>
      <c r="CT7" s="261"/>
      <c r="CU7" s="261"/>
      <c r="CV7" s="315"/>
      <c r="CW7" s="315"/>
      <c r="CX7" s="315"/>
      <c r="CY7" s="315"/>
      <c r="CZ7" s="315"/>
      <c r="DA7" s="315"/>
      <c r="DB7" s="315"/>
      <c r="DC7" s="315"/>
      <c r="DD7" s="315"/>
      <c r="DE7" s="315"/>
      <c r="DF7" s="315"/>
      <c r="DG7" s="315"/>
      <c r="DH7" s="315"/>
      <c r="DI7" s="315"/>
      <c r="DJ7" s="315"/>
      <c r="DK7" s="315"/>
      <c r="DL7" s="453">
        <f t="shared" si="6"/>
        <v>850000000</v>
      </c>
      <c r="DM7" s="166">
        <f t="shared" si="1"/>
        <v>3334842525</v>
      </c>
      <c r="DN7" s="168" t="s">
        <v>1180</v>
      </c>
    </row>
    <row r="8" spans="1:190" s="3" customFormat="1" ht="50.1" customHeight="1" x14ac:dyDescent="0.2">
      <c r="A8" s="266">
        <v>3</v>
      </c>
      <c r="B8" s="273" t="s">
        <v>678</v>
      </c>
      <c r="C8" s="266" t="s">
        <v>759</v>
      </c>
      <c r="D8" s="266" t="s">
        <v>760</v>
      </c>
      <c r="E8" s="266" t="s">
        <v>761</v>
      </c>
      <c r="F8" s="266" t="s">
        <v>762</v>
      </c>
      <c r="G8" s="266" t="s">
        <v>763</v>
      </c>
      <c r="H8" s="274">
        <v>400</v>
      </c>
      <c r="I8" s="274">
        <v>2023</v>
      </c>
      <c r="J8" s="266" t="s">
        <v>764</v>
      </c>
      <c r="K8" s="266" t="s">
        <v>105</v>
      </c>
      <c r="L8" s="266" t="s">
        <v>124</v>
      </c>
      <c r="M8" s="274">
        <v>1200</v>
      </c>
      <c r="N8" s="274">
        <v>1200</v>
      </c>
      <c r="O8" s="270" t="s">
        <v>777</v>
      </c>
      <c r="P8" s="270" t="s">
        <v>778</v>
      </c>
      <c r="Q8" s="270">
        <v>180</v>
      </c>
      <c r="R8" s="270">
        <v>2023</v>
      </c>
      <c r="S8" s="270" t="s">
        <v>779</v>
      </c>
      <c r="T8" s="270" t="s">
        <v>105</v>
      </c>
      <c r="U8" s="270" t="s">
        <v>239</v>
      </c>
      <c r="V8" s="270">
        <v>180</v>
      </c>
      <c r="W8" s="270">
        <v>180</v>
      </c>
      <c r="X8" s="270">
        <v>180</v>
      </c>
      <c r="Y8" s="270">
        <v>180</v>
      </c>
      <c r="Z8" s="270">
        <v>180</v>
      </c>
      <c r="AA8" s="270">
        <v>180</v>
      </c>
      <c r="AB8" s="271">
        <v>62620000</v>
      </c>
      <c r="AC8" s="271"/>
      <c r="AD8" s="270"/>
      <c r="AE8" s="270"/>
      <c r="AF8" s="270"/>
      <c r="AG8" s="270"/>
      <c r="AH8" s="270"/>
      <c r="AI8" s="270"/>
      <c r="AJ8" s="270"/>
      <c r="AK8" s="270"/>
      <c r="AL8" s="270"/>
      <c r="AM8" s="270"/>
      <c r="AN8" s="270"/>
      <c r="AO8" s="270"/>
      <c r="AP8" s="270"/>
      <c r="AQ8" s="270"/>
      <c r="AR8" s="270"/>
      <c r="AS8" s="270"/>
      <c r="AT8" s="270"/>
      <c r="AU8" s="270"/>
      <c r="AV8" s="270"/>
      <c r="AW8" s="270"/>
      <c r="AX8" s="415">
        <f t="shared" si="2"/>
        <v>62620000</v>
      </c>
      <c r="AY8" s="272">
        <v>70000000</v>
      </c>
      <c r="AZ8" s="262"/>
      <c r="BA8" s="262">
        <f t="shared" si="3"/>
        <v>0</v>
      </c>
      <c r="BB8" s="262"/>
      <c r="BC8" s="262"/>
      <c r="BD8" s="262"/>
      <c r="BE8" s="262"/>
      <c r="BF8" s="262"/>
      <c r="BG8" s="262"/>
      <c r="BH8" s="262"/>
      <c r="BI8" s="262"/>
      <c r="BJ8" s="262"/>
      <c r="BK8" s="262"/>
      <c r="BL8" s="262"/>
      <c r="BM8" s="262"/>
      <c r="BN8" s="262"/>
      <c r="BO8" s="262"/>
      <c r="BP8" s="262"/>
      <c r="BQ8" s="262"/>
      <c r="BR8" s="262"/>
      <c r="BS8" s="262"/>
      <c r="BT8" s="427">
        <f t="shared" si="4"/>
        <v>70000000</v>
      </c>
      <c r="BU8" s="261">
        <v>70000000</v>
      </c>
      <c r="BV8" s="261"/>
      <c r="BW8" s="261"/>
      <c r="BX8" s="261"/>
      <c r="BY8" s="261"/>
      <c r="BZ8" s="261"/>
      <c r="CA8" s="261"/>
      <c r="CB8" s="261"/>
      <c r="CC8" s="261"/>
      <c r="CD8" s="261"/>
      <c r="CE8" s="261"/>
      <c r="CF8" s="261"/>
      <c r="CG8" s="261"/>
      <c r="CH8" s="261"/>
      <c r="CI8" s="261"/>
      <c r="CJ8" s="261"/>
      <c r="CK8" s="261"/>
      <c r="CL8" s="261"/>
      <c r="CM8" s="261"/>
      <c r="CN8" s="261"/>
      <c r="CO8" s="261"/>
      <c r="CP8" s="441">
        <f t="shared" si="5"/>
        <v>70000000</v>
      </c>
      <c r="CQ8" s="311">
        <f t="shared" si="0"/>
        <v>70000000</v>
      </c>
      <c r="CR8" s="311"/>
      <c r="CS8" s="261"/>
      <c r="CT8" s="261"/>
      <c r="CU8" s="261"/>
      <c r="CV8" s="315"/>
      <c r="CW8" s="315"/>
      <c r="CX8" s="315"/>
      <c r="CY8" s="315"/>
      <c r="CZ8" s="315"/>
      <c r="DA8" s="315"/>
      <c r="DB8" s="315"/>
      <c r="DC8" s="315"/>
      <c r="DD8" s="315"/>
      <c r="DE8" s="315"/>
      <c r="DF8" s="315"/>
      <c r="DG8" s="315"/>
      <c r="DH8" s="315"/>
      <c r="DI8" s="315"/>
      <c r="DJ8" s="315"/>
      <c r="DK8" s="315"/>
      <c r="DL8" s="453">
        <f t="shared" si="6"/>
        <v>70000000</v>
      </c>
      <c r="DM8" s="166">
        <f t="shared" si="1"/>
        <v>272620000</v>
      </c>
      <c r="DN8" s="168" t="s">
        <v>1180</v>
      </c>
    </row>
    <row r="9" spans="1:190" s="3" customFormat="1" ht="50.1" customHeight="1" x14ac:dyDescent="0.2">
      <c r="A9" s="266">
        <v>3</v>
      </c>
      <c r="B9" s="273" t="s">
        <v>678</v>
      </c>
      <c r="C9" s="266" t="s">
        <v>759</v>
      </c>
      <c r="D9" s="266" t="s">
        <v>760</v>
      </c>
      <c r="E9" s="266" t="s">
        <v>761</v>
      </c>
      <c r="F9" s="266" t="s">
        <v>762</v>
      </c>
      <c r="G9" s="266" t="s">
        <v>763</v>
      </c>
      <c r="H9" s="274">
        <v>400</v>
      </c>
      <c r="I9" s="274">
        <v>2023</v>
      </c>
      <c r="J9" s="266" t="s">
        <v>764</v>
      </c>
      <c r="K9" s="266" t="s">
        <v>105</v>
      </c>
      <c r="L9" s="266" t="s">
        <v>124</v>
      </c>
      <c r="M9" s="274">
        <v>1200</v>
      </c>
      <c r="N9" s="274">
        <v>1200</v>
      </c>
      <c r="O9" s="270" t="s">
        <v>780</v>
      </c>
      <c r="P9" s="270" t="s">
        <v>781</v>
      </c>
      <c r="Q9" s="270">
        <v>50</v>
      </c>
      <c r="R9" s="270">
        <v>2023</v>
      </c>
      <c r="S9" s="270" t="s">
        <v>782</v>
      </c>
      <c r="T9" s="270" t="s">
        <v>105</v>
      </c>
      <c r="U9" s="270" t="s">
        <v>139</v>
      </c>
      <c r="V9" s="270">
        <v>300</v>
      </c>
      <c r="W9" s="270">
        <v>350</v>
      </c>
      <c r="X9" s="270">
        <v>200</v>
      </c>
      <c r="Y9" s="270">
        <v>225</v>
      </c>
      <c r="Z9" s="270">
        <v>250</v>
      </c>
      <c r="AA9" s="270">
        <v>300</v>
      </c>
      <c r="AB9" s="271">
        <v>100000000</v>
      </c>
      <c r="AC9" s="271"/>
      <c r="AD9" s="270"/>
      <c r="AE9" s="270"/>
      <c r="AF9" s="270"/>
      <c r="AG9" s="270"/>
      <c r="AH9" s="270"/>
      <c r="AI9" s="270"/>
      <c r="AJ9" s="270"/>
      <c r="AK9" s="270"/>
      <c r="AL9" s="270"/>
      <c r="AM9" s="270"/>
      <c r="AN9" s="270"/>
      <c r="AO9" s="270"/>
      <c r="AP9" s="270"/>
      <c r="AQ9" s="270"/>
      <c r="AR9" s="270"/>
      <c r="AS9" s="270"/>
      <c r="AT9" s="270"/>
      <c r="AU9" s="270"/>
      <c r="AV9" s="270"/>
      <c r="AW9" s="270"/>
      <c r="AX9" s="415">
        <f t="shared" si="2"/>
        <v>100000000</v>
      </c>
      <c r="AY9" s="272">
        <v>150000000</v>
      </c>
      <c r="AZ9" s="262"/>
      <c r="BA9" s="262">
        <f t="shared" si="3"/>
        <v>0</v>
      </c>
      <c r="BB9" s="262"/>
      <c r="BC9" s="262"/>
      <c r="BD9" s="262"/>
      <c r="BE9" s="262"/>
      <c r="BF9" s="262"/>
      <c r="BG9" s="262"/>
      <c r="BH9" s="262"/>
      <c r="BI9" s="262"/>
      <c r="BJ9" s="262"/>
      <c r="BK9" s="262"/>
      <c r="BL9" s="262"/>
      <c r="BM9" s="262"/>
      <c r="BN9" s="262"/>
      <c r="BO9" s="262"/>
      <c r="BP9" s="262"/>
      <c r="BQ9" s="262"/>
      <c r="BR9" s="262"/>
      <c r="BS9" s="262"/>
      <c r="BT9" s="427">
        <f t="shared" si="4"/>
        <v>150000000</v>
      </c>
      <c r="BU9" s="261">
        <v>150000000</v>
      </c>
      <c r="BV9" s="261"/>
      <c r="BW9" s="261"/>
      <c r="BX9" s="261"/>
      <c r="BY9" s="261"/>
      <c r="BZ9" s="261"/>
      <c r="CA9" s="261"/>
      <c r="CB9" s="261"/>
      <c r="CC9" s="261"/>
      <c r="CD9" s="261"/>
      <c r="CE9" s="261"/>
      <c r="CF9" s="261"/>
      <c r="CG9" s="261"/>
      <c r="CH9" s="261"/>
      <c r="CI9" s="261"/>
      <c r="CJ9" s="261"/>
      <c r="CK9" s="261"/>
      <c r="CL9" s="261"/>
      <c r="CM9" s="261"/>
      <c r="CN9" s="261"/>
      <c r="CO9" s="261"/>
      <c r="CP9" s="441">
        <f t="shared" si="5"/>
        <v>150000000</v>
      </c>
      <c r="CQ9" s="311">
        <f t="shared" si="0"/>
        <v>150000000</v>
      </c>
      <c r="CR9" s="311"/>
      <c r="CS9" s="261"/>
      <c r="CT9" s="261"/>
      <c r="CU9" s="261"/>
      <c r="CV9" s="315"/>
      <c r="CW9" s="315"/>
      <c r="CX9" s="315"/>
      <c r="CY9" s="315"/>
      <c r="CZ9" s="315"/>
      <c r="DA9" s="315"/>
      <c r="DB9" s="315"/>
      <c r="DC9" s="315"/>
      <c r="DD9" s="315"/>
      <c r="DE9" s="315"/>
      <c r="DF9" s="315"/>
      <c r="DG9" s="315"/>
      <c r="DH9" s="315"/>
      <c r="DI9" s="315"/>
      <c r="DJ9" s="315"/>
      <c r="DK9" s="315"/>
      <c r="DL9" s="453">
        <f t="shared" si="6"/>
        <v>150000000</v>
      </c>
      <c r="DM9" s="317">
        <f t="shared" si="1"/>
        <v>550000000</v>
      </c>
      <c r="DN9" s="261" t="s">
        <v>1180</v>
      </c>
    </row>
    <row r="10" spans="1:190" s="3" customFormat="1" ht="50.1" customHeight="1" x14ac:dyDescent="0.2">
      <c r="A10" s="266">
        <v>3</v>
      </c>
      <c r="B10" s="273" t="s">
        <v>678</v>
      </c>
      <c r="C10" s="266" t="s">
        <v>759</v>
      </c>
      <c r="D10" s="266" t="s">
        <v>760</v>
      </c>
      <c r="E10" s="266" t="s">
        <v>761</v>
      </c>
      <c r="F10" s="266" t="s">
        <v>762</v>
      </c>
      <c r="G10" s="266" t="s">
        <v>763</v>
      </c>
      <c r="H10" s="274">
        <v>400</v>
      </c>
      <c r="I10" s="274">
        <v>2023</v>
      </c>
      <c r="J10" s="266" t="s">
        <v>764</v>
      </c>
      <c r="K10" s="266" t="s">
        <v>105</v>
      </c>
      <c r="L10" s="266" t="s">
        <v>124</v>
      </c>
      <c r="M10" s="274">
        <v>1200</v>
      </c>
      <c r="N10" s="274">
        <v>1200</v>
      </c>
      <c r="O10" s="270" t="s">
        <v>783</v>
      </c>
      <c r="P10" s="270" t="s">
        <v>784</v>
      </c>
      <c r="Q10" s="270">
        <v>0</v>
      </c>
      <c r="R10" s="270">
        <v>2023</v>
      </c>
      <c r="S10" s="270" t="s">
        <v>785</v>
      </c>
      <c r="T10" s="270" t="s">
        <v>105</v>
      </c>
      <c r="U10" s="270" t="s">
        <v>139</v>
      </c>
      <c r="V10" s="270">
        <v>1</v>
      </c>
      <c r="W10" s="270">
        <v>1</v>
      </c>
      <c r="X10" s="270">
        <v>0</v>
      </c>
      <c r="Y10" s="270">
        <v>0</v>
      </c>
      <c r="Z10" s="270">
        <v>0.5</v>
      </c>
      <c r="AA10" s="270">
        <v>0.5</v>
      </c>
      <c r="AB10" s="271">
        <v>0</v>
      </c>
      <c r="AC10" s="271"/>
      <c r="AD10" s="270"/>
      <c r="AE10" s="270"/>
      <c r="AF10" s="270"/>
      <c r="AG10" s="270"/>
      <c r="AH10" s="270"/>
      <c r="AI10" s="270"/>
      <c r="AJ10" s="270"/>
      <c r="AK10" s="270"/>
      <c r="AL10" s="270"/>
      <c r="AM10" s="270"/>
      <c r="AN10" s="270"/>
      <c r="AO10" s="270"/>
      <c r="AP10" s="270"/>
      <c r="AQ10" s="270"/>
      <c r="AR10" s="270"/>
      <c r="AS10" s="270"/>
      <c r="AT10" s="270"/>
      <c r="AU10" s="270"/>
      <c r="AV10" s="270"/>
      <c r="AW10" s="270"/>
      <c r="AX10" s="415">
        <f t="shared" si="2"/>
        <v>0</v>
      </c>
      <c r="AY10" s="272">
        <v>0</v>
      </c>
      <c r="AZ10" s="262"/>
      <c r="BA10" s="262">
        <f t="shared" si="3"/>
        <v>0</v>
      </c>
      <c r="BB10" s="262"/>
      <c r="BC10" s="262"/>
      <c r="BD10" s="262"/>
      <c r="BE10" s="262"/>
      <c r="BF10" s="262"/>
      <c r="BG10" s="262"/>
      <c r="BH10" s="262"/>
      <c r="BI10" s="262"/>
      <c r="BJ10" s="262"/>
      <c r="BK10" s="262"/>
      <c r="BL10" s="262"/>
      <c r="BM10" s="262"/>
      <c r="BN10" s="262"/>
      <c r="BO10" s="262"/>
      <c r="BP10" s="262"/>
      <c r="BQ10" s="262"/>
      <c r="BR10" s="262"/>
      <c r="BS10" s="262"/>
      <c r="BT10" s="427">
        <f t="shared" si="4"/>
        <v>0</v>
      </c>
      <c r="BU10" s="261">
        <v>100000000</v>
      </c>
      <c r="BV10" s="261"/>
      <c r="BW10" s="261"/>
      <c r="BX10" s="261"/>
      <c r="BY10" s="261"/>
      <c r="BZ10" s="261"/>
      <c r="CA10" s="261"/>
      <c r="CB10" s="261"/>
      <c r="CC10" s="261"/>
      <c r="CD10" s="261"/>
      <c r="CE10" s="261"/>
      <c r="CF10" s="261"/>
      <c r="CG10" s="261"/>
      <c r="CH10" s="261"/>
      <c r="CI10" s="261"/>
      <c r="CJ10" s="261"/>
      <c r="CK10" s="261"/>
      <c r="CL10" s="261"/>
      <c r="CM10" s="261"/>
      <c r="CN10" s="261"/>
      <c r="CO10" s="261"/>
      <c r="CP10" s="441">
        <f t="shared" si="5"/>
        <v>100000000</v>
      </c>
      <c r="CQ10" s="261">
        <v>100000000</v>
      </c>
      <c r="CR10" s="261"/>
      <c r="CS10" s="261"/>
      <c r="CT10" s="261"/>
      <c r="CU10" s="261"/>
      <c r="CV10" s="315"/>
      <c r="CW10" s="315"/>
      <c r="CX10" s="315"/>
      <c r="CY10" s="315"/>
      <c r="CZ10" s="315"/>
      <c r="DA10" s="315"/>
      <c r="DB10" s="315"/>
      <c r="DC10" s="315"/>
      <c r="DD10" s="315"/>
      <c r="DE10" s="315"/>
      <c r="DF10" s="315"/>
      <c r="DG10" s="315"/>
      <c r="DH10" s="315"/>
      <c r="DI10" s="315"/>
      <c r="DJ10" s="315"/>
      <c r="DK10" s="315"/>
      <c r="DL10" s="453">
        <f t="shared" si="6"/>
        <v>100000000</v>
      </c>
      <c r="DM10" s="317">
        <f t="shared" si="1"/>
        <v>200000000</v>
      </c>
      <c r="DN10" s="261" t="s">
        <v>1180</v>
      </c>
    </row>
    <row r="11" spans="1:190" s="3" customFormat="1" ht="50.1" customHeight="1" x14ac:dyDescent="0.2">
      <c r="A11" s="266">
        <v>3</v>
      </c>
      <c r="B11" s="273" t="s">
        <v>678</v>
      </c>
      <c r="C11" s="266" t="s">
        <v>759</v>
      </c>
      <c r="D11" s="266" t="s">
        <v>760</v>
      </c>
      <c r="E11" s="266" t="s">
        <v>761</v>
      </c>
      <c r="F11" s="266" t="s">
        <v>762</v>
      </c>
      <c r="G11" s="266" t="s">
        <v>763</v>
      </c>
      <c r="H11" s="274">
        <v>400</v>
      </c>
      <c r="I11" s="274">
        <v>2023</v>
      </c>
      <c r="J11" s="266" t="s">
        <v>764</v>
      </c>
      <c r="K11" s="266" t="s">
        <v>105</v>
      </c>
      <c r="L11" s="266" t="s">
        <v>124</v>
      </c>
      <c r="M11" s="274">
        <v>1200</v>
      </c>
      <c r="N11" s="274">
        <v>1200</v>
      </c>
      <c r="O11" s="270" t="s">
        <v>786</v>
      </c>
      <c r="P11" s="270" t="s">
        <v>787</v>
      </c>
      <c r="Q11" s="270">
        <v>0</v>
      </c>
      <c r="R11" s="270">
        <v>2023</v>
      </c>
      <c r="S11" s="270" t="s">
        <v>788</v>
      </c>
      <c r="T11" s="270" t="s">
        <v>105</v>
      </c>
      <c r="U11" s="270" t="s">
        <v>139</v>
      </c>
      <c r="V11" s="270">
        <v>1</v>
      </c>
      <c r="W11" s="270">
        <v>1</v>
      </c>
      <c r="X11" s="270">
        <v>0</v>
      </c>
      <c r="Y11" s="270">
        <v>0.25</v>
      </c>
      <c r="Z11" s="270">
        <v>0.5</v>
      </c>
      <c r="AA11" s="270">
        <v>1</v>
      </c>
      <c r="AB11" s="271"/>
      <c r="AC11" s="271"/>
      <c r="AD11" s="270"/>
      <c r="AE11" s="270"/>
      <c r="AF11" s="270"/>
      <c r="AG11" s="270"/>
      <c r="AH11" s="270"/>
      <c r="AI11" s="270"/>
      <c r="AJ11" s="270"/>
      <c r="AK11" s="270"/>
      <c r="AL11" s="270"/>
      <c r="AM11" s="270"/>
      <c r="AN11" s="270"/>
      <c r="AO11" s="270"/>
      <c r="AP11" s="270"/>
      <c r="AQ11" s="270"/>
      <c r="AR11" s="270"/>
      <c r="AS11" s="270"/>
      <c r="AT11" s="270"/>
      <c r="AU11" s="270"/>
      <c r="AV11" s="270"/>
      <c r="AW11" s="270"/>
      <c r="AX11" s="415">
        <f t="shared" si="2"/>
        <v>0</v>
      </c>
      <c r="AY11" s="272">
        <v>106791580</v>
      </c>
      <c r="AZ11" s="262"/>
      <c r="BA11" s="262"/>
      <c r="BB11" s="262"/>
      <c r="BC11" s="262"/>
      <c r="BD11" s="262"/>
      <c r="BE11" s="262"/>
      <c r="BF11" s="262"/>
      <c r="BG11" s="262"/>
      <c r="BH11" s="262"/>
      <c r="BI11" s="262"/>
      <c r="BJ11" s="262"/>
      <c r="BK11" s="262"/>
      <c r="BL11" s="262"/>
      <c r="BM11" s="262"/>
      <c r="BN11" s="262"/>
      <c r="BO11" s="262"/>
      <c r="BP11" s="262"/>
      <c r="BQ11" s="262"/>
      <c r="BR11" s="262"/>
      <c r="BS11" s="262"/>
      <c r="BT11" s="427">
        <f t="shared" si="4"/>
        <v>106791580</v>
      </c>
      <c r="BU11" s="261">
        <v>106791580</v>
      </c>
      <c r="BV11" s="261"/>
      <c r="BW11" s="261"/>
      <c r="BX11" s="261"/>
      <c r="BY11" s="261"/>
      <c r="BZ11" s="261"/>
      <c r="CA11" s="261"/>
      <c r="CB11" s="261"/>
      <c r="CC11" s="261"/>
      <c r="CD11" s="261"/>
      <c r="CE11" s="261"/>
      <c r="CF11" s="261"/>
      <c r="CG11" s="261"/>
      <c r="CH11" s="261"/>
      <c r="CI11" s="261"/>
      <c r="CJ11" s="261"/>
      <c r="CK11" s="261"/>
      <c r="CL11" s="261"/>
      <c r="CM11" s="261"/>
      <c r="CN11" s="261"/>
      <c r="CO11" s="261"/>
      <c r="CP11" s="441">
        <f t="shared" si="5"/>
        <v>106791580</v>
      </c>
      <c r="CQ11" s="311">
        <f>+BT11</f>
        <v>106791580</v>
      </c>
      <c r="CR11" s="311"/>
      <c r="CS11" s="261"/>
      <c r="CT11" s="261"/>
      <c r="CU11" s="261"/>
      <c r="CV11" s="315"/>
      <c r="CW11" s="315"/>
      <c r="CX11" s="315"/>
      <c r="CY11" s="315"/>
      <c r="CZ11" s="315"/>
      <c r="DA11" s="315"/>
      <c r="DB11" s="315"/>
      <c r="DC11" s="315"/>
      <c r="DD11" s="315"/>
      <c r="DE11" s="315"/>
      <c r="DF11" s="315"/>
      <c r="DG11" s="315"/>
      <c r="DH11" s="315"/>
      <c r="DI11" s="315"/>
      <c r="DJ11" s="315"/>
      <c r="DK11" s="315"/>
      <c r="DL11" s="453">
        <f t="shared" si="6"/>
        <v>106791580</v>
      </c>
      <c r="DM11" s="317">
        <f t="shared" si="1"/>
        <v>320374740</v>
      </c>
      <c r="DN11" s="261" t="s">
        <v>1180</v>
      </c>
    </row>
    <row r="12" spans="1:190" s="3" customFormat="1" ht="50.1" customHeight="1" x14ac:dyDescent="0.2">
      <c r="A12" s="266">
        <v>3</v>
      </c>
      <c r="B12" s="273" t="s">
        <v>678</v>
      </c>
      <c r="C12" s="266" t="s">
        <v>759</v>
      </c>
      <c r="D12" s="266" t="s">
        <v>760</v>
      </c>
      <c r="E12" s="266" t="s">
        <v>761</v>
      </c>
      <c r="F12" s="266" t="s">
        <v>762</v>
      </c>
      <c r="G12" s="266" t="s">
        <v>763</v>
      </c>
      <c r="H12" s="274">
        <v>400</v>
      </c>
      <c r="I12" s="274">
        <v>2023</v>
      </c>
      <c r="J12" s="266" t="s">
        <v>764</v>
      </c>
      <c r="K12" s="266" t="s">
        <v>105</v>
      </c>
      <c r="L12" s="266" t="s">
        <v>124</v>
      </c>
      <c r="M12" s="274">
        <v>1200</v>
      </c>
      <c r="N12" s="274">
        <v>1200</v>
      </c>
      <c r="O12" s="270" t="s">
        <v>789</v>
      </c>
      <c r="P12" s="270" t="s">
        <v>1293</v>
      </c>
      <c r="Q12" s="270">
        <v>0</v>
      </c>
      <c r="R12" s="270">
        <v>2023</v>
      </c>
      <c r="S12" s="270" t="s">
        <v>790</v>
      </c>
      <c r="T12" s="270" t="s">
        <v>105</v>
      </c>
      <c r="U12" s="270" t="s">
        <v>139</v>
      </c>
      <c r="V12" s="270">
        <v>500</v>
      </c>
      <c r="W12" s="270">
        <v>500</v>
      </c>
      <c r="X12" s="270">
        <v>50</v>
      </c>
      <c r="Y12" s="270">
        <v>200</v>
      </c>
      <c r="Z12" s="270">
        <v>400</v>
      </c>
      <c r="AA12" s="270">
        <v>500</v>
      </c>
      <c r="AB12" s="271">
        <v>21384000</v>
      </c>
      <c r="AC12" s="271"/>
      <c r="AD12" s="270"/>
      <c r="AE12" s="270"/>
      <c r="AF12" s="270"/>
      <c r="AG12" s="270"/>
      <c r="AH12" s="270"/>
      <c r="AI12" s="270"/>
      <c r="AJ12" s="270"/>
      <c r="AK12" s="270"/>
      <c r="AL12" s="270"/>
      <c r="AM12" s="270"/>
      <c r="AN12" s="270"/>
      <c r="AO12" s="270"/>
      <c r="AP12" s="270"/>
      <c r="AQ12" s="270"/>
      <c r="AR12" s="270"/>
      <c r="AS12" s="270"/>
      <c r="AT12" s="270"/>
      <c r="AU12" s="270"/>
      <c r="AV12" s="270"/>
      <c r="AW12" s="270"/>
      <c r="AX12" s="415">
        <f t="shared" si="2"/>
        <v>21384000</v>
      </c>
      <c r="AY12" s="272">
        <v>30000000</v>
      </c>
      <c r="AZ12" s="262"/>
      <c r="BA12" s="262">
        <f>+AD12*1.029</f>
        <v>0</v>
      </c>
      <c r="BB12" s="262"/>
      <c r="BC12" s="262"/>
      <c r="BD12" s="262"/>
      <c r="BE12" s="262"/>
      <c r="BF12" s="262"/>
      <c r="BG12" s="262"/>
      <c r="BH12" s="262"/>
      <c r="BI12" s="262"/>
      <c r="BJ12" s="262"/>
      <c r="BK12" s="262"/>
      <c r="BL12" s="262"/>
      <c r="BM12" s="262"/>
      <c r="BN12" s="262"/>
      <c r="BO12" s="262"/>
      <c r="BP12" s="262"/>
      <c r="BQ12" s="262"/>
      <c r="BR12" s="262"/>
      <c r="BS12" s="262"/>
      <c r="BT12" s="427">
        <f t="shared" si="4"/>
        <v>30000000</v>
      </c>
      <c r="BU12" s="261">
        <v>30000000</v>
      </c>
      <c r="BV12" s="261"/>
      <c r="BW12" s="261"/>
      <c r="BX12" s="261"/>
      <c r="BY12" s="261"/>
      <c r="BZ12" s="261"/>
      <c r="CA12" s="261"/>
      <c r="CB12" s="261"/>
      <c r="CC12" s="261"/>
      <c r="CD12" s="261"/>
      <c r="CE12" s="261"/>
      <c r="CF12" s="261"/>
      <c r="CG12" s="261"/>
      <c r="CH12" s="261"/>
      <c r="CI12" s="261"/>
      <c r="CJ12" s="261"/>
      <c r="CK12" s="261"/>
      <c r="CL12" s="261"/>
      <c r="CM12" s="261"/>
      <c r="CN12" s="261"/>
      <c r="CO12" s="261"/>
      <c r="CP12" s="441">
        <f t="shared" si="5"/>
        <v>30000000</v>
      </c>
      <c r="CQ12" s="261">
        <v>30000000</v>
      </c>
      <c r="CR12" s="261"/>
      <c r="CS12" s="261"/>
      <c r="CT12" s="261"/>
      <c r="CU12" s="261"/>
      <c r="CV12" s="315"/>
      <c r="CW12" s="315"/>
      <c r="CX12" s="315"/>
      <c r="CY12" s="315"/>
      <c r="CZ12" s="315"/>
      <c r="DA12" s="315"/>
      <c r="DB12" s="315"/>
      <c r="DC12" s="315"/>
      <c r="DD12" s="315"/>
      <c r="DE12" s="315"/>
      <c r="DF12" s="315"/>
      <c r="DG12" s="315"/>
      <c r="DH12" s="315"/>
      <c r="DI12" s="315"/>
      <c r="DJ12" s="315"/>
      <c r="DK12" s="315"/>
      <c r="DL12" s="453">
        <f t="shared" si="6"/>
        <v>30000000</v>
      </c>
      <c r="DM12" s="317">
        <f t="shared" si="1"/>
        <v>111384000</v>
      </c>
      <c r="DN12" s="261" t="s">
        <v>1180</v>
      </c>
    </row>
    <row r="13" spans="1:190" s="3" customFormat="1" ht="50.1" customHeight="1" x14ac:dyDescent="0.2">
      <c r="A13" s="266">
        <v>3</v>
      </c>
      <c r="B13" s="273" t="s">
        <v>678</v>
      </c>
      <c r="C13" s="266" t="s">
        <v>759</v>
      </c>
      <c r="D13" s="266" t="s">
        <v>791</v>
      </c>
      <c r="E13" s="266" t="s">
        <v>792</v>
      </c>
      <c r="F13" s="266" t="s">
        <v>793</v>
      </c>
      <c r="G13" s="266" t="s">
        <v>763</v>
      </c>
      <c r="H13" s="274">
        <v>50</v>
      </c>
      <c r="I13" s="274">
        <v>2023</v>
      </c>
      <c r="J13" s="266" t="s">
        <v>764</v>
      </c>
      <c r="K13" s="266" t="s">
        <v>105</v>
      </c>
      <c r="L13" s="266" t="s">
        <v>124</v>
      </c>
      <c r="M13" s="274">
        <v>300</v>
      </c>
      <c r="N13" s="274">
        <v>350</v>
      </c>
      <c r="O13" s="270" t="s">
        <v>794</v>
      </c>
      <c r="P13" s="270" t="s">
        <v>795</v>
      </c>
      <c r="Q13" s="270">
        <v>0</v>
      </c>
      <c r="R13" s="270">
        <v>2023</v>
      </c>
      <c r="S13" s="270" t="s">
        <v>796</v>
      </c>
      <c r="T13" s="270" t="s">
        <v>105</v>
      </c>
      <c r="U13" s="270" t="s">
        <v>139</v>
      </c>
      <c r="V13" s="270">
        <v>1</v>
      </c>
      <c r="W13" s="270">
        <v>1</v>
      </c>
      <c r="X13" s="270">
        <v>0.25</v>
      </c>
      <c r="Y13" s="270">
        <v>0.5</v>
      </c>
      <c r="Z13" s="270">
        <v>0.75</v>
      </c>
      <c r="AA13" s="270">
        <v>1</v>
      </c>
      <c r="AB13" s="271">
        <v>248000000</v>
      </c>
      <c r="AC13" s="271"/>
      <c r="AD13" s="270"/>
      <c r="AE13" s="270"/>
      <c r="AF13" s="270"/>
      <c r="AG13" s="270"/>
      <c r="AH13" s="270"/>
      <c r="AI13" s="270"/>
      <c r="AJ13" s="270"/>
      <c r="AK13" s="270"/>
      <c r="AL13" s="270"/>
      <c r="AM13" s="270"/>
      <c r="AN13" s="270"/>
      <c r="AO13" s="270"/>
      <c r="AP13" s="270"/>
      <c r="AQ13" s="270"/>
      <c r="AR13" s="270"/>
      <c r="AS13" s="270"/>
      <c r="AT13" s="270"/>
      <c r="AU13" s="270"/>
      <c r="AV13" s="270"/>
      <c r="AW13" s="270"/>
      <c r="AX13" s="415">
        <f t="shared" si="2"/>
        <v>248000000</v>
      </c>
      <c r="AY13" s="275">
        <v>150000000</v>
      </c>
      <c r="AZ13" s="263"/>
      <c r="BA13" s="263"/>
      <c r="BB13" s="263"/>
      <c r="BC13" s="263"/>
      <c r="BD13" s="263"/>
      <c r="BE13" s="263"/>
      <c r="BF13" s="263"/>
      <c r="BG13" s="263"/>
      <c r="BH13" s="263"/>
      <c r="BI13" s="263"/>
      <c r="BJ13" s="263"/>
      <c r="BK13" s="263"/>
      <c r="BL13" s="263"/>
      <c r="BM13" s="263"/>
      <c r="BN13" s="263"/>
      <c r="BO13" s="263"/>
      <c r="BP13" s="263"/>
      <c r="BQ13" s="263"/>
      <c r="BR13" s="263"/>
      <c r="BS13" s="263"/>
      <c r="BT13" s="427">
        <f t="shared" si="4"/>
        <v>150000000</v>
      </c>
      <c r="BU13" s="263"/>
      <c r="BV13" s="263"/>
      <c r="BW13" s="263"/>
      <c r="BX13" s="263"/>
      <c r="BY13" s="263"/>
      <c r="BZ13" s="263"/>
      <c r="CA13" s="263"/>
      <c r="CB13" s="263"/>
      <c r="CC13" s="263"/>
      <c r="CD13" s="263"/>
      <c r="CE13" s="263"/>
      <c r="CF13" s="263"/>
      <c r="CG13" s="263"/>
      <c r="CH13" s="263"/>
      <c r="CI13" s="263"/>
      <c r="CJ13" s="263"/>
      <c r="CK13" s="263"/>
      <c r="CL13" s="263"/>
      <c r="CM13" s="263"/>
      <c r="CN13" s="263"/>
      <c r="CO13" s="263"/>
      <c r="CP13" s="441">
        <f t="shared" si="5"/>
        <v>0</v>
      </c>
      <c r="CQ13" s="263"/>
      <c r="CR13" s="263"/>
      <c r="CS13" s="261"/>
      <c r="CT13" s="261"/>
      <c r="CU13" s="261"/>
      <c r="CV13" s="315"/>
      <c r="CW13" s="315"/>
      <c r="CX13" s="315"/>
      <c r="CY13" s="315"/>
      <c r="CZ13" s="315"/>
      <c r="DA13" s="315"/>
      <c r="DB13" s="315"/>
      <c r="DC13" s="315"/>
      <c r="DD13" s="315"/>
      <c r="DE13" s="315"/>
      <c r="DF13" s="315"/>
      <c r="DG13" s="315"/>
      <c r="DH13" s="315"/>
      <c r="DI13" s="315"/>
      <c r="DJ13" s="315"/>
      <c r="DK13" s="315"/>
      <c r="DL13" s="453">
        <f t="shared" si="6"/>
        <v>0</v>
      </c>
      <c r="DM13" s="317">
        <f t="shared" si="1"/>
        <v>398000000</v>
      </c>
      <c r="DN13" s="261" t="s">
        <v>1180</v>
      </c>
    </row>
    <row r="14" spans="1:190" s="3" customFormat="1" ht="50.1" customHeight="1" x14ac:dyDescent="0.2">
      <c r="A14" s="266">
        <v>3</v>
      </c>
      <c r="B14" s="273" t="s">
        <v>678</v>
      </c>
      <c r="C14" s="266" t="s">
        <v>759</v>
      </c>
      <c r="D14" s="266" t="s">
        <v>791</v>
      </c>
      <c r="E14" s="266" t="s">
        <v>792</v>
      </c>
      <c r="F14" s="266" t="s">
        <v>793</v>
      </c>
      <c r="G14" s="266" t="s">
        <v>763</v>
      </c>
      <c r="H14" s="274">
        <v>50</v>
      </c>
      <c r="I14" s="274">
        <v>2023</v>
      </c>
      <c r="J14" s="266" t="s">
        <v>764</v>
      </c>
      <c r="K14" s="266" t="s">
        <v>105</v>
      </c>
      <c r="L14" s="266" t="s">
        <v>124</v>
      </c>
      <c r="M14" s="274">
        <v>300</v>
      </c>
      <c r="N14" s="274">
        <v>350</v>
      </c>
      <c r="O14" s="270" t="s">
        <v>797</v>
      </c>
      <c r="P14" s="270" t="s">
        <v>798</v>
      </c>
      <c r="Q14" s="270">
        <v>194</v>
      </c>
      <c r="R14" s="270">
        <v>2023</v>
      </c>
      <c r="S14" s="270" t="s">
        <v>799</v>
      </c>
      <c r="T14" s="270" t="s">
        <v>105</v>
      </c>
      <c r="U14" s="270" t="s">
        <v>124</v>
      </c>
      <c r="V14" s="270">
        <v>156</v>
      </c>
      <c r="W14" s="270">
        <v>350</v>
      </c>
      <c r="X14" s="270">
        <v>33</v>
      </c>
      <c r="Y14" s="270">
        <f>33+6+6</f>
        <v>45</v>
      </c>
      <c r="Z14" s="270">
        <v>39</v>
      </c>
      <c r="AA14" s="270">
        <v>39</v>
      </c>
      <c r="AB14" s="271">
        <v>20000000</v>
      </c>
      <c r="AC14" s="271"/>
      <c r="AD14" s="270"/>
      <c r="AE14" s="270"/>
      <c r="AF14" s="270"/>
      <c r="AG14" s="270"/>
      <c r="AH14" s="270"/>
      <c r="AI14" s="270"/>
      <c r="AJ14" s="270"/>
      <c r="AK14" s="270"/>
      <c r="AL14" s="270"/>
      <c r="AM14" s="270"/>
      <c r="AN14" s="270"/>
      <c r="AO14" s="270"/>
      <c r="AP14" s="270"/>
      <c r="AQ14" s="270"/>
      <c r="AR14" s="270"/>
      <c r="AS14" s="270"/>
      <c r="AT14" s="270"/>
      <c r="AU14" s="270"/>
      <c r="AV14" s="270"/>
      <c r="AW14" s="270"/>
      <c r="AX14" s="415">
        <f t="shared" si="2"/>
        <v>20000000</v>
      </c>
      <c r="AY14" s="275">
        <v>30000000</v>
      </c>
      <c r="AZ14" s="263"/>
      <c r="BA14" s="263"/>
      <c r="BB14" s="263"/>
      <c r="BC14" s="263"/>
      <c r="BD14" s="263"/>
      <c r="BE14" s="263"/>
      <c r="BF14" s="263"/>
      <c r="BG14" s="263"/>
      <c r="BH14" s="263"/>
      <c r="BI14" s="263"/>
      <c r="BJ14" s="263"/>
      <c r="BK14" s="263"/>
      <c r="BL14" s="263"/>
      <c r="BM14" s="263"/>
      <c r="BN14" s="263"/>
      <c r="BO14" s="263"/>
      <c r="BP14" s="263"/>
      <c r="BQ14" s="263"/>
      <c r="BR14" s="263"/>
      <c r="BS14" s="263"/>
      <c r="BT14" s="427">
        <f t="shared" si="4"/>
        <v>30000000</v>
      </c>
      <c r="BU14" s="263">
        <f>30000000</f>
        <v>30000000</v>
      </c>
      <c r="BV14" s="263"/>
      <c r="BW14" s="263"/>
      <c r="BX14" s="263"/>
      <c r="BY14" s="263"/>
      <c r="BZ14" s="263"/>
      <c r="CA14" s="263"/>
      <c r="CB14" s="263"/>
      <c r="CC14" s="263"/>
      <c r="CD14" s="263"/>
      <c r="CE14" s="263"/>
      <c r="CF14" s="263"/>
      <c r="CG14" s="263"/>
      <c r="CH14" s="263"/>
      <c r="CI14" s="263"/>
      <c r="CJ14" s="263"/>
      <c r="CK14" s="263"/>
      <c r="CL14" s="263"/>
      <c r="CM14" s="263"/>
      <c r="CN14" s="263"/>
      <c r="CO14" s="263"/>
      <c r="CP14" s="441">
        <f t="shared" si="5"/>
        <v>30000000</v>
      </c>
      <c r="CQ14" s="263">
        <f>+BT14</f>
        <v>30000000</v>
      </c>
      <c r="CR14" s="263"/>
      <c r="CS14" s="261"/>
      <c r="CT14" s="261"/>
      <c r="CU14" s="261"/>
      <c r="CV14" s="315"/>
      <c r="CW14" s="315"/>
      <c r="CX14" s="315"/>
      <c r="CY14" s="315"/>
      <c r="CZ14" s="315"/>
      <c r="DA14" s="315"/>
      <c r="DB14" s="315"/>
      <c r="DC14" s="315"/>
      <c r="DD14" s="315"/>
      <c r="DE14" s="315"/>
      <c r="DF14" s="315"/>
      <c r="DG14" s="315"/>
      <c r="DH14" s="315"/>
      <c r="DI14" s="315"/>
      <c r="DJ14" s="315"/>
      <c r="DK14" s="315"/>
      <c r="DL14" s="453">
        <f t="shared" si="6"/>
        <v>30000000</v>
      </c>
      <c r="DM14" s="317">
        <f t="shared" si="1"/>
        <v>110000000</v>
      </c>
      <c r="DN14" s="261" t="s">
        <v>1180</v>
      </c>
    </row>
    <row r="15" spans="1:190" s="3" customFormat="1" ht="50.1" customHeight="1" x14ac:dyDescent="0.2">
      <c r="A15" s="266">
        <v>3</v>
      </c>
      <c r="B15" s="273" t="s">
        <v>678</v>
      </c>
      <c r="C15" s="266" t="s">
        <v>759</v>
      </c>
      <c r="D15" s="266" t="s">
        <v>791</v>
      </c>
      <c r="E15" s="266" t="s">
        <v>792</v>
      </c>
      <c r="F15" s="266" t="s">
        <v>793</v>
      </c>
      <c r="G15" s="266" t="s">
        <v>763</v>
      </c>
      <c r="H15" s="274">
        <v>50</v>
      </c>
      <c r="I15" s="274">
        <v>2023</v>
      </c>
      <c r="J15" s="266" t="s">
        <v>764</v>
      </c>
      <c r="K15" s="266" t="s">
        <v>105</v>
      </c>
      <c r="L15" s="266" t="s">
        <v>124</v>
      </c>
      <c r="M15" s="274">
        <v>300</v>
      </c>
      <c r="N15" s="274">
        <v>350</v>
      </c>
      <c r="O15" s="270" t="s">
        <v>800</v>
      </c>
      <c r="P15" s="270" t="s">
        <v>801</v>
      </c>
      <c r="Q15" s="270">
        <v>0</v>
      </c>
      <c r="R15" s="270">
        <v>2023</v>
      </c>
      <c r="S15" s="270" t="s">
        <v>802</v>
      </c>
      <c r="T15" s="270" t="s">
        <v>105</v>
      </c>
      <c r="U15" s="270" t="s">
        <v>124</v>
      </c>
      <c r="V15" s="270">
        <v>4</v>
      </c>
      <c r="W15" s="270">
        <v>4</v>
      </c>
      <c r="X15" s="270">
        <v>1</v>
      </c>
      <c r="Y15" s="270">
        <v>2</v>
      </c>
      <c r="Z15" s="270">
        <v>3</v>
      </c>
      <c r="AA15" s="270">
        <v>4</v>
      </c>
      <c r="AB15" s="271">
        <v>19800000</v>
      </c>
      <c r="AC15" s="271"/>
      <c r="AD15" s="270"/>
      <c r="AE15" s="270"/>
      <c r="AF15" s="270"/>
      <c r="AG15" s="270"/>
      <c r="AH15" s="270"/>
      <c r="AI15" s="270"/>
      <c r="AJ15" s="270"/>
      <c r="AK15" s="270"/>
      <c r="AL15" s="270"/>
      <c r="AM15" s="270"/>
      <c r="AN15" s="270"/>
      <c r="AO15" s="270"/>
      <c r="AP15" s="270"/>
      <c r="AQ15" s="270"/>
      <c r="AR15" s="270"/>
      <c r="AS15" s="270"/>
      <c r="AT15" s="270"/>
      <c r="AU15" s="270"/>
      <c r="AV15" s="270"/>
      <c r="AW15" s="270"/>
      <c r="AX15" s="415">
        <f t="shared" si="2"/>
        <v>19800000</v>
      </c>
      <c r="AY15" s="275">
        <v>30000000</v>
      </c>
      <c r="AZ15" s="263"/>
      <c r="BA15" s="263"/>
      <c r="BB15" s="263"/>
      <c r="BC15" s="263"/>
      <c r="BD15" s="263"/>
      <c r="BE15" s="263"/>
      <c r="BF15" s="263"/>
      <c r="BG15" s="263"/>
      <c r="BH15" s="263"/>
      <c r="BI15" s="263"/>
      <c r="BJ15" s="263"/>
      <c r="BK15" s="263"/>
      <c r="BL15" s="263"/>
      <c r="BM15" s="263"/>
      <c r="BN15" s="263"/>
      <c r="BO15" s="263"/>
      <c r="BP15" s="263"/>
      <c r="BQ15" s="263"/>
      <c r="BR15" s="263"/>
      <c r="BS15" s="263"/>
      <c r="BT15" s="427">
        <f t="shared" si="4"/>
        <v>30000000</v>
      </c>
      <c r="BU15" s="275">
        <v>30000000</v>
      </c>
      <c r="BV15" s="275"/>
      <c r="BW15" s="275"/>
      <c r="BX15" s="275"/>
      <c r="BY15" s="275"/>
      <c r="BZ15" s="275"/>
      <c r="CA15" s="275"/>
      <c r="CB15" s="275"/>
      <c r="CC15" s="275"/>
      <c r="CD15" s="275"/>
      <c r="CE15" s="275"/>
      <c r="CF15" s="275"/>
      <c r="CG15" s="275"/>
      <c r="CH15" s="275"/>
      <c r="CI15" s="275"/>
      <c r="CJ15" s="275"/>
      <c r="CK15" s="275"/>
      <c r="CL15" s="275"/>
      <c r="CM15" s="275"/>
      <c r="CN15" s="275"/>
      <c r="CO15" s="275"/>
      <c r="CP15" s="441">
        <f t="shared" si="5"/>
        <v>30000000</v>
      </c>
      <c r="CQ15" s="263">
        <f>+BT15</f>
        <v>30000000</v>
      </c>
      <c r="CR15" s="263"/>
      <c r="CS15" s="261"/>
      <c r="CT15" s="261"/>
      <c r="CU15" s="261"/>
      <c r="CV15" s="315"/>
      <c r="CW15" s="315"/>
      <c r="CX15" s="315"/>
      <c r="CY15" s="315"/>
      <c r="CZ15" s="315"/>
      <c r="DA15" s="315"/>
      <c r="DB15" s="315"/>
      <c r="DC15" s="315"/>
      <c r="DD15" s="315"/>
      <c r="DE15" s="315"/>
      <c r="DF15" s="315"/>
      <c r="DG15" s="315"/>
      <c r="DH15" s="315"/>
      <c r="DI15" s="315"/>
      <c r="DJ15" s="315"/>
      <c r="DK15" s="315"/>
      <c r="DL15" s="453">
        <f t="shared" si="6"/>
        <v>30000000</v>
      </c>
      <c r="DM15" s="317">
        <f t="shared" si="1"/>
        <v>109800000</v>
      </c>
      <c r="DN15" s="261" t="s">
        <v>1180</v>
      </c>
    </row>
    <row r="16" spans="1:190" s="3" customFormat="1" ht="50.1" customHeight="1" x14ac:dyDescent="0.2">
      <c r="A16" s="266">
        <v>5</v>
      </c>
      <c r="B16" s="273" t="s">
        <v>963</v>
      </c>
      <c r="C16" s="266" t="s">
        <v>398</v>
      </c>
      <c r="D16" s="503" t="s">
        <v>1129</v>
      </c>
      <c r="E16" s="504" t="s">
        <v>1130</v>
      </c>
      <c r="F16" s="504" t="s">
        <v>1131</v>
      </c>
      <c r="G16" s="503" t="s">
        <v>1132</v>
      </c>
      <c r="H16" s="503">
        <v>0</v>
      </c>
      <c r="I16" s="503">
        <v>2023</v>
      </c>
      <c r="J16" s="503" t="s">
        <v>1133</v>
      </c>
      <c r="K16" s="503" t="s">
        <v>444</v>
      </c>
      <c r="L16" s="504" t="s">
        <v>33</v>
      </c>
      <c r="M16" s="503">
        <v>1</v>
      </c>
      <c r="N16" s="503">
        <v>1</v>
      </c>
      <c r="O16" s="270" t="s">
        <v>1139</v>
      </c>
      <c r="P16" s="270" t="s">
        <v>1140</v>
      </c>
      <c r="Q16" s="270"/>
      <c r="R16" s="270"/>
      <c r="S16" s="270" t="s">
        <v>1095</v>
      </c>
      <c r="T16" s="270" t="s">
        <v>105</v>
      </c>
      <c r="U16" s="270" t="s">
        <v>33</v>
      </c>
      <c r="V16" s="270">
        <v>1</v>
      </c>
      <c r="W16" s="270">
        <v>1</v>
      </c>
      <c r="X16" s="270">
        <v>0.25</v>
      </c>
      <c r="Y16" s="270">
        <v>0.5</v>
      </c>
      <c r="Z16" s="270">
        <v>0.75</v>
      </c>
      <c r="AA16" s="270">
        <v>1</v>
      </c>
      <c r="AB16" s="271">
        <v>50000000</v>
      </c>
      <c r="AC16" s="271"/>
      <c r="AD16" s="270"/>
      <c r="AE16" s="270"/>
      <c r="AF16" s="270"/>
      <c r="AG16" s="270"/>
      <c r="AH16" s="270"/>
      <c r="AI16" s="270"/>
      <c r="AJ16" s="270"/>
      <c r="AK16" s="270"/>
      <c r="AL16" s="270"/>
      <c r="AM16" s="270"/>
      <c r="AN16" s="270"/>
      <c r="AO16" s="270"/>
      <c r="AP16" s="270"/>
      <c r="AQ16" s="270"/>
      <c r="AR16" s="270"/>
      <c r="AS16" s="270"/>
      <c r="AT16" s="270"/>
      <c r="AU16" s="270"/>
      <c r="AV16" s="270"/>
      <c r="AW16" s="270"/>
      <c r="AX16" s="415">
        <f t="shared" si="2"/>
        <v>50000000</v>
      </c>
      <c r="AY16" s="275">
        <v>250000000</v>
      </c>
      <c r="AZ16" s="265"/>
      <c r="BA16" s="265"/>
      <c r="BB16" s="265"/>
      <c r="BC16" s="265"/>
      <c r="BD16" s="265"/>
      <c r="BE16" s="265"/>
      <c r="BF16" s="265"/>
      <c r="BG16" s="265"/>
      <c r="BH16" s="265"/>
      <c r="BI16" s="265"/>
      <c r="BJ16" s="265"/>
      <c r="BK16" s="265"/>
      <c r="BL16" s="265"/>
      <c r="BM16" s="265"/>
      <c r="BN16" s="265"/>
      <c r="BO16" s="265"/>
      <c r="BP16" s="265"/>
      <c r="BQ16" s="265"/>
      <c r="BR16" s="265"/>
      <c r="BS16" s="265"/>
      <c r="BT16" s="427">
        <f t="shared" si="4"/>
        <v>250000000</v>
      </c>
      <c r="BU16" s="275">
        <v>386741230</v>
      </c>
      <c r="BV16" s="275"/>
      <c r="BW16" s="275"/>
      <c r="BX16" s="275"/>
      <c r="BY16" s="275"/>
      <c r="BZ16" s="275"/>
      <c r="CA16" s="275"/>
      <c r="CB16" s="275"/>
      <c r="CC16" s="275"/>
      <c r="CD16" s="275"/>
      <c r="CE16" s="275"/>
      <c r="CF16" s="275"/>
      <c r="CG16" s="275"/>
      <c r="CH16" s="275"/>
      <c r="CI16" s="275"/>
      <c r="CJ16" s="275"/>
      <c r="CK16" s="275"/>
      <c r="CL16" s="275"/>
      <c r="CM16" s="275"/>
      <c r="CN16" s="275"/>
      <c r="CO16" s="275"/>
      <c r="CP16" s="441">
        <f t="shared" si="5"/>
        <v>386741230</v>
      </c>
      <c r="CQ16" s="275">
        <v>477299073</v>
      </c>
      <c r="CR16" s="265"/>
      <c r="CS16" s="264"/>
      <c r="CT16" s="264"/>
      <c r="CU16" s="264"/>
      <c r="CV16" s="316"/>
      <c r="CW16" s="316"/>
      <c r="CX16" s="316"/>
      <c r="CY16" s="316"/>
      <c r="CZ16" s="316"/>
      <c r="DA16" s="316"/>
      <c r="DB16" s="316"/>
      <c r="DC16" s="316"/>
      <c r="DD16" s="316"/>
      <c r="DE16" s="316"/>
      <c r="DF16" s="316"/>
      <c r="DG16" s="316"/>
      <c r="DH16" s="316"/>
      <c r="DI16" s="316"/>
      <c r="DJ16" s="316"/>
      <c r="DK16" s="316"/>
      <c r="DL16" s="453">
        <f t="shared" si="6"/>
        <v>477299073</v>
      </c>
      <c r="DM16" s="319">
        <f t="shared" si="1"/>
        <v>1164040303</v>
      </c>
      <c r="DN16" s="264"/>
    </row>
    <row r="17" spans="1:230" s="3" customFormat="1" ht="50.1" customHeight="1" x14ac:dyDescent="0.2">
      <c r="A17" s="266"/>
      <c r="B17" s="273"/>
      <c r="C17" s="266"/>
      <c r="D17" s="503"/>
      <c r="E17" s="504"/>
      <c r="F17" s="504"/>
      <c r="G17" s="503"/>
      <c r="H17" s="503"/>
      <c r="I17" s="503"/>
      <c r="J17" s="503"/>
      <c r="K17" s="503"/>
      <c r="L17" s="504"/>
      <c r="M17" s="503"/>
      <c r="N17" s="503"/>
      <c r="O17" s="270"/>
      <c r="P17" s="270"/>
      <c r="Q17" s="270"/>
      <c r="R17" s="270"/>
      <c r="S17" s="270"/>
      <c r="T17" s="270"/>
      <c r="U17" s="270"/>
      <c r="V17" s="270"/>
      <c r="W17" s="270"/>
      <c r="X17" s="270"/>
      <c r="Y17" s="270"/>
      <c r="Z17" s="270"/>
      <c r="AA17" s="270"/>
      <c r="AB17" s="271"/>
      <c r="AC17" s="271"/>
      <c r="AD17" s="270"/>
      <c r="AE17" s="270"/>
      <c r="AF17" s="270"/>
      <c r="AG17" s="270"/>
      <c r="AH17" s="270"/>
      <c r="AI17" s="270"/>
      <c r="AJ17" s="270"/>
      <c r="AK17" s="270"/>
      <c r="AL17" s="270"/>
      <c r="AM17" s="270"/>
      <c r="AN17" s="270"/>
      <c r="AO17" s="270"/>
      <c r="AP17" s="270"/>
      <c r="AQ17" s="270"/>
      <c r="AR17" s="270"/>
      <c r="AS17" s="270"/>
      <c r="AT17" s="270"/>
      <c r="AU17" s="270"/>
      <c r="AV17" s="270"/>
      <c r="AW17" s="270"/>
      <c r="AX17" s="415"/>
      <c r="AY17" s="275"/>
      <c r="AZ17" s="265"/>
      <c r="BA17" s="265"/>
      <c r="BB17" s="265"/>
      <c r="BC17" s="265"/>
      <c r="BD17" s="265"/>
      <c r="BE17" s="265"/>
      <c r="BF17" s="265"/>
      <c r="BG17" s="265"/>
      <c r="BH17" s="265"/>
      <c r="BI17" s="265"/>
      <c r="BJ17" s="265"/>
      <c r="BK17" s="265"/>
      <c r="BL17" s="265"/>
      <c r="BM17" s="265"/>
      <c r="BN17" s="265"/>
      <c r="BO17" s="265"/>
      <c r="BP17" s="265"/>
      <c r="BQ17" s="265"/>
      <c r="BR17" s="265"/>
      <c r="BS17" s="265"/>
      <c r="BT17" s="427">
        <f t="shared" si="4"/>
        <v>0</v>
      </c>
      <c r="BU17" s="275"/>
      <c r="BV17" s="275"/>
      <c r="BW17" s="275"/>
      <c r="BX17" s="275"/>
      <c r="BY17" s="275"/>
      <c r="BZ17" s="275"/>
      <c r="CA17" s="275"/>
      <c r="CB17" s="275"/>
      <c r="CC17" s="275"/>
      <c r="CD17" s="275"/>
      <c r="CE17" s="275"/>
      <c r="CF17" s="275"/>
      <c r="CG17" s="275"/>
      <c r="CH17" s="275"/>
      <c r="CI17" s="275"/>
      <c r="CJ17" s="275"/>
      <c r="CK17" s="275"/>
      <c r="CL17" s="275"/>
      <c r="CM17" s="275"/>
      <c r="CN17" s="275"/>
      <c r="CO17" s="275"/>
      <c r="CP17" s="441"/>
      <c r="CQ17" s="265"/>
      <c r="CR17" s="265"/>
      <c r="CS17" s="264"/>
      <c r="CT17" s="264"/>
      <c r="CU17" s="264"/>
      <c r="CV17" s="316"/>
      <c r="CW17" s="316"/>
      <c r="CX17" s="316"/>
      <c r="CY17" s="316"/>
      <c r="CZ17" s="316"/>
      <c r="DA17" s="316"/>
      <c r="DB17" s="316"/>
      <c r="DC17" s="316"/>
      <c r="DD17" s="316"/>
      <c r="DE17" s="316"/>
      <c r="DF17" s="316"/>
      <c r="DG17" s="316"/>
      <c r="DH17" s="316"/>
      <c r="DI17" s="316"/>
      <c r="DJ17" s="316"/>
      <c r="DK17" s="316"/>
      <c r="DL17" s="453">
        <f t="shared" si="6"/>
        <v>0</v>
      </c>
      <c r="DM17" s="318"/>
      <c r="DN17" s="264"/>
    </row>
    <row r="18" spans="1:230" s="3" customFormat="1" ht="50.1" customHeight="1" x14ac:dyDescent="0.2">
      <c r="A18" s="498">
        <v>4</v>
      </c>
      <c r="B18" s="499" t="s">
        <v>803</v>
      </c>
      <c r="C18" s="498" t="s">
        <v>804</v>
      </c>
      <c r="D18" s="500" t="s">
        <v>805</v>
      </c>
      <c r="E18" s="498" t="s">
        <v>806</v>
      </c>
      <c r="F18" s="501" t="s">
        <v>807</v>
      </c>
      <c r="G18" s="498" t="s">
        <v>808</v>
      </c>
      <c r="H18" s="498">
        <v>800</v>
      </c>
      <c r="I18" s="498">
        <v>2023</v>
      </c>
      <c r="J18" s="498" t="s">
        <v>809</v>
      </c>
      <c r="K18" s="498" t="s">
        <v>810</v>
      </c>
      <c r="L18" s="498" t="s">
        <v>139</v>
      </c>
      <c r="M18" s="498">
        <v>300</v>
      </c>
      <c r="N18" s="498">
        <v>1100</v>
      </c>
      <c r="O18" s="502" t="s">
        <v>811</v>
      </c>
      <c r="P18" s="502" t="s">
        <v>812</v>
      </c>
      <c r="Q18" s="502">
        <v>0</v>
      </c>
      <c r="R18" s="502">
        <v>2023</v>
      </c>
      <c r="S18" s="502" t="s">
        <v>813</v>
      </c>
      <c r="T18" s="502" t="s">
        <v>814</v>
      </c>
      <c r="U18" s="280" t="s">
        <v>33</v>
      </c>
      <c r="V18" s="280">
        <v>480</v>
      </c>
      <c r="W18" s="280">
        <v>480</v>
      </c>
      <c r="X18" s="280">
        <v>100</v>
      </c>
      <c r="Y18" s="280">
        <v>130</v>
      </c>
      <c r="Z18" s="280">
        <v>130</v>
      </c>
      <c r="AA18" s="280">
        <v>120</v>
      </c>
      <c r="AB18" s="281">
        <v>455078000</v>
      </c>
      <c r="AC18" s="281"/>
      <c r="AD18" s="280"/>
      <c r="AE18" s="280"/>
      <c r="AF18" s="280"/>
      <c r="AG18" s="280"/>
      <c r="AH18" s="280"/>
      <c r="AI18" s="280"/>
      <c r="AJ18" s="280"/>
      <c r="AK18" s="280"/>
      <c r="AL18" s="280"/>
      <c r="AM18" s="280"/>
      <c r="AN18" s="280"/>
      <c r="AO18" s="280"/>
      <c r="AP18" s="280"/>
      <c r="AQ18" s="280"/>
      <c r="AR18" s="280"/>
      <c r="AS18" s="280"/>
      <c r="AT18" s="280"/>
      <c r="AU18" s="280"/>
      <c r="AV18" s="280"/>
      <c r="AW18" s="280"/>
      <c r="AX18" s="415">
        <f>SUM(AB18:AW18)</f>
        <v>455078000</v>
      </c>
      <c r="AY18" s="282">
        <v>400000000</v>
      </c>
      <c r="AZ18" s="305"/>
      <c r="BA18" s="305">
        <f>+AD18*1.029</f>
        <v>0</v>
      </c>
      <c r="BB18" s="305"/>
      <c r="BC18" s="305"/>
      <c r="BD18" s="305"/>
      <c r="BE18" s="305"/>
      <c r="BF18" s="305"/>
      <c r="BG18" s="305"/>
      <c r="BH18" s="305"/>
      <c r="BI18" s="305"/>
      <c r="BJ18" s="305"/>
      <c r="BK18" s="305"/>
      <c r="BL18" s="305"/>
      <c r="BM18" s="305"/>
      <c r="BN18" s="305"/>
      <c r="BO18" s="305"/>
      <c r="BP18" s="305"/>
      <c r="BQ18" s="305"/>
      <c r="BR18" s="305"/>
      <c r="BS18" s="305"/>
      <c r="BT18" s="427">
        <f>SUM(AY18:BS18)</f>
        <v>400000000</v>
      </c>
      <c r="BU18" s="305">
        <v>370000000</v>
      </c>
      <c r="BV18" s="305"/>
      <c r="BW18" s="305"/>
      <c r="BX18" s="305"/>
      <c r="BY18" s="305"/>
      <c r="BZ18" s="305"/>
      <c r="CA18" s="305"/>
      <c r="CB18" s="305"/>
      <c r="CC18" s="305"/>
      <c r="CD18" s="305"/>
      <c r="CE18" s="305"/>
      <c r="CF18" s="305"/>
      <c r="CG18" s="305"/>
      <c r="CH18" s="305"/>
      <c r="CI18" s="305"/>
      <c r="CJ18" s="305"/>
      <c r="CK18" s="305"/>
      <c r="CL18" s="305"/>
      <c r="CM18" s="305"/>
      <c r="CN18" s="305"/>
      <c r="CO18" s="305"/>
      <c r="CP18" s="441">
        <f t="shared" si="5"/>
        <v>370000000</v>
      </c>
      <c r="CQ18" s="305">
        <v>380000000</v>
      </c>
      <c r="CR18" s="305"/>
      <c r="CS18" s="305"/>
      <c r="CT18" s="305"/>
      <c r="CU18" s="305"/>
      <c r="CV18" s="313"/>
      <c r="CW18" s="313"/>
      <c r="CX18" s="313"/>
      <c r="CY18" s="313"/>
      <c r="CZ18" s="313"/>
      <c r="DA18" s="313"/>
      <c r="DB18" s="313"/>
      <c r="DC18" s="313"/>
      <c r="DD18" s="313"/>
      <c r="DE18" s="313"/>
      <c r="DF18" s="313"/>
      <c r="DG18" s="313"/>
      <c r="DH18" s="313"/>
      <c r="DI18" s="313"/>
      <c r="DJ18" s="313"/>
      <c r="DK18" s="313"/>
      <c r="DL18" s="453">
        <f t="shared" si="6"/>
        <v>380000000</v>
      </c>
      <c r="DM18" s="314">
        <f t="shared" ref="DM18:DM26" si="7">+AX18+BT18+CP18+DL18</f>
        <v>1605078000</v>
      </c>
      <c r="DN18" s="303" t="s">
        <v>1180</v>
      </c>
    </row>
    <row r="19" spans="1:230" s="3" customFormat="1" ht="50.1" customHeight="1" x14ac:dyDescent="0.2">
      <c r="A19" s="276">
        <v>4</v>
      </c>
      <c r="B19" s="277" t="s">
        <v>803</v>
      </c>
      <c r="C19" s="276" t="s">
        <v>804</v>
      </c>
      <c r="D19" s="278" t="s">
        <v>805</v>
      </c>
      <c r="E19" s="276" t="s">
        <v>806</v>
      </c>
      <c r="F19" s="279" t="s">
        <v>807</v>
      </c>
      <c r="G19" s="276" t="s">
        <v>808</v>
      </c>
      <c r="H19" s="276">
        <v>800</v>
      </c>
      <c r="I19" s="276">
        <v>2023</v>
      </c>
      <c r="J19" s="276" t="s">
        <v>809</v>
      </c>
      <c r="K19" s="276" t="s">
        <v>810</v>
      </c>
      <c r="L19" s="276" t="s">
        <v>139</v>
      </c>
      <c r="M19" s="276">
        <v>300</v>
      </c>
      <c r="N19" s="276">
        <v>1100</v>
      </c>
      <c r="O19" s="280" t="s">
        <v>815</v>
      </c>
      <c r="P19" s="280" t="s">
        <v>816</v>
      </c>
      <c r="Q19" s="280">
        <v>322</v>
      </c>
      <c r="R19" s="280">
        <v>2023</v>
      </c>
      <c r="S19" s="280" t="s">
        <v>817</v>
      </c>
      <c r="T19" s="280" t="s">
        <v>814</v>
      </c>
      <c r="U19" s="280" t="s">
        <v>33</v>
      </c>
      <c r="V19" s="280">
        <v>11</v>
      </c>
      <c r="W19" s="280">
        <v>333</v>
      </c>
      <c r="X19" s="280">
        <v>1</v>
      </c>
      <c r="Y19" s="280">
        <v>4</v>
      </c>
      <c r="Z19" s="280">
        <v>4</v>
      </c>
      <c r="AA19" s="280">
        <v>2</v>
      </c>
      <c r="AB19" s="281">
        <v>1055478525</v>
      </c>
      <c r="AC19" s="281"/>
      <c r="AD19" s="282"/>
      <c r="AE19" s="282"/>
      <c r="AF19" s="280"/>
      <c r="AG19" s="280"/>
      <c r="AH19" s="280"/>
      <c r="AI19" s="280"/>
      <c r="AJ19" s="280"/>
      <c r="AK19" s="280"/>
      <c r="AL19" s="280"/>
      <c r="AM19" s="280"/>
      <c r="AN19" s="280"/>
      <c r="AO19" s="280"/>
      <c r="AP19" s="280"/>
      <c r="AQ19" s="280"/>
      <c r="AR19" s="280"/>
      <c r="AS19" s="280"/>
      <c r="AT19" s="280"/>
      <c r="AU19" s="280"/>
      <c r="AV19" s="280"/>
      <c r="AW19" s="280"/>
      <c r="AX19" s="415">
        <f t="shared" ref="AX19:AX26" si="8">SUM(AB19:AW19)</f>
        <v>1055478525</v>
      </c>
      <c r="AY19" s="282">
        <v>898243389</v>
      </c>
      <c r="AZ19" s="305"/>
      <c r="BA19" s="305">
        <f>+AD19*1.029</f>
        <v>0</v>
      </c>
      <c r="BB19" s="305"/>
      <c r="BC19" s="305"/>
      <c r="BD19" s="305"/>
      <c r="BE19" s="305"/>
      <c r="BF19" s="305"/>
      <c r="BG19" s="305"/>
      <c r="BH19" s="305"/>
      <c r="BI19" s="305"/>
      <c r="BJ19" s="305"/>
      <c r="BK19" s="305"/>
      <c r="BL19" s="305"/>
      <c r="BM19" s="305"/>
      <c r="BN19" s="305"/>
      <c r="BO19" s="305"/>
      <c r="BP19" s="305"/>
      <c r="BQ19" s="305"/>
      <c r="BR19" s="305"/>
      <c r="BS19" s="305"/>
      <c r="BT19" s="427">
        <f t="shared" ref="BT19:BT26" si="9">SUM(AY19:BS19)</f>
        <v>898243389</v>
      </c>
      <c r="BU19" s="305">
        <v>1000000000</v>
      </c>
      <c r="BV19" s="305"/>
      <c r="BW19" s="305"/>
      <c r="BX19" s="305"/>
      <c r="BY19" s="305"/>
      <c r="BZ19" s="305"/>
      <c r="CA19" s="305"/>
      <c r="CB19" s="305"/>
      <c r="CC19" s="305"/>
      <c r="CD19" s="305"/>
      <c r="CE19" s="305"/>
      <c r="CF19" s="305"/>
      <c r="CG19" s="305"/>
      <c r="CH19" s="305"/>
      <c r="CI19" s="305"/>
      <c r="CJ19" s="305"/>
      <c r="CK19" s="305"/>
      <c r="CL19" s="305"/>
      <c r="CM19" s="305"/>
      <c r="CN19" s="305"/>
      <c r="CO19" s="305"/>
      <c r="CP19" s="441">
        <f t="shared" si="5"/>
        <v>1000000000</v>
      </c>
      <c r="CQ19" s="305">
        <v>1050000000</v>
      </c>
      <c r="CR19" s="305"/>
      <c r="CS19" s="305"/>
      <c r="CT19" s="305"/>
      <c r="CU19" s="305"/>
      <c r="CV19" s="313"/>
      <c r="CW19" s="313"/>
      <c r="CX19" s="313"/>
      <c r="CY19" s="313"/>
      <c r="CZ19" s="313"/>
      <c r="DA19" s="313"/>
      <c r="DB19" s="313"/>
      <c r="DC19" s="313"/>
      <c r="DD19" s="313"/>
      <c r="DE19" s="313"/>
      <c r="DF19" s="313"/>
      <c r="DG19" s="313"/>
      <c r="DH19" s="313"/>
      <c r="DI19" s="313"/>
      <c r="DJ19" s="313"/>
      <c r="DK19" s="313"/>
      <c r="DL19" s="453">
        <f t="shared" si="6"/>
        <v>1050000000</v>
      </c>
      <c r="DM19" s="314">
        <f t="shared" si="7"/>
        <v>4003721914</v>
      </c>
      <c r="DN19" s="303" t="s">
        <v>1180</v>
      </c>
    </row>
    <row r="20" spans="1:230" s="3" customFormat="1" ht="50.1" customHeight="1" x14ac:dyDescent="0.2">
      <c r="A20" s="276">
        <v>4</v>
      </c>
      <c r="B20" s="277" t="s">
        <v>803</v>
      </c>
      <c r="C20" s="276" t="s">
        <v>804</v>
      </c>
      <c r="D20" s="278" t="s">
        <v>805</v>
      </c>
      <c r="E20" s="276" t="s">
        <v>806</v>
      </c>
      <c r="F20" s="279" t="s">
        <v>807</v>
      </c>
      <c r="G20" s="276" t="s">
        <v>808</v>
      </c>
      <c r="H20" s="276">
        <v>800</v>
      </c>
      <c r="I20" s="276">
        <v>2023</v>
      </c>
      <c r="J20" s="276" t="s">
        <v>809</v>
      </c>
      <c r="K20" s="276" t="s">
        <v>810</v>
      </c>
      <c r="L20" s="276" t="s">
        <v>139</v>
      </c>
      <c r="M20" s="276">
        <v>300</v>
      </c>
      <c r="N20" s="276">
        <v>1100</v>
      </c>
      <c r="O20" s="280" t="s">
        <v>818</v>
      </c>
      <c r="P20" s="280" t="s">
        <v>819</v>
      </c>
      <c r="Q20" s="280">
        <v>0</v>
      </c>
      <c r="R20" s="280">
        <v>2023</v>
      </c>
      <c r="S20" s="280" t="s">
        <v>820</v>
      </c>
      <c r="T20" s="280" t="s">
        <v>814</v>
      </c>
      <c r="U20" s="280" t="s">
        <v>33</v>
      </c>
      <c r="V20" s="280">
        <v>200</v>
      </c>
      <c r="W20" s="280">
        <v>200</v>
      </c>
      <c r="X20" s="280">
        <v>0</v>
      </c>
      <c r="Y20" s="280">
        <v>70</v>
      </c>
      <c r="Z20" s="280">
        <v>70</v>
      </c>
      <c r="AA20" s="280">
        <v>60</v>
      </c>
      <c r="AB20" s="281"/>
      <c r="AC20" s="281"/>
      <c r="AD20" s="280"/>
      <c r="AE20" s="280"/>
      <c r="AF20" s="280"/>
      <c r="AG20" s="280"/>
      <c r="AH20" s="280"/>
      <c r="AI20" s="280"/>
      <c r="AJ20" s="280"/>
      <c r="AK20" s="280"/>
      <c r="AL20" s="280"/>
      <c r="AM20" s="280"/>
      <c r="AN20" s="280"/>
      <c r="AO20" s="280"/>
      <c r="AP20" s="280"/>
      <c r="AQ20" s="280"/>
      <c r="AR20" s="280"/>
      <c r="AS20" s="280"/>
      <c r="AT20" s="280"/>
      <c r="AU20" s="280"/>
      <c r="AV20" s="280"/>
      <c r="AW20" s="280"/>
      <c r="AX20" s="415">
        <f t="shared" si="8"/>
        <v>0</v>
      </c>
      <c r="AY20" s="282">
        <v>100000000</v>
      </c>
      <c r="AZ20" s="305"/>
      <c r="BA20" s="305">
        <f>+AD20*1.029</f>
        <v>0</v>
      </c>
      <c r="BB20" s="305"/>
      <c r="BC20" s="305"/>
      <c r="BD20" s="305"/>
      <c r="BE20" s="305"/>
      <c r="BF20" s="305"/>
      <c r="BG20" s="305"/>
      <c r="BH20" s="305"/>
      <c r="BI20" s="305"/>
      <c r="BJ20" s="305"/>
      <c r="BK20" s="305"/>
      <c r="BL20" s="305"/>
      <c r="BM20" s="305"/>
      <c r="BN20" s="305"/>
      <c r="BO20" s="305"/>
      <c r="BP20" s="305"/>
      <c r="BQ20" s="305"/>
      <c r="BR20" s="305"/>
      <c r="BS20" s="305"/>
      <c r="BT20" s="427">
        <f t="shared" si="9"/>
        <v>100000000</v>
      </c>
      <c r="BU20" s="305">
        <v>20000000</v>
      </c>
      <c r="BV20" s="305"/>
      <c r="BW20" s="305"/>
      <c r="BX20" s="305"/>
      <c r="BY20" s="305"/>
      <c r="BZ20" s="305"/>
      <c r="CA20" s="305"/>
      <c r="CB20" s="305"/>
      <c r="CC20" s="305"/>
      <c r="CD20" s="305"/>
      <c r="CE20" s="305"/>
      <c r="CF20" s="305"/>
      <c r="CG20" s="305"/>
      <c r="CH20" s="305"/>
      <c r="CI20" s="305"/>
      <c r="CJ20" s="305"/>
      <c r="CK20" s="305"/>
      <c r="CL20" s="305"/>
      <c r="CM20" s="305"/>
      <c r="CN20" s="305"/>
      <c r="CO20" s="305"/>
      <c r="CP20" s="441">
        <f t="shared" si="5"/>
        <v>20000000</v>
      </c>
      <c r="CQ20" s="305">
        <v>20000000</v>
      </c>
      <c r="CR20" s="305"/>
      <c r="CS20" s="305"/>
      <c r="CT20" s="305"/>
      <c r="CU20" s="305"/>
      <c r="CV20" s="313"/>
      <c r="CW20" s="313"/>
      <c r="CX20" s="313"/>
      <c r="CY20" s="313"/>
      <c r="CZ20" s="313"/>
      <c r="DA20" s="313"/>
      <c r="DB20" s="313"/>
      <c r="DC20" s="313"/>
      <c r="DD20" s="313"/>
      <c r="DE20" s="313"/>
      <c r="DF20" s="313"/>
      <c r="DG20" s="313"/>
      <c r="DH20" s="313"/>
      <c r="DI20" s="313"/>
      <c r="DJ20" s="313"/>
      <c r="DK20" s="313"/>
      <c r="DL20" s="453">
        <f t="shared" si="6"/>
        <v>20000000</v>
      </c>
      <c r="DM20" s="314">
        <f t="shared" si="7"/>
        <v>140000000</v>
      </c>
      <c r="DN20" s="303" t="s">
        <v>1180</v>
      </c>
    </row>
    <row r="21" spans="1:230" s="3" customFormat="1" ht="50.1" customHeight="1" x14ac:dyDescent="0.2">
      <c r="A21" s="276">
        <v>4</v>
      </c>
      <c r="B21" s="277" t="s">
        <v>803</v>
      </c>
      <c r="C21" s="276" t="s">
        <v>804</v>
      </c>
      <c r="D21" s="278" t="s">
        <v>805</v>
      </c>
      <c r="E21" s="276" t="s">
        <v>806</v>
      </c>
      <c r="F21" s="279" t="s">
        <v>807</v>
      </c>
      <c r="G21" s="276" t="s">
        <v>808</v>
      </c>
      <c r="H21" s="276">
        <v>800</v>
      </c>
      <c r="I21" s="276">
        <v>2023</v>
      </c>
      <c r="J21" s="276" t="s">
        <v>809</v>
      </c>
      <c r="K21" s="276" t="s">
        <v>810</v>
      </c>
      <c r="L21" s="276" t="s">
        <v>139</v>
      </c>
      <c r="M21" s="276">
        <v>300</v>
      </c>
      <c r="N21" s="276">
        <v>1100</v>
      </c>
      <c r="O21" s="280" t="s">
        <v>821</v>
      </c>
      <c r="P21" s="280" t="s">
        <v>822</v>
      </c>
      <c r="Q21" s="280">
        <v>0</v>
      </c>
      <c r="R21" s="280">
        <v>2023</v>
      </c>
      <c r="S21" s="280" t="s">
        <v>823</v>
      </c>
      <c r="T21" s="280" t="s">
        <v>105</v>
      </c>
      <c r="U21" s="280" t="s">
        <v>33</v>
      </c>
      <c r="V21" s="280">
        <v>42</v>
      </c>
      <c r="W21" s="280">
        <v>42</v>
      </c>
      <c r="X21" s="280">
        <v>0</v>
      </c>
      <c r="Y21" s="280">
        <v>20</v>
      </c>
      <c r="Z21" s="280">
        <v>12</v>
      </c>
      <c r="AA21" s="280">
        <v>10</v>
      </c>
      <c r="AB21" s="281"/>
      <c r="AC21" s="281"/>
      <c r="AD21" s="280"/>
      <c r="AE21" s="280"/>
      <c r="AF21" s="280"/>
      <c r="AG21" s="280"/>
      <c r="AH21" s="280"/>
      <c r="AI21" s="280"/>
      <c r="AJ21" s="280"/>
      <c r="AK21" s="280"/>
      <c r="AL21" s="280"/>
      <c r="AM21" s="280"/>
      <c r="AN21" s="280"/>
      <c r="AO21" s="280"/>
      <c r="AP21" s="280"/>
      <c r="AQ21" s="280"/>
      <c r="AR21" s="280"/>
      <c r="AS21" s="280"/>
      <c r="AT21" s="280"/>
      <c r="AU21" s="280"/>
      <c r="AV21" s="280"/>
      <c r="AW21" s="280"/>
      <c r="AX21" s="415">
        <f t="shared" si="8"/>
        <v>0</v>
      </c>
      <c r="AY21" s="282">
        <v>20000000</v>
      </c>
      <c r="AZ21" s="305"/>
      <c r="BA21" s="305"/>
      <c r="BB21" s="305"/>
      <c r="BC21" s="305"/>
      <c r="BD21" s="305"/>
      <c r="BE21" s="305"/>
      <c r="BF21" s="305"/>
      <c r="BG21" s="305"/>
      <c r="BH21" s="305"/>
      <c r="BI21" s="305"/>
      <c r="BJ21" s="305"/>
      <c r="BK21" s="305"/>
      <c r="BL21" s="305"/>
      <c r="BM21" s="305"/>
      <c r="BN21" s="305"/>
      <c r="BO21" s="305"/>
      <c r="BP21" s="305"/>
      <c r="BQ21" s="305"/>
      <c r="BR21" s="305"/>
      <c r="BS21" s="305"/>
      <c r="BT21" s="427">
        <f t="shared" si="9"/>
        <v>20000000</v>
      </c>
      <c r="BU21" s="305">
        <v>40000000</v>
      </c>
      <c r="BV21" s="305"/>
      <c r="BW21" s="305"/>
      <c r="BX21" s="305"/>
      <c r="BY21" s="305"/>
      <c r="BZ21" s="305"/>
      <c r="CA21" s="305"/>
      <c r="CB21" s="305"/>
      <c r="CC21" s="305"/>
      <c r="CD21" s="305"/>
      <c r="CE21" s="305"/>
      <c r="CF21" s="305"/>
      <c r="CG21" s="305"/>
      <c r="CH21" s="305"/>
      <c r="CI21" s="305"/>
      <c r="CJ21" s="305"/>
      <c r="CK21" s="305"/>
      <c r="CL21" s="305"/>
      <c r="CM21" s="305"/>
      <c r="CN21" s="305"/>
      <c r="CO21" s="305"/>
      <c r="CP21" s="441">
        <f t="shared" si="5"/>
        <v>40000000</v>
      </c>
      <c r="CQ21" s="305">
        <v>40000000</v>
      </c>
      <c r="CR21" s="305"/>
      <c r="CS21" s="305"/>
      <c r="CT21" s="305"/>
      <c r="CU21" s="305"/>
      <c r="CV21" s="313"/>
      <c r="CW21" s="313"/>
      <c r="CX21" s="313"/>
      <c r="CY21" s="313"/>
      <c r="CZ21" s="313"/>
      <c r="DA21" s="313"/>
      <c r="DB21" s="313"/>
      <c r="DC21" s="313"/>
      <c r="DD21" s="313"/>
      <c r="DE21" s="313"/>
      <c r="DF21" s="313"/>
      <c r="DG21" s="313"/>
      <c r="DH21" s="313"/>
      <c r="DI21" s="313"/>
      <c r="DJ21" s="313"/>
      <c r="DK21" s="313"/>
      <c r="DL21" s="453">
        <f t="shared" si="6"/>
        <v>40000000</v>
      </c>
      <c r="DM21" s="314">
        <f t="shared" si="7"/>
        <v>100000000</v>
      </c>
      <c r="DN21" s="303" t="s">
        <v>1180</v>
      </c>
    </row>
    <row r="22" spans="1:230" s="3" customFormat="1" ht="50.1" customHeight="1" x14ac:dyDescent="0.2">
      <c r="A22" s="276">
        <v>4</v>
      </c>
      <c r="B22" s="277" t="s">
        <v>803</v>
      </c>
      <c r="C22" s="276" t="s">
        <v>804</v>
      </c>
      <c r="D22" s="278" t="s">
        <v>805</v>
      </c>
      <c r="E22" s="276" t="s">
        <v>806</v>
      </c>
      <c r="F22" s="279" t="s">
        <v>807</v>
      </c>
      <c r="G22" s="276" t="s">
        <v>808</v>
      </c>
      <c r="H22" s="276">
        <v>800</v>
      </c>
      <c r="I22" s="276">
        <v>2023</v>
      </c>
      <c r="J22" s="276" t="s">
        <v>809</v>
      </c>
      <c r="K22" s="276" t="s">
        <v>810</v>
      </c>
      <c r="L22" s="276" t="s">
        <v>139</v>
      </c>
      <c r="M22" s="276">
        <v>300</v>
      </c>
      <c r="N22" s="276">
        <v>1100</v>
      </c>
      <c r="O22" s="280" t="s">
        <v>824</v>
      </c>
      <c r="P22" s="280" t="s">
        <v>825</v>
      </c>
      <c r="Q22" s="280">
        <v>0</v>
      </c>
      <c r="R22" s="280">
        <v>2023</v>
      </c>
      <c r="S22" s="280" t="s">
        <v>826</v>
      </c>
      <c r="T22" s="280" t="s">
        <v>105</v>
      </c>
      <c r="U22" s="280" t="s">
        <v>33</v>
      </c>
      <c r="V22" s="280">
        <v>3</v>
      </c>
      <c r="W22" s="280">
        <v>3</v>
      </c>
      <c r="X22" s="280">
        <v>0</v>
      </c>
      <c r="Y22" s="280">
        <v>1</v>
      </c>
      <c r="Z22" s="280">
        <v>1</v>
      </c>
      <c r="AA22" s="280">
        <v>1</v>
      </c>
      <c r="AB22" s="281"/>
      <c r="AC22" s="281"/>
      <c r="AD22" s="280"/>
      <c r="AE22" s="280"/>
      <c r="AF22" s="280"/>
      <c r="AG22" s="280"/>
      <c r="AH22" s="280"/>
      <c r="AI22" s="280"/>
      <c r="AJ22" s="280"/>
      <c r="AK22" s="280"/>
      <c r="AL22" s="280"/>
      <c r="AM22" s="280"/>
      <c r="AN22" s="280"/>
      <c r="AO22" s="280"/>
      <c r="AP22" s="280"/>
      <c r="AQ22" s="280"/>
      <c r="AR22" s="280"/>
      <c r="AS22" s="280"/>
      <c r="AT22" s="280"/>
      <c r="AU22" s="280"/>
      <c r="AV22" s="280"/>
      <c r="AW22" s="280"/>
      <c r="AX22" s="415">
        <f t="shared" si="8"/>
        <v>0</v>
      </c>
      <c r="AY22" s="282">
        <v>20000000</v>
      </c>
      <c r="AZ22" s="305"/>
      <c r="BA22" s="305"/>
      <c r="BB22" s="305"/>
      <c r="BC22" s="305"/>
      <c r="BD22" s="305"/>
      <c r="BE22" s="305"/>
      <c r="BF22" s="305"/>
      <c r="BG22" s="305"/>
      <c r="BH22" s="305"/>
      <c r="BI22" s="305"/>
      <c r="BJ22" s="305"/>
      <c r="BK22" s="305"/>
      <c r="BL22" s="305"/>
      <c r="BM22" s="305"/>
      <c r="BN22" s="305"/>
      <c r="BO22" s="305"/>
      <c r="BP22" s="305"/>
      <c r="BQ22" s="305"/>
      <c r="BR22" s="305"/>
      <c r="BS22" s="305"/>
      <c r="BT22" s="427">
        <f t="shared" si="9"/>
        <v>20000000</v>
      </c>
      <c r="BU22" s="305">
        <v>50000000</v>
      </c>
      <c r="BV22" s="305"/>
      <c r="BW22" s="305"/>
      <c r="BX22" s="305"/>
      <c r="BY22" s="305"/>
      <c r="BZ22" s="305"/>
      <c r="CA22" s="305"/>
      <c r="CB22" s="305"/>
      <c r="CC22" s="305"/>
      <c r="CD22" s="305"/>
      <c r="CE22" s="305"/>
      <c r="CF22" s="305"/>
      <c r="CG22" s="305"/>
      <c r="CH22" s="305"/>
      <c r="CI22" s="305"/>
      <c r="CJ22" s="305"/>
      <c r="CK22" s="305"/>
      <c r="CL22" s="305"/>
      <c r="CM22" s="305"/>
      <c r="CN22" s="305"/>
      <c r="CO22" s="305"/>
      <c r="CP22" s="441">
        <f t="shared" si="5"/>
        <v>50000000</v>
      </c>
      <c r="CQ22" s="305">
        <v>50000000</v>
      </c>
      <c r="CR22" s="305"/>
      <c r="CS22" s="305"/>
      <c r="CT22" s="305"/>
      <c r="CU22" s="305"/>
      <c r="CV22" s="313"/>
      <c r="CW22" s="313"/>
      <c r="CX22" s="313"/>
      <c r="CY22" s="313"/>
      <c r="CZ22" s="313"/>
      <c r="DA22" s="313"/>
      <c r="DB22" s="313"/>
      <c r="DC22" s="313"/>
      <c r="DD22" s="313"/>
      <c r="DE22" s="313"/>
      <c r="DF22" s="313"/>
      <c r="DG22" s="313"/>
      <c r="DH22" s="313"/>
      <c r="DI22" s="313"/>
      <c r="DJ22" s="313"/>
      <c r="DK22" s="313"/>
      <c r="DL22" s="453">
        <f t="shared" si="6"/>
        <v>50000000</v>
      </c>
      <c r="DM22" s="314">
        <f t="shared" si="7"/>
        <v>120000000</v>
      </c>
      <c r="DN22" s="303" t="s">
        <v>1180</v>
      </c>
    </row>
    <row r="23" spans="1:230" s="3" customFormat="1" ht="50.1" customHeight="1" x14ac:dyDescent="0.2">
      <c r="A23" s="276">
        <v>4</v>
      </c>
      <c r="B23" s="277" t="s">
        <v>803</v>
      </c>
      <c r="C23" s="276" t="s">
        <v>804</v>
      </c>
      <c r="D23" s="278" t="s">
        <v>827</v>
      </c>
      <c r="E23" s="276" t="s">
        <v>828</v>
      </c>
      <c r="F23" s="279" t="s">
        <v>829</v>
      </c>
      <c r="G23" s="276" t="s">
        <v>830</v>
      </c>
      <c r="H23" s="276">
        <v>3</v>
      </c>
      <c r="I23" s="276">
        <v>2023</v>
      </c>
      <c r="J23" s="276" t="s">
        <v>831</v>
      </c>
      <c r="K23" s="276" t="s">
        <v>105</v>
      </c>
      <c r="L23" s="276" t="s">
        <v>33</v>
      </c>
      <c r="M23" s="276">
        <v>8</v>
      </c>
      <c r="N23" s="276">
        <v>8</v>
      </c>
      <c r="O23" s="280" t="s">
        <v>832</v>
      </c>
      <c r="P23" s="280" t="s">
        <v>833</v>
      </c>
      <c r="Q23" s="280">
        <v>1730</v>
      </c>
      <c r="R23" s="280">
        <v>2023</v>
      </c>
      <c r="S23" s="280" t="s">
        <v>309</v>
      </c>
      <c r="T23" s="280" t="s">
        <v>834</v>
      </c>
      <c r="U23" s="280" t="s">
        <v>38</v>
      </c>
      <c r="V23" s="280">
        <v>1730</v>
      </c>
      <c r="W23" s="280">
        <v>1730</v>
      </c>
      <c r="X23" s="280">
        <v>1730</v>
      </c>
      <c r="Y23" s="280">
        <v>1730</v>
      </c>
      <c r="Z23" s="280">
        <v>1730</v>
      </c>
      <c r="AA23" s="280">
        <v>1730</v>
      </c>
      <c r="AB23" s="281">
        <v>42768000</v>
      </c>
      <c r="AC23" s="281"/>
      <c r="AD23" s="280"/>
      <c r="AE23" s="280"/>
      <c r="AF23" s="280"/>
      <c r="AG23" s="280"/>
      <c r="AH23" s="280"/>
      <c r="AI23" s="280"/>
      <c r="AJ23" s="280"/>
      <c r="AK23" s="280"/>
      <c r="AL23" s="280"/>
      <c r="AM23" s="280"/>
      <c r="AN23" s="280"/>
      <c r="AO23" s="280"/>
      <c r="AP23" s="280"/>
      <c r="AQ23" s="281">
        <v>0</v>
      </c>
      <c r="AR23" s="281"/>
      <c r="AS23" s="281"/>
      <c r="AT23" s="281"/>
      <c r="AU23" s="281"/>
      <c r="AV23" s="281"/>
      <c r="AW23" s="281"/>
      <c r="AX23" s="415">
        <f t="shared" si="8"/>
        <v>42768000</v>
      </c>
      <c r="AY23" s="282">
        <v>60000000</v>
      </c>
      <c r="AZ23" s="305"/>
      <c r="BA23" s="305">
        <f>+AD23*1.029</f>
        <v>0</v>
      </c>
      <c r="BB23" s="305"/>
      <c r="BC23" s="305"/>
      <c r="BD23" s="305"/>
      <c r="BE23" s="305"/>
      <c r="BF23" s="305"/>
      <c r="BG23" s="305"/>
      <c r="BH23" s="305"/>
      <c r="BI23" s="305"/>
      <c r="BJ23" s="305"/>
      <c r="BK23" s="305"/>
      <c r="BL23" s="305"/>
      <c r="BM23" s="305"/>
      <c r="BN23" s="305"/>
      <c r="BO23" s="305"/>
      <c r="BP23" s="305"/>
      <c r="BQ23" s="305"/>
      <c r="BR23" s="305"/>
      <c r="BS23" s="305"/>
      <c r="BT23" s="427">
        <f t="shared" si="9"/>
        <v>60000000</v>
      </c>
      <c r="BU23" s="305">
        <v>50000000</v>
      </c>
      <c r="BV23" s="305"/>
      <c r="BW23" s="305">
        <f>+BA23*1.044</f>
        <v>0</v>
      </c>
      <c r="BX23" s="305"/>
      <c r="BY23" s="305"/>
      <c r="BZ23" s="305"/>
      <c r="CA23" s="305"/>
      <c r="CB23" s="305"/>
      <c r="CC23" s="305"/>
      <c r="CD23" s="305"/>
      <c r="CE23" s="305"/>
      <c r="CF23" s="305"/>
      <c r="CG23" s="305"/>
      <c r="CH23" s="305"/>
      <c r="CI23" s="305"/>
      <c r="CJ23" s="305"/>
      <c r="CK23" s="305"/>
      <c r="CL23" s="305"/>
      <c r="CM23" s="305"/>
      <c r="CN23" s="305"/>
      <c r="CO23" s="305"/>
      <c r="CP23" s="441">
        <f t="shared" si="5"/>
        <v>50000000</v>
      </c>
      <c r="CQ23" s="305">
        <v>50000000</v>
      </c>
      <c r="CR23" s="305"/>
      <c r="CS23" s="305"/>
      <c r="CT23" s="305"/>
      <c r="CU23" s="305"/>
      <c r="CV23" s="313"/>
      <c r="CW23" s="313"/>
      <c r="CX23" s="313"/>
      <c r="CY23" s="313"/>
      <c r="CZ23" s="313"/>
      <c r="DA23" s="313"/>
      <c r="DB23" s="313"/>
      <c r="DC23" s="313"/>
      <c r="DD23" s="313"/>
      <c r="DE23" s="313"/>
      <c r="DF23" s="313"/>
      <c r="DG23" s="313"/>
      <c r="DH23" s="313"/>
      <c r="DI23" s="313"/>
      <c r="DJ23" s="313"/>
      <c r="DK23" s="313"/>
      <c r="DL23" s="453">
        <f t="shared" si="6"/>
        <v>50000000</v>
      </c>
      <c r="DM23" s="314">
        <f t="shared" si="7"/>
        <v>202768000</v>
      </c>
      <c r="DN23" s="303" t="s">
        <v>1180</v>
      </c>
    </row>
    <row r="24" spans="1:230" s="3" customFormat="1" ht="50.1" customHeight="1" x14ac:dyDescent="0.2">
      <c r="A24" s="276">
        <v>4</v>
      </c>
      <c r="B24" s="277" t="s">
        <v>803</v>
      </c>
      <c r="C24" s="276" t="s">
        <v>804</v>
      </c>
      <c r="D24" s="278" t="s">
        <v>827</v>
      </c>
      <c r="E24" s="276" t="s">
        <v>828</v>
      </c>
      <c r="F24" s="279" t="s">
        <v>829</v>
      </c>
      <c r="G24" s="276" t="s">
        <v>830</v>
      </c>
      <c r="H24" s="276">
        <v>3</v>
      </c>
      <c r="I24" s="276">
        <v>2023</v>
      </c>
      <c r="J24" s="276" t="s">
        <v>831</v>
      </c>
      <c r="K24" s="276" t="s">
        <v>105</v>
      </c>
      <c r="L24" s="276" t="s">
        <v>33</v>
      </c>
      <c r="M24" s="276">
        <v>8</v>
      </c>
      <c r="N24" s="276">
        <v>8</v>
      </c>
      <c r="O24" s="280" t="s">
        <v>835</v>
      </c>
      <c r="P24" s="280" t="s">
        <v>836</v>
      </c>
      <c r="Q24" s="280">
        <v>10</v>
      </c>
      <c r="R24" s="280">
        <v>2023</v>
      </c>
      <c r="S24" s="280" t="s">
        <v>837</v>
      </c>
      <c r="T24" s="280" t="s">
        <v>474</v>
      </c>
      <c r="U24" s="280" t="s">
        <v>38</v>
      </c>
      <c r="V24" s="280">
        <v>10</v>
      </c>
      <c r="W24" s="280">
        <v>10</v>
      </c>
      <c r="X24" s="280">
        <v>10</v>
      </c>
      <c r="Y24" s="280">
        <v>10</v>
      </c>
      <c r="Z24" s="280">
        <v>10</v>
      </c>
      <c r="AA24" s="280">
        <v>10</v>
      </c>
      <c r="AB24" s="281">
        <f>2446025000-1200000000</f>
        <v>1246025000</v>
      </c>
      <c r="AC24" s="281"/>
      <c r="AD24" s="282"/>
      <c r="AE24" s="282"/>
      <c r="AF24" s="280"/>
      <c r="AG24" s="280"/>
      <c r="AH24" s="280"/>
      <c r="AI24" s="280"/>
      <c r="AJ24" s="280"/>
      <c r="AK24" s="280"/>
      <c r="AL24" s="280"/>
      <c r="AM24" s="280"/>
      <c r="AN24" s="280"/>
      <c r="AO24" s="280"/>
      <c r="AP24" s="280"/>
      <c r="AQ24" s="281">
        <v>1200000000</v>
      </c>
      <c r="AR24" s="281"/>
      <c r="AS24" s="281"/>
      <c r="AT24" s="281"/>
      <c r="AU24" s="281"/>
      <c r="AV24" s="281"/>
      <c r="AW24" s="281"/>
      <c r="AX24" s="415">
        <f t="shared" si="8"/>
        <v>2446025000</v>
      </c>
      <c r="AY24" s="282">
        <v>960000000</v>
      </c>
      <c r="AZ24" s="305"/>
      <c r="BA24" s="305">
        <f>+AD24*1.029</f>
        <v>0</v>
      </c>
      <c r="BB24" s="305"/>
      <c r="BC24" s="305"/>
      <c r="BD24" s="305"/>
      <c r="BE24" s="305"/>
      <c r="BF24" s="305"/>
      <c r="BG24" s="305"/>
      <c r="BH24" s="305"/>
      <c r="BI24" s="305"/>
      <c r="BJ24" s="305"/>
      <c r="BK24" s="305"/>
      <c r="BL24" s="305"/>
      <c r="BM24" s="305"/>
      <c r="BN24" s="305">
        <v>823200000</v>
      </c>
      <c r="BO24" s="305"/>
      <c r="BP24" s="305"/>
      <c r="BQ24" s="305"/>
      <c r="BR24" s="305"/>
      <c r="BS24" s="305"/>
      <c r="BT24" s="427">
        <f t="shared" si="9"/>
        <v>1783200000</v>
      </c>
      <c r="BU24" s="305">
        <f>1050000000</f>
        <v>1050000000</v>
      </c>
      <c r="BV24" s="305"/>
      <c r="BW24" s="305">
        <f>+BA24*1.044</f>
        <v>0</v>
      </c>
      <c r="BX24" s="305"/>
      <c r="BY24" s="305"/>
      <c r="BZ24" s="305"/>
      <c r="CA24" s="305"/>
      <c r="CB24" s="305"/>
      <c r="CC24" s="305"/>
      <c r="CD24" s="305"/>
      <c r="CE24" s="305"/>
      <c r="CF24" s="305"/>
      <c r="CG24" s="305"/>
      <c r="CH24" s="305"/>
      <c r="CI24" s="305"/>
      <c r="CJ24" s="305"/>
      <c r="CK24" s="305">
        <v>859420800</v>
      </c>
      <c r="CL24" s="305"/>
      <c r="CM24" s="305"/>
      <c r="CN24" s="305"/>
      <c r="CO24" s="305"/>
      <c r="CP24" s="441">
        <f t="shared" si="5"/>
        <v>1909420800</v>
      </c>
      <c r="CQ24" s="305">
        <f>1060000000</f>
        <v>1060000000</v>
      </c>
      <c r="CR24" s="305"/>
      <c r="CS24" s="305"/>
      <c r="CT24" s="305"/>
      <c r="CU24" s="305"/>
      <c r="CV24" s="313"/>
      <c r="CW24" s="313"/>
      <c r="CX24" s="313"/>
      <c r="CY24" s="313"/>
      <c r="CZ24" s="313"/>
      <c r="DA24" s="313"/>
      <c r="DB24" s="313"/>
      <c r="DC24" s="313"/>
      <c r="DD24" s="313"/>
      <c r="DE24" s="313"/>
      <c r="DF24" s="313">
        <v>897235315</v>
      </c>
      <c r="DG24" s="313"/>
      <c r="DH24" s="313"/>
      <c r="DI24" s="313"/>
      <c r="DJ24" s="313"/>
      <c r="DK24" s="313"/>
      <c r="DL24" s="453">
        <f t="shared" si="6"/>
        <v>1957235315</v>
      </c>
      <c r="DM24" s="314">
        <f t="shared" si="7"/>
        <v>8095881115</v>
      </c>
      <c r="DN24" s="303" t="s">
        <v>1180</v>
      </c>
    </row>
    <row r="25" spans="1:230" s="3" customFormat="1" ht="50.1" customHeight="1" x14ac:dyDescent="0.2">
      <c r="A25" s="283">
        <v>4</v>
      </c>
      <c r="B25" s="284" t="s">
        <v>803</v>
      </c>
      <c r="C25" s="283" t="s">
        <v>804</v>
      </c>
      <c r="D25" s="278" t="s">
        <v>827</v>
      </c>
      <c r="E25" s="283" t="s">
        <v>828</v>
      </c>
      <c r="F25" s="285" t="s">
        <v>829</v>
      </c>
      <c r="G25" s="283" t="s">
        <v>830</v>
      </c>
      <c r="H25" s="283">
        <v>3</v>
      </c>
      <c r="I25" s="283">
        <v>2023</v>
      </c>
      <c r="J25" s="283" t="s">
        <v>831</v>
      </c>
      <c r="K25" s="283" t="s">
        <v>105</v>
      </c>
      <c r="L25" s="283" t="s">
        <v>33</v>
      </c>
      <c r="M25" s="283">
        <v>8</v>
      </c>
      <c r="N25" s="283">
        <v>8</v>
      </c>
      <c r="O25" s="288" t="s">
        <v>838</v>
      </c>
      <c r="P25" s="288" t="s">
        <v>839</v>
      </c>
      <c r="Q25" s="288">
        <v>0</v>
      </c>
      <c r="R25" s="280">
        <v>2023</v>
      </c>
      <c r="S25" s="280" t="s">
        <v>840</v>
      </c>
      <c r="T25" s="280" t="s">
        <v>841</v>
      </c>
      <c r="U25" s="280" t="s">
        <v>33</v>
      </c>
      <c r="V25" s="280">
        <v>2</v>
      </c>
      <c r="W25" s="280">
        <v>2</v>
      </c>
      <c r="X25" s="280">
        <v>0.5</v>
      </c>
      <c r="Y25" s="280">
        <v>0.5</v>
      </c>
      <c r="Z25" s="280">
        <v>0.5</v>
      </c>
      <c r="AA25" s="280">
        <v>0.5</v>
      </c>
      <c r="AB25" s="281">
        <v>198416000</v>
      </c>
      <c r="AC25" s="286"/>
      <c r="AD25" s="287"/>
      <c r="AE25" s="287"/>
      <c r="AF25" s="288"/>
      <c r="AG25" s="288"/>
      <c r="AH25" s="288"/>
      <c r="AI25" s="288"/>
      <c r="AJ25" s="288"/>
      <c r="AK25" s="288"/>
      <c r="AL25" s="288"/>
      <c r="AM25" s="288"/>
      <c r="AN25" s="288"/>
      <c r="AO25" s="288"/>
      <c r="AP25" s="288"/>
      <c r="AQ25" s="288"/>
      <c r="AR25" s="288"/>
      <c r="AS25" s="288"/>
      <c r="AT25" s="288"/>
      <c r="AU25" s="288"/>
      <c r="AV25" s="288"/>
      <c r="AW25" s="288"/>
      <c r="AX25" s="415">
        <f t="shared" si="8"/>
        <v>198416000</v>
      </c>
      <c r="AY25" s="287">
        <v>40000000</v>
      </c>
      <c r="AZ25" s="312"/>
      <c r="BA25" s="312">
        <f>+AD25*1.029</f>
        <v>0</v>
      </c>
      <c r="BB25" s="312"/>
      <c r="BC25" s="312"/>
      <c r="BD25" s="312"/>
      <c r="BE25" s="312"/>
      <c r="BF25" s="312"/>
      <c r="BG25" s="312"/>
      <c r="BH25" s="312"/>
      <c r="BI25" s="312"/>
      <c r="BJ25" s="312"/>
      <c r="BK25" s="312"/>
      <c r="BL25" s="312"/>
      <c r="BM25" s="312"/>
      <c r="BN25" s="312"/>
      <c r="BO25" s="312"/>
      <c r="BP25" s="312"/>
      <c r="BQ25" s="312"/>
      <c r="BR25" s="312"/>
      <c r="BS25" s="312"/>
      <c r="BT25" s="427">
        <f t="shared" si="9"/>
        <v>40000000</v>
      </c>
      <c r="BU25" s="322"/>
      <c r="BV25" s="322"/>
      <c r="BW25" s="322">
        <f>+BA25*1.044</f>
        <v>0</v>
      </c>
      <c r="BX25" s="322"/>
      <c r="BY25" s="322"/>
      <c r="BZ25" s="322"/>
      <c r="CA25" s="322"/>
      <c r="CB25" s="322"/>
      <c r="CC25" s="322"/>
      <c r="CD25" s="322"/>
      <c r="CE25" s="322"/>
      <c r="CF25" s="322"/>
      <c r="CG25" s="322"/>
      <c r="CH25" s="322"/>
      <c r="CI25" s="322"/>
      <c r="CJ25" s="322"/>
      <c r="CK25" s="322"/>
      <c r="CL25" s="322"/>
      <c r="CM25" s="322"/>
      <c r="CN25" s="322"/>
      <c r="CO25" s="322"/>
      <c r="CP25" s="441">
        <f t="shared" si="5"/>
        <v>0</v>
      </c>
      <c r="CQ25" s="312">
        <v>0</v>
      </c>
      <c r="CR25" s="312"/>
      <c r="CS25" s="312"/>
      <c r="CT25" s="312"/>
      <c r="CU25" s="312"/>
      <c r="CV25" s="508"/>
      <c r="CW25" s="508"/>
      <c r="CX25" s="508"/>
      <c r="CY25" s="508"/>
      <c r="CZ25" s="508"/>
      <c r="DA25" s="508"/>
      <c r="DB25" s="508"/>
      <c r="DC25" s="508"/>
      <c r="DD25" s="508"/>
      <c r="DE25" s="508"/>
      <c r="DF25" s="508"/>
      <c r="DG25" s="508"/>
      <c r="DH25" s="508"/>
      <c r="DI25" s="508"/>
      <c r="DJ25" s="508"/>
      <c r="DK25" s="508"/>
      <c r="DL25" s="453">
        <f t="shared" si="6"/>
        <v>0</v>
      </c>
      <c r="DM25" s="314">
        <f t="shared" si="7"/>
        <v>238416000</v>
      </c>
      <c r="DN25" s="303" t="s">
        <v>1180</v>
      </c>
    </row>
    <row r="26" spans="1:230" s="95" customFormat="1" ht="50.1" customHeight="1" thickBot="1" x14ac:dyDescent="0.25">
      <c r="A26" s="276">
        <v>5</v>
      </c>
      <c r="B26" s="276" t="s">
        <v>963</v>
      </c>
      <c r="C26" s="276" t="s">
        <v>398</v>
      </c>
      <c r="D26" s="507" t="s">
        <v>1129</v>
      </c>
      <c r="E26" s="506" t="s">
        <v>1130</v>
      </c>
      <c r="F26" s="506" t="s">
        <v>1131</v>
      </c>
      <c r="G26" s="507" t="s">
        <v>1132</v>
      </c>
      <c r="H26" s="507">
        <v>0</v>
      </c>
      <c r="I26" s="507">
        <v>2023</v>
      </c>
      <c r="J26" s="507" t="s">
        <v>1133</v>
      </c>
      <c r="K26" s="507" t="s">
        <v>444</v>
      </c>
      <c r="L26" s="506" t="s">
        <v>33</v>
      </c>
      <c r="M26" s="507">
        <v>1</v>
      </c>
      <c r="N26" s="507">
        <v>1</v>
      </c>
      <c r="O26" s="289" t="s">
        <v>1139</v>
      </c>
      <c r="P26" s="505" t="s">
        <v>1140</v>
      </c>
      <c r="Q26" s="300">
        <v>0</v>
      </c>
      <c r="R26" s="300">
        <v>2023</v>
      </c>
      <c r="S26" s="506" t="s">
        <v>1095</v>
      </c>
      <c r="T26" s="291" t="s">
        <v>105</v>
      </c>
      <c r="U26" s="291" t="s">
        <v>33</v>
      </c>
      <c r="V26" s="291">
        <v>1</v>
      </c>
      <c r="W26" s="291">
        <v>1</v>
      </c>
      <c r="X26" s="292">
        <v>1</v>
      </c>
      <c r="Y26" s="292">
        <v>1</v>
      </c>
      <c r="Z26" s="292">
        <v>1</v>
      </c>
      <c r="AA26" s="293">
        <v>1</v>
      </c>
      <c r="AB26" s="294">
        <v>79200000</v>
      </c>
      <c r="AC26" s="294"/>
      <c r="AD26" s="295"/>
      <c r="AE26" s="295"/>
      <c r="AF26" s="276"/>
      <c r="AG26" s="276"/>
      <c r="AH26" s="276"/>
      <c r="AI26" s="276"/>
      <c r="AJ26" s="276"/>
      <c r="AK26" s="276"/>
      <c r="AL26" s="276"/>
      <c r="AM26" s="276"/>
      <c r="AN26" s="276"/>
      <c r="AO26" s="276"/>
      <c r="AP26" s="276"/>
      <c r="AQ26" s="276"/>
      <c r="AR26" s="276"/>
      <c r="AS26" s="276"/>
      <c r="AT26" s="276"/>
      <c r="AU26" s="276"/>
      <c r="AV26" s="276"/>
      <c r="AW26" s="276"/>
      <c r="AX26" s="415">
        <f t="shared" si="8"/>
        <v>79200000</v>
      </c>
      <c r="AY26" s="295">
        <v>80000000</v>
      </c>
      <c r="AZ26" s="295"/>
      <c r="BA26" s="295"/>
      <c r="BB26" s="295"/>
      <c r="BC26" s="295"/>
      <c r="BD26" s="295"/>
      <c r="BE26" s="295"/>
      <c r="BF26" s="295"/>
      <c r="BG26" s="295"/>
      <c r="BH26" s="295"/>
      <c r="BI26" s="295"/>
      <c r="BJ26" s="295"/>
      <c r="BK26" s="295"/>
      <c r="BL26" s="295"/>
      <c r="BM26" s="295"/>
      <c r="BN26" s="295"/>
      <c r="BO26" s="295"/>
      <c r="BP26" s="295"/>
      <c r="BQ26" s="295"/>
      <c r="BR26" s="295"/>
      <c r="BS26" s="295"/>
      <c r="BT26" s="427">
        <f t="shared" si="9"/>
        <v>80000000</v>
      </c>
      <c r="BU26" s="323">
        <v>111686098</v>
      </c>
      <c r="BV26" s="323"/>
      <c r="BW26" s="323"/>
      <c r="BX26" s="323"/>
      <c r="BY26" s="323"/>
      <c r="BZ26" s="323"/>
      <c r="CA26" s="323"/>
      <c r="CB26" s="323"/>
      <c r="CC26" s="323"/>
      <c r="CD26" s="323"/>
      <c r="CE26" s="323"/>
      <c r="CF26" s="323"/>
      <c r="CG26" s="323"/>
      <c r="CH26" s="323"/>
      <c r="CI26" s="323"/>
      <c r="CJ26" s="323"/>
      <c r="CK26" s="323"/>
      <c r="CL26" s="323"/>
      <c r="CM26" s="323"/>
      <c r="CN26" s="323"/>
      <c r="CO26" s="323"/>
      <c r="CP26" s="441">
        <f t="shared" si="5"/>
        <v>111686098</v>
      </c>
      <c r="CQ26" s="295">
        <v>160120287</v>
      </c>
      <c r="CR26" s="295"/>
      <c r="CS26" s="295"/>
      <c r="CT26" s="295"/>
      <c r="CU26" s="295"/>
      <c r="CV26" s="295"/>
      <c r="CW26" s="295"/>
      <c r="CX26" s="295"/>
      <c r="CY26" s="295"/>
      <c r="CZ26" s="295"/>
      <c r="DA26" s="295"/>
      <c r="DB26" s="295"/>
      <c r="DC26" s="295"/>
      <c r="DD26" s="295"/>
      <c r="DE26" s="295"/>
      <c r="DF26" s="295"/>
      <c r="DG26" s="509"/>
      <c r="DH26" s="509"/>
      <c r="DI26" s="509"/>
      <c r="DJ26" s="509"/>
      <c r="DK26" s="509"/>
      <c r="DL26" s="453">
        <f t="shared" si="6"/>
        <v>160120287</v>
      </c>
      <c r="DM26" s="510">
        <f t="shared" si="7"/>
        <v>431006385</v>
      </c>
      <c r="DN26" s="298" t="s">
        <v>1180</v>
      </c>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row>
    <row r="27" spans="1:230" s="3" customFormat="1" ht="50.1" customHeight="1" x14ac:dyDescent="0.2">
      <c r="A27" s="1536" t="s">
        <v>1179</v>
      </c>
      <c r="B27" s="1537"/>
      <c r="C27" s="1537"/>
      <c r="D27" s="1537"/>
      <c r="E27" s="1537"/>
      <c r="F27" s="1537"/>
      <c r="G27" s="1537"/>
      <c r="H27" s="1537"/>
      <c r="I27" s="1537"/>
      <c r="J27" s="1537"/>
      <c r="K27" s="1537"/>
      <c r="L27" s="1537"/>
      <c r="M27" s="1537"/>
      <c r="N27" s="1537"/>
      <c r="O27" s="1537"/>
      <c r="P27" s="1537"/>
      <c r="Q27" s="1537"/>
      <c r="R27" s="1537"/>
      <c r="S27" s="1537"/>
      <c r="T27" s="1537"/>
      <c r="U27" s="1537"/>
      <c r="V27" s="1537"/>
      <c r="W27" s="1537"/>
      <c r="X27" s="1537"/>
      <c r="Y27" s="1537"/>
      <c r="Z27" s="1537"/>
      <c r="AA27" s="1538"/>
      <c r="AB27" s="320">
        <f>SUM(AB4:AB26)</f>
        <v>4611060050</v>
      </c>
      <c r="AC27" s="320"/>
      <c r="AD27" s="320">
        <f t="shared" ref="AD27:CT27" si="10">SUM(AD4:AD26)</f>
        <v>0</v>
      </c>
      <c r="AE27" s="320">
        <f t="shared" si="10"/>
        <v>0</v>
      </c>
      <c r="AF27" s="320">
        <f t="shared" si="10"/>
        <v>0</v>
      </c>
      <c r="AG27" s="320">
        <f t="shared" si="10"/>
        <v>0</v>
      </c>
      <c r="AH27" s="320">
        <f t="shared" si="10"/>
        <v>0</v>
      </c>
      <c r="AI27" s="320">
        <f t="shared" si="10"/>
        <v>0</v>
      </c>
      <c r="AJ27" s="320">
        <f t="shared" si="10"/>
        <v>0</v>
      </c>
      <c r="AK27" s="320">
        <f t="shared" si="10"/>
        <v>0</v>
      </c>
      <c r="AL27" s="320">
        <f t="shared" si="10"/>
        <v>0</v>
      </c>
      <c r="AM27" s="320">
        <f t="shared" si="10"/>
        <v>0</v>
      </c>
      <c r="AN27" s="320">
        <f t="shared" si="10"/>
        <v>0</v>
      </c>
      <c r="AO27" s="320">
        <f t="shared" si="10"/>
        <v>0</v>
      </c>
      <c r="AP27" s="320">
        <f t="shared" si="10"/>
        <v>0</v>
      </c>
      <c r="AQ27" s="320">
        <f t="shared" si="10"/>
        <v>1200000000</v>
      </c>
      <c r="AR27" s="320">
        <f t="shared" si="10"/>
        <v>0</v>
      </c>
      <c r="AS27" s="320">
        <f t="shared" si="10"/>
        <v>0</v>
      </c>
      <c r="AT27" s="320">
        <f t="shared" si="10"/>
        <v>0</v>
      </c>
      <c r="AU27" s="320">
        <f t="shared" si="10"/>
        <v>0</v>
      </c>
      <c r="AV27" s="320">
        <f t="shared" si="10"/>
        <v>0</v>
      </c>
      <c r="AW27" s="320"/>
      <c r="AX27" s="424">
        <f t="shared" si="10"/>
        <v>5811060050</v>
      </c>
      <c r="AY27" s="320">
        <f t="shared" si="10"/>
        <v>4549634969</v>
      </c>
      <c r="AZ27" s="320"/>
      <c r="BA27" s="320">
        <f t="shared" si="10"/>
        <v>0</v>
      </c>
      <c r="BB27" s="320">
        <f t="shared" si="10"/>
        <v>0</v>
      </c>
      <c r="BC27" s="320">
        <f t="shared" si="10"/>
        <v>0</v>
      </c>
      <c r="BD27" s="320">
        <f t="shared" si="10"/>
        <v>0</v>
      </c>
      <c r="BE27" s="320">
        <f t="shared" si="10"/>
        <v>0</v>
      </c>
      <c r="BF27" s="320">
        <f t="shared" si="10"/>
        <v>0</v>
      </c>
      <c r="BG27" s="320">
        <f t="shared" si="10"/>
        <v>0</v>
      </c>
      <c r="BH27" s="320">
        <f t="shared" si="10"/>
        <v>0</v>
      </c>
      <c r="BI27" s="320">
        <f t="shared" si="10"/>
        <v>0</v>
      </c>
      <c r="BJ27" s="320">
        <f t="shared" si="10"/>
        <v>0</v>
      </c>
      <c r="BK27" s="320">
        <f t="shared" si="10"/>
        <v>0</v>
      </c>
      <c r="BL27" s="320">
        <f t="shared" si="10"/>
        <v>0</v>
      </c>
      <c r="BM27" s="320">
        <f t="shared" si="10"/>
        <v>0</v>
      </c>
      <c r="BN27" s="320">
        <f t="shared" si="10"/>
        <v>823200000</v>
      </c>
      <c r="BO27" s="320">
        <f t="shared" si="10"/>
        <v>0</v>
      </c>
      <c r="BP27" s="320">
        <f t="shared" si="10"/>
        <v>0</v>
      </c>
      <c r="BQ27" s="320">
        <f t="shared" si="10"/>
        <v>0</v>
      </c>
      <c r="BR27" s="320">
        <f t="shared" si="10"/>
        <v>0</v>
      </c>
      <c r="BS27" s="320"/>
      <c r="BT27" s="424">
        <f t="shared" si="10"/>
        <v>5372834969</v>
      </c>
      <c r="BU27" s="320">
        <f t="shared" si="10"/>
        <v>4749818908</v>
      </c>
      <c r="BV27" s="320"/>
      <c r="BW27" s="320">
        <f t="shared" si="10"/>
        <v>0</v>
      </c>
      <c r="BX27" s="320">
        <f t="shared" si="10"/>
        <v>0</v>
      </c>
      <c r="BY27" s="320">
        <f t="shared" si="10"/>
        <v>0</v>
      </c>
      <c r="BZ27" s="320">
        <f t="shared" si="10"/>
        <v>0</v>
      </c>
      <c r="CA27" s="320">
        <f t="shared" si="10"/>
        <v>0</v>
      </c>
      <c r="CB27" s="320">
        <f t="shared" si="10"/>
        <v>0</v>
      </c>
      <c r="CC27" s="320">
        <f t="shared" si="10"/>
        <v>0</v>
      </c>
      <c r="CD27" s="320">
        <f t="shared" si="10"/>
        <v>0</v>
      </c>
      <c r="CE27" s="320">
        <f t="shared" si="10"/>
        <v>0</v>
      </c>
      <c r="CF27" s="320">
        <f t="shared" si="10"/>
        <v>0</v>
      </c>
      <c r="CG27" s="320">
        <f t="shared" si="10"/>
        <v>0</v>
      </c>
      <c r="CH27" s="320">
        <f t="shared" si="10"/>
        <v>0</v>
      </c>
      <c r="CI27" s="320">
        <f t="shared" si="10"/>
        <v>0</v>
      </c>
      <c r="CJ27" s="320">
        <f t="shared" si="10"/>
        <v>0</v>
      </c>
      <c r="CK27" s="320">
        <f t="shared" si="10"/>
        <v>859420800</v>
      </c>
      <c r="CL27" s="320">
        <f t="shared" si="10"/>
        <v>0</v>
      </c>
      <c r="CM27" s="320">
        <f t="shared" si="10"/>
        <v>0</v>
      </c>
      <c r="CN27" s="320">
        <f t="shared" si="10"/>
        <v>0</v>
      </c>
      <c r="CO27" s="320">
        <f t="shared" si="10"/>
        <v>0</v>
      </c>
      <c r="CP27" s="424">
        <f t="shared" si="10"/>
        <v>5609239708</v>
      </c>
      <c r="CQ27" s="320">
        <f t="shared" si="10"/>
        <v>4958810940</v>
      </c>
      <c r="CR27" s="320"/>
      <c r="CS27" s="320">
        <f t="shared" si="10"/>
        <v>0</v>
      </c>
      <c r="CT27" s="320">
        <f t="shared" si="10"/>
        <v>0</v>
      </c>
      <c r="CU27" s="320">
        <f t="shared" ref="CU27:DM27" si="11">SUM(CU4:CU26)</f>
        <v>0</v>
      </c>
      <c r="CV27" s="320">
        <f t="shared" si="11"/>
        <v>0</v>
      </c>
      <c r="CW27" s="320">
        <f t="shared" si="11"/>
        <v>0</v>
      </c>
      <c r="CX27" s="320">
        <f t="shared" si="11"/>
        <v>0</v>
      </c>
      <c r="CY27" s="320">
        <f t="shared" si="11"/>
        <v>0</v>
      </c>
      <c r="CZ27" s="320">
        <f t="shared" si="11"/>
        <v>0</v>
      </c>
      <c r="DA27" s="320">
        <f t="shared" si="11"/>
        <v>0</v>
      </c>
      <c r="DB27" s="320">
        <f t="shared" si="11"/>
        <v>0</v>
      </c>
      <c r="DC27" s="320">
        <f t="shared" si="11"/>
        <v>0</v>
      </c>
      <c r="DD27" s="320">
        <f t="shared" si="11"/>
        <v>0</v>
      </c>
      <c r="DE27" s="320">
        <f t="shared" si="11"/>
        <v>0</v>
      </c>
      <c r="DF27" s="320">
        <f t="shared" si="11"/>
        <v>897235315</v>
      </c>
      <c r="DG27" s="320">
        <f t="shared" si="11"/>
        <v>0</v>
      </c>
      <c r="DH27" s="320">
        <f t="shared" si="11"/>
        <v>0</v>
      </c>
      <c r="DI27" s="320">
        <f t="shared" si="11"/>
        <v>0</v>
      </c>
      <c r="DJ27" s="320">
        <f t="shared" si="11"/>
        <v>0</v>
      </c>
      <c r="DK27" s="320"/>
      <c r="DL27" s="424">
        <f t="shared" si="11"/>
        <v>5856046255</v>
      </c>
      <c r="DM27" s="511">
        <f t="shared" si="11"/>
        <v>22649180982</v>
      </c>
      <c r="DN27" s="298" t="s">
        <v>1180</v>
      </c>
      <c r="DO27" s="480"/>
      <c r="DP27" s="75"/>
    </row>
  </sheetData>
  <mergeCells count="107">
    <mergeCell ref="A2:A3"/>
    <mergeCell ref="B2:B3"/>
    <mergeCell ref="C2:C3"/>
    <mergeCell ref="E2:E3"/>
    <mergeCell ref="G2:G3"/>
    <mergeCell ref="H2:N2"/>
    <mergeCell ref="O2:O3"/>
    <mergeCell ref="AX1:AX3"/>
    <mergeCell ref="AY1:BS1"/>
    <mergeCell ref="AY2:AY3"/>
    <mergeCell ref="BA2:BA3"/>
    <mergeCell ref="BB2:BB3"/>
    <mergeCell ref="BC2:BC3"/>
    <mergeCell ref="A1:C1"/>
    <mergeCell ref="D1:E1"/>
    <mergeCell ref="F1:N1"/>
    <mergeCell ref="O1:W1"/>
    <mergeCell ref="P2:P3"/>
    <mergeCell ref="Q2:W2"/>
    <mergeCell ref="X2:AA2"/>
    <mergeCell ref="AB2:AB3"/>
    <mergeCell ref="AD2:AD3"/>
    <mergeCell ref="AE2:AE3"/>
    <mergeCell ref="AI2:AI3"/>
    <mergeCell ref="DL1:DL3"/>
    <mergeCell ref="DM1:DM3"/>
    <mergeCell ref="DN1:DN3"/>
    <mergeCell ref="BT1:BT3"/>
    <mergeCell ref="BU1:CO1"/>
    <mergeCell ref="CP1:CP3"/>
    <mergeCell ref="CQ1:DK1"/>
    <mergeCell ref="X1:AA1"/>
    <mergeCell ref="AB1:AW1"/>
    <mergeCell ref="AR2:AR3"/>
    <mergeCell ref="AS2:AS3"/>
    <mergeCell ref="AT2:AT3"/>
    <mergeCell ref="AU2:AU3"/>
    <mergeCell ref="AV2:AV3"/>
    <mergeCell ref="AW2:AW3"/>
    <mergeCell ref="AL2:AL3"/>
    <mergeCell ref="AM2:AM3"/>
    <mergeCell ref="AN2:AN3"/>
    <mergeCell ref="AO2:AO3"/>
    <mergeCell ref="AP2:AP3"/>
    <mergeCell ref="AQ2:AQ3"/>
    <mergeCell ref="AF2:AF3"/>
    <mergeCell ref="AG2:AG3"/>
    <mergeCell ref="AH2:AH3"/>
    <mergeCell ref="AJ2:AJ3"/>
    <mergeCell ref="AK2:AK3"/>
    <mergeCell ref="BJ2:BJ3"/>
    <mergeCell ref="BK2:BK3"/>
    <mergeCell ref="BL2:BL3"/>
    <mergeCell ref="BM2:BM3"/>
    <mergeCell ref="BN2:BN3"/>
    <mergeCell ref="BO2:BO3"/>
    <mergeCell ref="BD2:BD3"/>
    <mergeCell ref="BE2:BE3"/>
    <mergeCell ref="BF2:BF3"/>
    <mergeCell ref="BG2:BG3"/>
    <mergeCell ref="BH2:BH3"/>
    <mergeCell ref="BI2:BI3"/>
    <mergeCell ref="BX2:BX3"/>
    <mergeCell ref="BY2:BY3"/>
    <mergeCell ref="BZ2:BZ3"/>
    <mergeCell ref="CA2:CA3"/>
    <mergeCell ref="CB2:CB3"/>
    <mergeCell ref="CC2:CC3"/>
    <mergeCell ref="BP2:BP3"/>
    <mergeCell ref="BQ2:BQ3"/>
    <mergeCell ref="BR2:BR3"/>
    <mergeCell ref="BS2:BS3"/>
    <mergeCell ref="BU2:BU3"/>
    <mergeCell ref="BW2:BW3"/>
    <mergeCell ref="CM2:CM3"/>
    <mergeCell ref="CN2:CN3"/>
    <mergeCell ref="CO2:CO3"/>
    <mergeCell ref="CD2:CD3"/>
    <mergeCell ref="CE2:CE3"/>
    <mergeCell ref="CF2:CF3"/>
    <mergeCell ref="CG2:CG3"/>
    <mergeCell ref="CH2:CH3"/>
    <mergeCell ref="CI2:CI3"/>
    <mergeCell ref="DJ2:DJ3"/>
    <mergeCell ref="DK2:DK3"/>
    <mergeCell ref="A27:AA27"/>
    <mergeCell ref="DD2:DD3"/>
    <mergeCell ref="DE2:DE3"/>
    <mergeCell ref="DF2:DF3"/>
    <mergeCell ref="DG2:DG3"/>
    <mergeCell ref="DH2:DH3"/>
    <mergeCell ref="DI2:DI3"/>
    <mergeCell ref="CX2:CX3"/>
    <mergeCell ref="CY2:CY3"/>
    <mergeCell ref="CZ2:CZ3"/>
    <mergeCell ref="DA2:DA3"/>
    <mergeCell ref="DB2:DB3"/>
    <mergeCell ref="DC2:DC3"/>
    <mergeCell ref="CQ2:CQ3"/>
    <mergeCell ref="CS2:CS3"/>
    <mergeCell ref="CT2:CT3"/>
    <mergeCell ref="CU2:CU3"/>
    <mergeCell ref="CV2:CV3"/>
    <mergeCell ref="CW2:CW3"/>
    <mergeCell ref="CJ2:CJ3"/>
    <mergeCell ref="CK2:CK3"/>
    <mergeCell ref="CL2:CL3"/>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5"/>
  <dimension ref="A1:GY16"/>
  <sheetViews>
    <sheetView topLeftCell="DC13" workbookViewId="0">
      <selection activeCell="DN20" sqref="DN20"/>
    </sheetView>
  </sheetViews>
  <sheetFormatPr baseColWidth="10" defaultRowHeight="15" x14ac:dyDescent="0.25"/>
  <sheetData>
    <row r="1" spans="1:207" s="3" customFormat="1" ht="41.25" customHeight="1" thickBot="1" x14ac:dyDescent="0.25">
      <c r="A1" s="1490" t="s">
        <v>14</v>
      </c>
      <c r="B1" s="1491"/>
      <c r="C1" s="1492"/>
      <c r="D1" s="1493" t="s">
        <v>1212</v>
      </c>
      <c r="E1" s="1494"/>
      <c r="F1" s="1485" t="s">
        <v>1213</v>
      </c>
      <c r="G1" s="1486"/>
      <c r="H1" s="1486"/>
      <c r="I1" s="1486"/>
      <c r="J1" s="1486"/>
      <c r="K1" s="1486"/>
      <c r="L1" s="1486"/>
      <c r="M1" s="1486"/>
      <c r="N1" s="1487"/>
      <c r="O1" s="1485" t="s">
        <v>1191</v>
      </c>
      <c r="P1" s="1486"/>
      <c r="Q1" s="1486"/>
      <c r="R1" s="1486"/>
      <c r="S1" s="1486"/>
      <c r="T1" s="1486"/>
      <c r="U1" s="1486"/>
      <c r="V1" s="1486"/>
      <c r="W1" s="1487"/>
      <c r="X1" s="1485" t="s">
        <v>1200</v>
      </c>
      <c r="Y1" s="1486"/>
      <c r="Z1" s="1486"/>
      <c r="AA1" s="1487"/>
      <c r="AB1" s="1485" t="s">
        <v>1214</v>
      </c>
      <c r="AC1" s="1486"/>
      <c r="AD1" s="1486"/>
      <c r="AE1" s="1486"/>
      <c r="AF1" s="1486"/>
      <c r="AG1" s="1486"/>
      <c r="AH1" s="1486"/>
      <c r="AI1" s="1486"/>
      <c r="AJ1" s="1486"/>
      <c r="AK1" s="1486"/>
      <c r="AL1" s="1486"/>
      <c r="AM1" s="1486"/>
      <c r="AN1" s="1486"/>
      <c r="AO1" s="1486"/>
      <c r="AP1" s="1486"/>
      <c r="AQ1" s="1486"/>
      <c r="AR1" s="1486"/>
      <c r="AS1" s="1486"/>
      <c r="AT1" s="1486"/>
      <c r="AU1" s="1486"/>
      <c r="AV1" s="1486"/>
      <c r="AW1" s="1487"/>
      <c r="AX1" s="1482" t="s">
        <v>0</v>
      </c>
      <c r="AY1" s="1485" t="s">
        <v>1215</v>
      </c>
      <c r="AZ1" s="1486"/>
      <c r="BA1" s="1486"/>
      <c r="BB1" s="1486"/>
      <c r="BC1" s="1486"/>
      <c r="BD1" s="1486"/>
      <c r="BE1" s="1486"/>
      <c r="BF1" s="1486"/>
      <c r="BG1" s="1486"/>
      <c r="BH1" s="1486"/>
      <c r="BI1" s="1486"/>
      <c r="BJ1" s="1486"/>
      <c r="BK1" s="1486"/>
      <c r="BL1" s="1486"/>
      <c r="BM1" s="1486"/>
      <c r="BN1" s="1486"/>
      <c r="BO1" s="1486"/>
      <c r="BP1" s="1486"/>
      <c r="BQ1" s="1486"/>
      <c r="BR1" s="1486"/>
      <c r="BS1" s="1487"/>
      <c r="BT1" s="1482" t="s">
        <v>2</v>
      </c>
      <c r="BU1" s="1485" t="s">
        <v>1216</v>
      </c>
      <c r="BV1" s="1486"/>
      <c r="BW1" s="1486"/>
      <c r="BX1" s="1486"/>
      <c r="BY1" s="1486"/>
      <c r="BZ1" s="1486"/>
      <c r="CA1" s="1486"/>
      <c r="CB1" s="1486"/>
      <c r="CC1" s="1486"/>
      <c r="CD1" s="1486"/>
      <c r="CE1" s="1486"/>
      <c r="CF1" s="1486"/>
      <c r="CG1" s="1486"/>
      <c r="CH1" s="1486"/>
      <c r="CI1" s="1486"/>
      <c r="CJ1" s="1486"/>
      <c r="CK1" s="1486"/>
      <c r="CL1" s="1486"/>
      <c r="CM1" s="1486"/>
      <c r="CN1" s="1486"/>
      <c r="CO1" s="1487"/>
      <c r="CP1" s="1482" t="s">
        <v>3</v>
      </c>
      <c r="CQ1" s="1506" t="s">
        <v>1217</v>
      </c>
      <c r="CR1" s="1507"/>
      <c r="CS1" s="1507"/>
      <c r="CT1" s="1507"/>
      <c r="CU1" s="1507"/>
      <c r="CV1" s="1507"/>
      <c r="CW1" s="1507"/>
      <c r="CX1" s="1507"/>
      <c r="CY1" s="1507"/>
      <c r="CZ1" s="1507"/>
      <c r="DA1" s="1507"/>
      <c r="DB1" s="1507"/>
      <c r="DC1" s="1507"/>
      <c r="DD1" s="1507"/>
      <c r="DE1" s="1507"/>
      <c r="DF1" s="1507"/>
      <c r="DG1" s="1507"/>
      <c r="DH1" s="1507"/>
      <c r="DI1" s="1507"/>
      <c r="DJ1" s="1507"/>
      <c r="DK1" s="1508"/>
      <c r="DL1" s="1482" t="s">
        <v>5</v>
      </c>
      <c r="DM1" s="1451" t="s">
        <v>6</v>
      </c>
      <c r="DN1" s="1451" t="s">
        <v>1160</v>
      </c>
    </row>
    <row r="2" spans="1:207" s="3" customFormat="1" ht="28.5" customHeight="1" thickBot="1" x14ac:dyDescent="0.25">
      <c r="A2" s="1472" t="s">
        <v>14</v>
      </c>
      <c r="B2" s="1472" t="s">
        <v>15</v>
      </c>
      <c r="C2" s="1474" t="s">
        <v>15</v>
      </c>
      <c r="D2" s="53" t="s">
        <v>7</v>
      </c>
      <c r="E2" s="1476" t="s">
        <v>8</v>
      </c>
      <c r="F2" s="53" t="s">
        <v>9</v>
      </c>
      <c r="G2" s="1478" t="s">
        <v>10</v>
      </c>
      <c r="H2" s="1460" t="s">
        <v>11</v>
      </c>
      <c r="I2" s="1461"/>
      <c r="J2" s="1461"/>
      <c r="K2" s="1461"/>
      <c r="L2" s="1461"/>
      <c r="M2" s="1461"/>
      <c r="N2" s="1462"/>
      <c r="O2" s="1480" t="s">
        <v>12</v>
      </c>
      <c r="P2" s="1480" t="s">
        <v>13</v>
      </c>
      <c r="Q2" s="1460" t="s">
        <v>11</v>
      </c>
      <c r="R2" s="1461"/>
      <c r="S2" s="1461"/>
      <c r="T2" s="1461"/>
      <c r="U2" s="1461"/>
      <c r="V2" s="1461"/>
      <c r="W2" s="1462"/>
      <c r="X2" s="1460" t="s">
        <v>1192</v>
      </c>
      <c r="Y2" s="1461"/>
      <c r="Z2" s="1461"/>
      <c r="AA2" s="1461"/>
      <c r="AB2" s="1456" t="s">
        <v>1243</v>
      </c>
      <c r="AC2" s="175" t="s">
        <v>1240</v>
      </c>
      <c r="AD2" s="1456" t="s">
        <v>1244</v>
      </c>
      <c r="AE2" s="1464" t="s">
        <v>1245</v>
      </c>
      <c r="AF2" s="1451" t="s">
        <v>1246</v>
      </c>
      <c r="AG2" s="1451" t="s">
        <v>1247</v>
      </c>
      <c r="AH2" s="1451" t="s">
        <v>1248</v>
      </c>
      <c r="AI2" s="1451" t="s">
        <v>1249</v>
      </c>
      <c r="AJ2" s="1451" t="s">
        <v>1250</v>
      </c>
      <c r="AK2" s="1451" t="s">
        <v>1251</v>
      </c>
      <c r="AL2" s="1451" t="s">
        <v>1252</v>
      </c>
      <c r="AM2" s="1451" t="s">
        <v>1253</v>
      </c>
      <c r="AN2" s="1451" t="s">
        <v>1254</v>
      </c>
      <c r="AO2" s="1451" t="s">
        <v>1255</v>
      </c>
      <c r="AP2" s="1451" t="s">
        <v>1206</v>
      </c>
      <c r="AQ2" s="1470" t="s">
        <v>1256</v>
      </c>
      <c r="AR2" s="1466" t="s">
        <v>1257</v>
      </c>
      <c r="AS2" s="1468" t="s">
        <v>1270</v>
      </c>
      <c r="AT2" s="1468" t="s">
        <v>1259</v>
      </c>
      <c r="AU2" s="1468" t="s">
        <v>1258</v>
      </c>
      <c r="AV2" s="1495" t="s">
        <v>1234</v>
      </c>
      <c r="AW2" s="1495" t="s">
        <v>1242</v>
      </c>
      <c r="AX2" s="1483"/>
      <c r="AY2" s="1488" t="s">
        <v>1</v>
      </c>
      <c r="AZ2" s="177" t="s">
        <v>1269</v>
      </c>
      <c r="BA2" s="1488" t="s">
        <v>1244</v>
      </c>
      <c r="BB2" s="1488" t="s">
        <v>1161</v>
      </c>
      <c r="BC2" s="1488" t="s">
        <v>1246</v>
      </c>
      <c r="BD2" s="1488" t="s">
        <v>1247</v>
      </c>
      <c r="BE2" s="1458" t="s">
        <v>1260</v>
      </c>
      <c r="BF2" s="1458" t="s">
        <v>1261</v>
      </c>
      <c r="BG2" s="1458" t="s">
        <v>1250</v>
      </c>
      <c r="BH2" s="1458" t="s">
        <v>1262</v>
      </c>
      <c r="BI2" s="1458" t="s">
        <v>1263</v>
      </c>
      <c r="BJ2" s="1458" t="s">
        <v>1264</v>
      </c>
      <c r="BK2" s="1458" t="s">
        <v>1254</v>
      </c>
      <c r="BL2" s="1458" t="s">
        <v>1255</v>
      </c>
      <c r="BM2" s="1458" t="s">
        <v>1265</v>
      </c>
      <c r="BN2" s="1458" t="s">
        <v>1266</v>
      </c>
      <c r="BO2" s="1488" t="s">
        <v>1267</v>
      </c>
      <c r="BP2" s="1456" t="s">
        <v>1271</v>
      </c>
      <c r="BQ2" s="1451" t="s">
        <v>1258</v>
      </c>
      <c r="BR2" s="1451" t="s">
        <v>1234</v>
      </c>
      <c r="BS2" s="1451" t="s">
        <v>1242</v>
      </c>
      <c r="BT2" s="1504" t="e">
        <f>+#REF!*1.029</f>
        <v>#REF!</v>
      </c>
      <c r="BU2" s="1451" t="s">
        <v>1243</v>
      </c>
      <c r="BV2" s="181" t="s">
        <v>1272</v>
      </c>
      <c r="BW2" s="1451" t="s">
        <v>1274</v>
      </c>
      <c r="BX2" s="1451" t="s">
        <v>1161</v>
      </c>
      <c r="BY2" s="1451" t="s">
        <v>1246</v>
      </c>
      <c r="BZ2" s="1451" t="s">
        <v>1247</v>
      </c>
      <c r="CA2" s="1451" t="s">
        <v>1275</v>
      </c>
      <c r="CB2" s="1451" t="s">
        <v>1261</v>
      </c>
      <c r="CC2" s="1458" t="s">
        <v>1250</v>
      </c>
      <c r="CD2" s="1451" t="s">
        <v>1276</v>
      </c>
      <c r="CE2" s="1451" t="s">
        <v>1252</v>
      </c>
      <c r="CF2" s="1451" t="s">
        <v>1277</v>
      </c>
      <c r="CG2" s="1451" t="s">
        <v>1278</v>
      </c>
      <c r="CH2" s="1451" t="s">
        <v>1279</v>
      </c>
      <c r="CI2" s="1451" t="s">
        <v>1280</v>
      </c>
      <c r="CJ2" s="1451" t="s">
        <v>1281</v>
      </c>
      <c r="CK2" s="1451" t="s">
        <v>1267</v>
      </c>
      <c r="CL2" s="1451" t="s">
        <v>1268</v>
      </c>
      <c r="CM2" s="1451" t="s">
        <v>1258</v>
      </c>
      <c r="CN2" s="1451" t="s">
        <v>1234</v>
      </c>
      <c r="CO2" s="1451" t="s">
        <v>1242</v>
      </c>
      <c r="CP2" s="1483"/>
      <c r="CQ2" s="1456" t="s">
        <v>4</v>
      </c>
      <c r="CR2" s="176" t="s">
        <v>1282</v>
      </c>
      <c r="CS2" s="1456" t="s">
        <v>1244</v>
      </c>
      <c r="CT2" s="1456" t="s">
        <v>1162</v>
      </c>
      <c r="CU2" s="1451" t="s">
        <v>1285</v>
      </c>
      <c r="CV2" s="1451" t="s">
        <v>1286</v>
      </c>
      <c r="CW2" s="1451" t="s">
        <v>1287</v>
      </c>
      <c r="CX2" s="1451" t="s">
        <v>1261</v>
      </c>
      <c r="CY2" s="1451" t="s">
        <v>1288</v>
      </c>
      <c r="CZ2" s="1451" t="s">
        <v>1289</v>
      </c>
      <c r="DA2" s="1451" t="s">
        <v>1290</v>
      </c>
      <c r="DB2" s="1451" t="s">
        <v>1235</v>
      </c>
      <c r="DC2" s="1451" t="s">
        <v>1291</v>
      </c>
      <c r="DD2" s="1451" t="s">
        <v>1292</v>
      </c>
      <c r="DE2" s="1451" t="s">
        <v>1265</v>
      </c>
      <c r="DF2" s="1451" t="s">
        <v>1267</v>
      </c>
      <c r="DG2" s="1451" t="s">
        <v>1222</v>
      </c>
      <c r="DH2" s="1451" t="s">
        <v>1228</v>
      </c>
      <c r="DI2" s="1451" t="s">
        <v>1233</v>
      </c>
      <c r="DJ2" s="1451" t="s">
        <v>1234</v>
      </c>
      <c r="DK2" s="1451" t="s">
        <v>1284</v>
      </c>
      <c r="DL2" s="1502">
        <f>+CP2*1.044</f>
        <v>0</v>
      </c>
      <c r="DM2" s="1495"/>
      <c r="DN2" s="1495"/>
    </row>
    <row r="3" spans="1:207" s="3" customFormat="1" ht="38.25" customHeight="1" thickBot="1" x14ac:dyDescent="0.25">
      <c r="A3" s="1473"/>
      <c r="B3" s="1473"/>
      <c r="C3" s="1475"/>
      <c r="D3" s="4"/>
      <c r="E3" s="1477"/>
      <c r="F3" s="4"/>
      <c r="G3" s="1479"/>
      <c r="H3" s="170" t="s">
        <v>16</v>
      </c>
      <c r="I3" s="170" t="s">
        <v>17</v>
      </c>
      <c r="J3" s="170" t="s">
        <v>18</v>
      </c>
      <c r="K3" s="170" t="s">
        <v>1229</v>
      </c>
      <c r="L3" s="170" t="s">
        <v>20</v>
      </c>
      <c r="M3" s="170" t="s">
        <v>21</v>
      </c>
      <c r="N3" s="171" t="s">
        <v>22</v>
      </c>
      <c r="O3" s="1481"/>
      <c r="P3" s="1481"/>
      <c r="Q3" s="172" t="s">
        <v>16</v>
      </c>
      <c r="R3" s="173" t="s">
        <v>17</v>
      </c>
      <c r="S3" s="173" t="s">
        <v>23</v>
      </c>
      <c r="T3" s="173" t="s">
        <v>19</v>
      </c>
      <c r="U3" s="173" t="s">
        <v>20</v>
      </c>
      <c r="V3" s="173" t="s">
        <v>24</v>
      </c>
      <c r="W3" s="174" t="s">
        <v>22</v>
      </c>
      <c r="X3" s="173" t="s">
        <v>1156</v>
      </c>
      <c r="Y3" s="173" t="s">
        <v>1157</v>
      </c>
      <c r="Z3" s="173" t="s">
        <v>1158</v>
      </c>
      <c r="AA3" s="174" t="s">
        <v>1159</v>
      </c>
      <c r="AB3" s="1463"/>
      <c r="AC3" s="144" t="s">
        <v>1241</v>
      </c>
      <c r="AD3" s="1463"/>
      <c r="AE3" s="1465"/>
      <c r="AF3" s="1495"/>
      <c r="AG3" s="1495"/>
      <c r="AH3" s="1495"/>
      <c r="AI3" s="1452"/>
      <c r="AJ3" s="1452"/>
      <c r="AK3" s="1452"/>
      <c r="AL3" s="1452"/>
      <c r="AM3" s="1452"/>
      <c r="AN3" s="1452"/>
      <c r="AO3" s="1452"/>
      <c r="AP3" s="1452"/>
      <c r="AQ3" s="1471"/>
      <c r="AR3" s="1467"/>
      <c r="AS3" s="1469"/>
      <c r="AT3" s="1469"/>
      <c r="AU3" s="1469"/>
      <c r="AV3" s="1452"/>
      <c r="AW3" s="1452"/>
      <c r="AX3" s="1484"/>
      <c r="AY3" s="1489"/>
      <c r="AZ3" s="178" t="s">
        <v>1241</v>
      </c>
      <c r="BA3" s="1489"/>
      <c r="BB3" s="1489"/>
      <c r="BC3" s="1489"/>
      <c r="BD3" s="1489"/>
      <c r="BE3" s="1459"/>
      <c r="BF3" s="1459"/>
      <c r="BG3" s="1459"/>
      <c r="BH3" s="1459"/>
      <c r="BI3" s="1459"/>
      <c r="BJ3" s="1459"/>
      <c r="BK3" s="1459"/>
      <c r="BL3" s="1459"/>
      <c r="BM3" s="1459"/>
      <c r="BN3" s="1459"/>
      <c r="BO3" s="1489"/>
      <c r="BP3" s="1457"/>
      <c r="BQ3" s="1452"/>
      <c r="BR3" s="1452"/>
      <c r="BS3" s="1452"/>
      <c r="BT3" s="1505"/>
      <c r="BU3" s="1452"/>
      <c r="BV3" s="182" t="s">
        <v>1273</v>
      </c>
      <c r="BW3" s="1452"/>
      <c r="BX3" s="1452"/>
      <c r="BY3" s="1452"/>
      <c r="BZ3" s="1452"/>
      <c r="CA3" s="1452"/>
      <c r="CB3" s="1452"/>
      <c r="CC3" s="1459"/>
      <c r="CD3" s="1452"/>
      <c r="CE3" s="1452"/>
      <c r="CF3" s="1452"/>
      <c r="CG3" s="1452"/>
      <c r="CH3" s="1452"/>
      <c r="CI3" s="1452"/>
      <c r="CJ3" s="1452"/>
      <c r="CK3" s="1452"/>
      <c r="CL3" s="1452"/>
      <c r="CM3" s="1452"/>
      <c r="CN3" s="1452"/>
      <c r="CO3" s="1452"/>
      <c r="CP3" s="1484"/>
      <c r="CQ3" s="1457"/>
      <c r="CR3" s="182" t="s">
        <v>1283</v>
      </c>
      <c r="CS3" s="1457"/>
      <c r="CT3" s="1457"/>
      <c r="CU3" s="1452"/>
      <c r="CV3" s="1452"/>
      <c r="CW3" s="1452"/>
      <c r="CX3" s="1452"/>
      <c r="CY3" s="1452"/>
      <c r="CZ3" s="1452"/>
      <c r="DA3" s="1452"/>
      <c r="DB3" s="1452"/>
      <c r="DC3" s="1452"/>
      <c r="DD3" s="1452"/>
      <c r="DE3" s="1452"/>
      <c r="DF3" s="1452"/>
      <c r="DG3" s="1452"/>
      <c r="DH3" s="1452"/>
      <c r="DI3" s="1452"/>
      <c r="DJ3" s="1452"/>
      <c r="DK3" s="1452"/>
      <c r="DL3" s="1503"/>
      <c r="DM3" s="1452"/>
      <c r="DN3" s="1452"/>
    </row>
    <row r="4" spans="1:207" s="3" customFormat="1" ht="50.1" customHeight="1" x14ac:dyDescent="0.25">
      <c r="A4" s="296">
        <v>4</v>
      </c>
      <c r="B4" s="297" t="s">
        <v>803</v>
      </c>
      <c r="C4" s="296" t="s">
        <v>398</v>
      </c>
      <c r="D4" s="141" t="s">
        <v>901</v>
      </c>
      <c r="E4" s="276" t="s">
        <v>902</v>
      </c>
      <c r="F4" s="276" t="s">
        <v>903</v>
      </c>
      <c r="G4" s="498" t="s">
        <v>904</v>
      </c>
      <c r="H4" s="525">
        <v>3</v>
      </c>
      <c r="I4" s="525">
        <v>2023</v>
      </c>
      <c r="J4" s="300" t="s">
        <v>905</v>
      </c>
      <c r="K4" s="300" t="s">
        <v>105</v>
      </c>
      <c r="L4" s="300" t="s">
        <v>38</v>
      </c>
      <c r="M4" s="301">
        <v>3</v>
      </c>
      <c r="N4" s="301">
        <v>3</v>
      </c>
      <c r="O4" s="280" t="s">
        <v>906</v>
      </c>
      <c r="P4" s="280" t="s">
        <v>907</v>
      </c>
      <c r="Q4" s="280">
        <v>0</v>
      </c>
      <c r="R4" s="280">
        <v>2023</v>
      </c>
      <c r="S4" s="280" t="s">
        <v>908</v>
      </c>
      <c r="T4" s="280" t="s">
        <v>909</v>
      </c>
      <c r="U4" s="280" t="s">
        <v>33</v>
      </c>
      <c r="V4" s="303">
        <v>3000</v>
      </c>
      <c r="W4" s="303">
        <v>3000</v>
      </c>
      <c r="X4" s="303">
        <v>300</v>
      </c>
      <c r="Y4" s="303">
        <v>900</v>
      </c>
      <c r="Z4" s="303">
        <v>900</v>
      </c>
      <c r="AA4" s="303">
        <v>900</v>
      </c>
      <c r="AB4" s="304">
        <v>49520000</v>
      </c>
      <c r="AC4" s="304"/>
      <c r="AD4" s="305"/>
      <c r="AE4" s="305"/>
      <c r="AF4" s="304"/>
      <c r="AG4" s="304"/>
      <c r="AH4" s="304"/>
      <c r="AI4" s="304"/>
      <c r="AJ4" s="304"/>
      <c r="AK4" s="304"/>
      <c r="AL4" s="304"/>
      <c r="AM4" s="304"/>
      <c r="AN4" s="304"/>
      <c r="AO4" s="304"/>
      <c r="AP4" s="304"/>
      <c r="AQ4" s="304"/>
      <c r="AR4" s="304"/>
      <c r="AS4" s="304"/>
      <c r="AT4" s="304"/>
      <c r="AU4" s="304"/>
      <c r="AV4" s="304"/>
      <c r="AW4" s="304"/>
      <c r="AX4" s="427">
        <f>SUM(AB4:AW4)</f>
        <v>49520000</v>
      </c>
      <c r="AY4" s="333">
        <v>50802000</v>
      </c>
      <c r="AZ4" s="333"/>
      <c r="BA4" s="333">
        <f t="shared" ref="BA4:BA15" si="0">+AD4*1.029</f>
        <v>0</v>
      </c>
      <c r="BB4" s="333"/>
      <c r="BC4" s="333"/>
      <c r="BD4" s="333"/>
      <c r="BE4" s="333"/>
      <c r="BF4" s="333"/>
      <c r="BG4" s="333"/>
      <c r="BH4" s="333"/>
      <c r="BI4" s="333"/>
      <c r="BJ4" s="333"/>
      <c r="BK4" s="333"/>
      <c r="BL4" s="333"/>
      <c r="BM4" s="333"/>
      <c r="BN4" s="333"/>
      <c r="BO4" s="333"/>
      <c r="BP4" s="333"/>
      <c r="BQ4" s="333"/>
      <c r="BR4" s="333"/>
      <c r="BS4" s="333"/>
      <c r="BT4" s="427">
        <f>SUM(AY4:BS4)</f>
        <v>50802000</v>
      </c>
      <c r="BU4" s="304">
        <v>50802000</v>
      </c>
      <c r="BV4" s="304"/>
      <c r="BW4" s="304">
        <f t="shared" ref="BW4:BW15" si="1">+BA4*1.044</f>
        <v>0</v>
      </c>
      <c r="BX4" s="304"/>
      <c r="BY4" s="304"/>
      <c r="BZ4" s="304"/>
      <c r="CA4" s="304"/>
      <c r="CB4" s="304"/>
      <c r="CC4" s="304"/>
      <c r="CD4" s="304"/>
      <c r="CE4" s="304"/>
      <c r="CF4" s="304"/>
      <c r="CG4" s="304"/>
      <c r="CH4" s="304"/>
      <c r="CI4" s="304"/>
      <c r="CJ4" s="304"/>
      <c r="CK4" s="304"/>
      <c r="CL4" s="304"/>
      <c r="CM4" s="304"/>
      <c r="CN4" s="304"/>
      <c r="CO4" s="304"/>
      <c r="CP4" s="443">
        <f>SUM(BU4:CO4)</f>
        <v>50802000</v>
      </c>
      <c r="CQ4" s="529">
        <v>50802000</v>
      </c>
      <c r="CR4" s="529"/>
      <c r="CS4" s="529"/>
      <c r="CT4" s="529"/>
      <c r="CU4" s="529"/>
      <c r="CV4" s="530"/>
      <c r="CW4" s="530"/>
      <c r="CX4" s="530"/>
      <c r="CY4" s="530"/>
      <c r="CZ4" s="530"/>
      <c r="DA4" s="530"/>
      <c r="DB4" s="530"/>
      <c r="DC4" s="530"/>
      <c r="DD4" s="530"/>
      <c r="DE4" s="530"/>
      <c r="DF4" s="530"/>
      <c r="DG4" s="530"/>
      <c r="DH4" s="530"/>
      <c r="DI4" s="530"/>
      <c r="DJ4" s="530"/>
      <c r="DK4" s="530"/>
      <c r="DL4" s="449">
        <f>SUM(CQ4:DK4)</f>
        <v>50802000</v>
      </c>
      <c r="DM4" s="533">
        <f t="shared" ref="DM4:DM15" si="2">+AX4+BT4+CP4+DL4</f>
        <v>201926000</v>
      </c>
      <c r="DN4" s="534" t="s">
        <v>1224</v>
      </c>
    </row>
    <row r="5" spans="1:207" s="3" customFormat="1" ht="50.1" customHeight="1" x14ac:dyDescent="0.25">
      <c r="A5" s="296">
        <v>4</v>
      </c>
      <c r="B5" s="297" t="s">
        <v>803</v>
      </c>
      <c r="C5" s="296" t="s">
        <v>398</v>
      </c>
      <c r="D5" s="141" t="s">
        <v>901</v>
      </c>
      <c r="E5" s="276" t="s">
        <v>902</v>
      </c>
      <c r="F5" s="276" t="s">
        <v>903</v>
      </c>
      <c r="G5" s="498" t="s">
        <v>904</v>
      </c>
      <c r="H5" s="525">
        <v>3</v>
      </c>
      <c r="I5" s="525">
        <v>2023</v>
      </c>
      <c r="J5" s="300" t="s">
        <v>905</v>
      </c>
      <c r="K5" s="300" t="s">
        <v>105</v>
      </c>
      <c r="L5" s="300" t="s">
        <v>38</v>
      </c>
      <c r="M5" s="301">
        <v>3</v>
      </c>
      <c r="N5" s="301">
        <v>3</v>
      </c>
      <c r="O5" s="280" t="s">
        <v>910</v>
      </c>
      <c r="P5" s="280" t="s">
        <v>911</v>
      </c>
      <c r="Q5" s="280">
        <v>1</v>
      </c>
      <c r="R5" s="280">
        <v>2023</v>
      </c>
      <c r="S5" s="280" t="s">
        <v>912</v>
      </c>
      <c r="T5" s="280" t="s">
        <v>105</v>
      </c>
      <c r="U5" s="280" t="s">
        <v>38</v>
      </c>
      <c r="V5" s="303">
        <v>1</v>
      </c>
      <c r="W5" s="303">
        <v>1</v>
      </c>
      <c r="X5" s="303">
        <v>1</v>
      </c>
      <c r="Y5" s="303">
        <v>1</v>
      </c>
      <c r="Z5" s="303">
        <v>1</v>
      </c>
      <c r="AA5" s="303">
        <v>1</v>
      </c>
      <c r="AB5" s="305">
        <v>49520000</v>
      </c>
      <c r="AC5" s="305"/>
      <c r="AD5" s="305"/>
      <c r="AE5" s="305"/>
      <c r="AF5" s="304"/>
      <c r="AG5" s="304"/>
      <c r="AH5" s="304"/>
      <c r="AI5" s="304"/>
      <c r="AJ5" s="304"/>
      <c r="AK5" s="304"/>
      <c r="AL5" s="304"/>
      <c r="AM5" s="304"/>
      <c r="AN5" s="304"/>
      <c r="AO5" s="304"/>
      <c r="AP5" s="304"/>
      <c r="AQ5" s="304"/>
      <c r="AR5" s="304"/>
      <c r="AS5" s="304"/>
      <c r="AT5" s="304"/>
      <c r="AU5" s="304"/>
      <c r="AV5" s="304"/>
      <c r="AW5" s="304"/>
      <c r="AX5" s="427">
        <f t="shared" ref="AX5:AX15" si="3">SUM(AB5:AW5)</f>
        <v>49520000</v>
      </c>
      <c r="AY5" s="333">
        <v>65184000</v>
      </c>
      <c r="AZ5" s="333"/>
      <c r="BA5" s="333">
        <f t="shared" si="0"/>
        <v>0</v>
      </c>
      <c r="BB5" s="333"/>
      <c r="BC5" s="333"/>
      <c r="BD5" s="333"/>
      <c r="BE5" s="333"/>
      <c r="BF5" s="333"/>
      <c r="BG5" s="333"/>
      <c r="BH5" s="333"/>
      <c r="BI5" s="333"/>
      <c r="BJ5" s="333"/>
      <c r="BK5" s="333"/>
      <c r="BL5" s="333"/>
      <c r="BM5" s="333"/>
      <c r="BN5" s="333"/>
      <c r="BO5" s="333"/>
      <c r="BP5" s="333"/>
      <c r="BQ5" s="333"/>
      <c r="BR5" s="333"/>
      <c r="BS5" s="333"/>
      <c r="BT5" s="427">
        <f t="shared" ref="BT5:BT15" si="4">SUM(AY5:BS5)</f>
        <v>65184000</v>
      </c>
      <c r="BU5" s="304">
        <v>65184000</v>
      </c>
      <c r="BV5" s="304"/>
      <c r="BW5" s="304">
        <f t="shared" si="1"/>
        <v>0</v>
      </c>
      <c r="BX5" s="304"/>
      <c r="BY5" s="304"/>
      <c r="BZ5" s="304"/>
      <c r="CA5" s="304"/>
      <c r="CB5" s="304"/>
      <c r="CC5" s="304"/>
      <c r="CD5" s="304"/>
      <c r="CE5" s="304"/>
      <c r="CF5" s="304"/>
      <c r="CG5" s="304"/>
      <c r="CH5" s="304"/>
      <c r="CI5" s="304"/>
      <c r="CJ5" s="304"/>
      <c r="CK5" s="304"/>
      <c r="CL5" s="304"/>
      <c r="CM5" s="304"/>
      <c r="CN5" s="304"/>
      <c r="CO5" s="304"/>
      <c r="CP5" s="443">
        <f t="shared" ref="CP5:CP15" si="5">SUM(BU5:CO5)</f>
        <v>65184000</v>
      </c>
      <c r="CQ5" s="529">
        <v>65184000</v>
      </c>
      <c r="CR5" s="529"/>
      <c r="CS5" s="529"/>
      <c r="CT5" s="529"/>
      <c r="CU5" s="529"/>
      <c r="CV5" s="530"/>
      <c r="CW5" s="530"/>
      <c r="CX5" s="530"/>
      <c r="CY5" s="530"/>
      <c r="CZ5" s="530"/>
      <c r="DA5" s="530"/>
      <c r="DB5" s="530"/>
      <c r="DC5" s="530"/>
      <c r="DD5" s="530"/>
      <c r="DE5" s="530"/>
      <c r="DF5" s="530"/>
      <c r="DG5" s="530"/>
      <c r="DH5" s="530"/>
      <c r="DI5" s="530"/>
      <c r="DJ5" s="530"/>
      <c r="DK5" s="530"/>
      <c r="DL5" s="449">
        <f t="shared" ref="DL5:DL15" si="6">SUM(CQ5:DK5)</f>
        <v>65184000</v>
      </c>
      <c r="DM5" s="533">
        <f t="shared" si="2"/>
        <v>245072000</v>
      </c>
      <c r="DN5" s="534" t="s">
        <v>1224</v>
      </c>
    </row>
    <row r="6" spans="1:207" s="3" customFormat="1" ht="50.1" customHeight="1" x14ac:dyDescent="0.25">
      <c r="A6" s="296">
        <v>4</v>
      </c>
      <c r="B6" s="297" t="s">
        <v>803</v>
      </c>
      <c r="C6" s="296" t="s">
        <v>398</v>
      </c>
      <c r="D6" s="141" t="s">
        <v>901</v>
      </c>
      <c r="E6" s="276" t="s">
        <v>902</v>
      </c>
      <c r="F6" s="276" t="s">
        <v>903</v>
      </c>
      <c r="G6" s="498" t="s">
        <v>904</v>
      </c>
      <c r="H6" s="525">
        <v>3</v>
      </c>
      <c r="I6" s="525">
        <v>2023</v>
      </c>
      <c r="J6" s="300" t="s">
        <v>905</v>
      </c>
      <c r="K6" s="300" t="s">
        <v>105</v>
      </c>
      <c r="L6" s="300" t="s">
        <v>38</v>
      </c>
      <c r="M6" s="301">
        <v>3</v>
      </c>
      <c r="N6" s="301">
        <v>3</v>
      </c>
      <c r="O6" s="280" t="s">
        <v>913</v>
      </c>
      <c r="P6" s="280" t="s">
        <v>914</v>
      </c>
      <c r="Q6" s="280">
        <v>2000</v>
      </c>
      <c r="R6" s="280">
        <v>2023</v>
      </c>
      <c r="S6" s="280" t="s">
        <v>915</v>
      </c>
      <c r="T6" s="280" t="s">
        <v>105</v>
      </c>
      <c r="U6" s="280" t="s">
        <v>33</v>
      </c>
      <c r="V6" s="306">
        <v>2500</v>
      </c>
      <c r="W6" s="306">
        <v>2500</v>
      </c>
      <c r="X6" s="306">
        <v>625</v>
      </c>
      <c r="Y6" s="306">
        <v>625</v>
      </c>
      <c r="Z6" s="306">
        <v>625</v>
      </c>
      <c r="AA6" s="306">
        <v>625</v>
      </c>
      <c r="AB6" s="305">
        <v>16405000</v>
      </c>
      <c r="AC6" s="305"/>
      <c r="AD6" s="305"/>
      <c r="AE6" s="305"/>
      <c r="AF6" s="304"/>
      <c r="AG6" s="304"/>
      <c r="AH6" s="304"/>
      <c r="AI6" s="304"/>
      <c r="AJ6" s="304"/>
      <c r="AK6" s="304"/>
      <c r="AL6" s="304"/>
      <c r="AM6" s="304"/>
      <c r="AN6" s="304"/>
      <c r="AO6" s="304"/>
      <c r="AP6" s="304"/>
      <c r="AQ6" s="304"/>
      <c r="AR6" s="304"/>
      <c r="AS6" s="304"/>
      <c r="AT6" s="304"/>
      <c r="AU6" s="304"/>
      <c r="AV6" s="304"/>
      <c r="AW6" s="304"/>
      <c r="AX6" s="427">
        <f t="shared" si="3"/>
        <v>16405000</v>
      </c>
      <c r="AY6" s="333">
        <v>21384000</v>
      </c>
      <c r="AZ6" s="333"/>
      <c r="BA6" s="333">
        <f t="shared" si="0"/>
        <v>0</v>
      </c>
      <c r="BB6" s="333"/>
      <c r="BC6" s="333"/>
      <c r="BD6" s="333"/>
      <c r="BE6" s="333"/>
      <c r="BF6" s="333"/>
      <c r="BG6" s="333"/>
      <c r="BH6" s="333"/>
      <c r="BI6" s="333"/>
      <c r="BJ6" s="333"/>
      <c r="BK6" s="333"/>
      <c r="BL6" s="333"/>
      <c r="BM6" s="333"/>
      <c r="BN6" s="333"/>
      <c r="BO6" s="333"/>
      <c r="BP6" s="333"/>
      <c r="BQ6" s="333"/>
      <c r="BR6" s="333"/>
      <c r="BS6" s="333"/>
      <c r="BT6" s="427">
        <f t="shared" si="4"/>
        <v>21384000</v>
      </c>
      <c r="BU6" s="304">
        <v>21384000</v>
      </c>
      <c r="BV6" s="304"/>
      <c r="BW6" s="304">
        <f t="shared" si="1"/>
        <v>0</v>
      </c>
      <c r="BX6" s="304"/>
      <c r="BY6" s="304"/>
      <c r="BZ6" s="304"/>
      <c r="CA6" s="304"/>
      <c r="CB6" s="304"/>
      <c r="CC6" s="304"/>
      <c r="CD6" s="304"/>
      <c r="CE6" s="304"/>
      <c r="CF6" s="304"/>
      <c r="CG6" s="304"/>
      <c r="CH6" s="304"/>
      <c r="CI6" s="304"/>
      <c r="CJ6" s="304"/>
      <c r="CK6" s="304"/>
      <c r="CL6" s="304"/>
      <c r="CM6" s="304"/>
      <c r="CN6" s="304"/>
      <c r="CO6" s="304"/>
      <c r="CP6" s="443">
        <f t="shared" si="5"/>
        <v>21384000</v>
      </c>
      <c r="CQ6" s="529">
        <v>21384000</v>
      </c>
      <c r="CR6" s="529"/>
      <c r="CS6" s="529"/>
      <c r="CT6" s="529"/>
      <c r="CU6" s="529"/>
      <c r="CV6" s="530"/>
      <c r="CW6" s="530"/>
      <c r="CX6" s="530"/>
      <c r="CY6" s="530"/>
      <c r="CZ6" s="530"/>
      <c r="DA6" s="530"/>
      <c r="DB6" s="530"/>
      <c r="DC6" s="530"/>
      <c r="DD6" s="530"/>
      <c r="DE6" s="530"/>
      <c r="DF6" s="530"/>
      <c r="DG6" s="530"/>
      <c r="DH6" s="530"/>
      <c r="DI6" s="530"/>
      <c r="DJ6" s="530"/>
      <c r="DK6" s="530"/>
      <c r="DL6" s="449">
        <f t="shared" si="6"/>
        <v>21384000</v>
      </c>
      <c r="DM6" s="533">
        <f t="shared" si="2"/>
        <v>80557000</v>
      </c>
      <c r="DN6" s="534" t="s">
        <v>1224</v>
      </c>
    </row>
    <row r="7" spans="1:207" s="3" customFormat="1" ht="50.1" customHeight="1" x14ac:dyDescent="0.25">
      <c r="A7" s="296">
        <v>4</v>
      </c>
      <c r="B7" s="297" t="s">
        <v>803</v>
      </c>
      <c r="C7" s="296" t="s">
        <v>398</v>
      </c>
      <c r="D7" s="141" t="s">
        <v>901</v>
      </c>
      <c r="E7" s="276" t="s">
        <v>902</v>
      </c>
      <c r="F7" s="283" t="s">
        <v>916</v>
      </c>
      <c r="G7" s="283" t="s">
        <v>917</v>
      </c>
      <c r="H7" s="526">
        <v>1</v>
      </c>
      <c r="I7" s="525"/>
      <c r="J7" s="290" t="s">
        <v>918</v>
      </c>
      <c r="K7" s="290" t="s">
        <v>176</v>
      </c>
      <c r="L7" s="290" t="s">
        <v>38</v>
      </c>
      <c r="M7" s="527">
        <v>1</v>
      </c>
      <c r="N7" s="527">
        <v>1</v>
      </c>
      <c r="O7" s="280" t="s">
        <v>919</v>
      </c>
      <c r="P7" s="280" t="s">
        <v>920</v>
      </c>
      <c r="Q7" s="280">
        <v>1</v>
      </c>
      <c r="R7" s="280">
        <v>2023</v>
      </c>
      <c r="S7" s="280" t="s">
        <v>921</v>
      </c>
      <c r="T7" s="280" t="s">
        <v>105</v>
      </c>
      <c r="U7" s="280" t="s">
        <v>38</v>
      </c>
      <c r="V7" s="303">
        <v>1</v>
      </c>
      <c r="W7" s="303">
        <v>1</v>
      </c>
      <c r="X7" s="303">
        <v>1</v>
      </c>
      <c r="Y7" s="303">
        <v>1</v>
      </c>
      <c r="Z7" s="303">
        <v>1</v>
      </c>
      <c r="AA7" s="303">
        <v>1</v>
      </c>
      <c r="AB7" s="305">
        <v>16405000</v>
      </c>
      <c r="AC7" s="305"/>
      <c r="AD7" s="305"/>
      <c r="AE7" s="305"/>
      <c r="AF7" s="304"/>
      <c r="AG7" s="304"/>
      <c r="AH7" s="304"/>
      <c r="AI7" s="304"/>
      <c r="AJ7" s="304"/>
      <c r="AK7" s="304"/>
      <c r="AL7" s="304"/>
      <c r="AM7" s="304"/>
      <c r="AN7" s="304"/>
      <c r="AO7" s="304"/>
      <c r="AP7" s="304"/>
      <c r="AQ7" s="304"/>
      <c r="AR7" s="304"/>
      <c r="AS7" s="304"/>
      <c r="AT7" s="304"/>
      <c r="AU7" s="304"/>
      <c r="AV7" s="304"/>
      <c r="AW7" s="304"/>
      <c r="AX7" s="427">
        <f t="shared" si="3"/>
        <v>16405000</v>
      </c>
      <c r="AY7" s="333">
        <v>500000</v>
      </c>
      <c r="AZ7" s="333"/>
      <c r="BA7" s="333">
        <f t="shared" si="0"/>
        <v>0</v>
      </c>
      <c r="BB7" s="333"/>
      <c r="BC7" s="333"/>
      <c r="BD7" s="333"/>
      <c r="BE7" s="333"/>
      <c r="BF7" s="333"/>
      <c r="BG7" s="333"/>
      <c r="BH7" s="333"/>
      <c r="BI7" s="333"/>
      <c r="BJ7" s="333"/>
      <c r="BK7" s="333"/>
      <c r="BL7" s="333"/>
      <c r="BM7" s="333"/>
      <c r="BN7" s="333"/>
      <c r="BO7" s="333"/>
      <c r="BP7" s="333"/>
      <c r="BQ7" s="333"/>
      <c r="BR7" s="333"/>
      <c r="BS7" s="333"/>
      <c r="BT7" s="427">
        <f t="shared" si="4"/>
        <v>500000</v>
      </c>
      <c r="BU7" s="304">
        <v>500000</v>
      </c>
      <c r="BV7" s="304"/>
      <c r="BW7" s="304">
        <f t="shared" si="1"/>
        <v>0</v>
      </c>
      <c r="BX7" s="304"/>
      <c r="BY7" s="304"/>
      <c r="BZ7" s="304"/>
      <c r="CA7" s="304"/>
      <c r="CB7" s="304"/>
      <c r="CC7" s="304"/>
      <c r="CD7" s="304"/>
      <c r="CE7" s="304"/>
      <c r="CF7" s="304"/>
      <c r="CG7" s="304"/>
      <c r="CH7" s="304"/>
      <c r="CI7" s="304"/>
      <c r="CJ7" s="304"/>
      <c r="CK7" s="304"/>
      <c r="CL7" s="304"/>
      <c r="CM7" s="304"/>
      <c r="CN7" s="304"/>
      <c r="CO7" s="304"/>
      <c r="CP7" s="443">
        <f t="shared" si="5"/>
        <v>500000</v>
      </c>
      <c r="CQ7" s="529">
        <v>500000</v>
      </c>
      <c r="CR7" s="529"/>
      <c r="CS7" s="529"/>
      <c r="CT7" s="529"/>
      <c r="CU7" s="529"/>
      <c r="CV7" s="530"/>
      <c r="CW7" s="530"/>
      <c r="CX7" s="530"/>
      <c r="CY7" s="530"/>
      <c r="CZ7" s="530"/>
      <c r="DA7" s="530"/>
      <c r="DB7" s="530"/>
      <c r="DC7" s="530"/>
      <c r="DD7" s="530"/>
      <c r="DE7" s="530"/>
      <c r="DF7" s="530"/>
      <c r="DG7" s="530"/>
      <c r="DH7" s="530"/>
      <c r="DI7" s="530"/>
      <c r="DJ7" s="530"/>
      <c r="DK7" s="530"/>
      <c r="DL7" s="449">
        <f t="shared" si="6"/>
        <v>500000</v>
      </c>
      <c r="DM7" s="533">
        <f t="shared" si="2"/>
        <v>17905000</v>
      </c>
      <c r="DN7" s="534" t="s">
        <v>1224</v>
      </c>
    </row>
    <row r="8" spans="1:207" s="3" customFormat="1" ht="50.1" customHeight="1" x14ac:dyDescent="0.25">
      <c r="A8" s="296">
        <v>4</v>
      </c>
      <c r="B8" s="297" t="s">
        <v>803</v>
      </c>
      <c r="C8" s="296" t="s">
        <v>398</v>
      </c>
      <c r="D8" s="141" t="s">
        <v>901</v>
      </c>
      <c r="E8" s="276" t="s">
        <v>902</v>
      </c>
      <c r="F8" s="276" t="s">
        <v>916</v>
      </c>
      <c r="G8" s="276" t="s">
        <v>917</v>
      </c>
      <c r="H8" s="299">
        <v>1</v>
      </c>
      <c r="I8" s="276"/>
      <c r="J8" s="300" t="s">
        <v>918</v>
      </c>
      <c r="K8" s="300" t="s">
        <v>176</v>
      </c>
      <c r="L8" s="300" t="s">
        <v>38</v>
      </c>
      <c r="M8" s="301">
        <v>1</v>
      </c>
      <c r="N8" s="301">
        <v>1</v>
      </c>
      <c r="O8" s="280" t="s">
        <v>922</v>
      </c>
      <c r="P8" s="280" t="s">
        <v>923</v>
      </c>
      <c r="Q8" s="280">
        <v>1</v>
      </c>
      <c r="R8" s="280">
        <v>2023</v>
      </c>
      <c r="S8" s="280" t="s">
        <v>924</v>
      </c>
      <c r="T8" s="280" t="s">
        <v>105</v>
      </c>
      <c r="U8" s="280" t="s">
        <v>33</v>
      </c>
      <c r="V8" s="303">
        <v>12</v>
      </c>
      <c r="W8" s="303">
        <v>12</v>
      </c>
      <c r="X8" s="303">
        <v>3</v>
      </c>
      <c r="Y8" s="303">
        <v>3</v>
      </c>
      <c r="Z8" s="303">
        <v>3</v>
      </c>
      <c r="AA8" s="303">
        <v>3</v>
      </c>
      <c r="AB8" s="305">
        <f>29000000+3427700</f>
        <v>32427700</v>
      </c>
      <c r="AC8" s="305"/>
      <c r="AD8" s="305"/>
      <c r="AE8" s="305"/>
      <c r="AF8" s="304"/>
      <c r="AG8" s="304"/>
      <c r="AH8" s="304"/>
      <c r="AI8" s="304"/>
      <c r="AJ8" s="304"/>
      <c r="AK8" s="304"/>
      <c r="AL8" s="304"/>
      <c r="AM8" s="304"/>
      <c r="AN8" s="304"/>
      <c r="AO8" s="304"/>
      <c r="AP8" s="304"/>
      <c r="AQ8" s="304"/>
      <c r="AR8" s="304"/>
      <c r="AS8" s="304"/>
      <c r="AT8" s="304"/>
      <c r="AU8" s="304">
        <f>132000000+67999000</f>
        <v>199999000</v>
      </c>
      <c r="AV8" s="304"/>
      <c r="AW8" s="304"/>
      <c r="AX8" s="427">
        <f t="shared" si="3"/>
        <v>232426700</v>
      </c>
      <c r="AY8" s="333"/>
      <c r="AZ8" s="333"/>
      <c r="BA8" s="333">
        <f t="shared" si="0"/>
        <v>0</v>
      </c>
      <c r="BB8" s="333"/>
      <c r="BC8" s="333"/>
      <c r="BD8" s="333"/>
      <c r="BE8" s="333"/>
      <c r="BF8" s="333"/>
      <c r="BG8" s="333"/>
      <c r="BH8" s="333"/>
      <c r="BI8" s="333"/>
      <c r="BJ8" s="333"/>
      <c r="BK8" s="333"/>
      <c r="BL8" s="333"/>
      <c r="BM8" s="333"/>
      <c r="BN8" s="333"/>
      <c r="BO8" s="333"/>
      <c r="BP8" s="333"/>
      <c r="BQ8" s="333">
        <f>50802000</f>
        <v>50802000</v>
      </c>
      <c r="BR8" s="333"/>
      <c r="BS8" s="333"/>
      <c r="BT8" s="427">
        <f t="shared" si="4"/>
        <v>50802000</v>
      </c>
      <c r="BU8" s="304">
        <f t="shared" ref="BU8" si="7">+AY8*1.044</f>
        <v>0</v>
      </c>
      <c r="BV8" s="304"/>
      <c r="BW8" s="304">
        <f t="shared" si="1"/>
        <v>0</v>
      </c>
      <c r="BX8" s="304"/>
      <c r="BY8" s="304"/>
      <c r="BZ8" s="304"/>
      <c r="CA8" s="304"/>
      <c r="CB8" s="304"/>
      <c r="CC8" s="304"/>
      <c r="CD8" s="304"/>
      <c r="CE8" s="304"/>
      <c r="CF8" s="304"/>
      <c r="CG8" s="304"/>
      <c r="CH8" s="304"/>
      <c r="CI8" s="304"/>
      <c r="CJ8" s="304"/>
      <c r="CK8" s="304"/>
      <c r="CL8" s="304"/>
      <c r="CM8" s="304"/>
      <c r="CN8" s="304">
        <f>50802000-1000</f>
        <v>50801000</v>
      </c>
      <c r="CO8" s="304"/>
      <c r="CP8" s="443">
        <f t="shared" si="5"/>
        <v>50801000</v>
      </c>
      <c r="CQ8" s="531"/>
      <c r="CR8" s="531"/>
      <c r="CS8" s="529"/>
      <c r="CT8" s="529"/>
      <c r="CU8" s="529"/>
      <c r="CV8" s="530"/>
      <c r="CW8" s="530"/>
      <c r="CX8" s="530"/>
      <c r="CY8" s="530"/>
      <c r="CZ8" s="530"/>
      <c r="DA8" s="530"/>
      <c r="DB8" s="530"/>
      <c r="DC8" s="530"/>
      <c r="DD8" s="530"/>
      <c r="DE8" s="530"/>
      <c r="DF8" s="530"/>
      <c r="DG8" s="530"/>
      <c r="DH8" s="530"/>
      <c r="DI8" s="529">
        <f>50802000-1000</f>
        <v>50801000</v>
      </c>
      <c r="DJ8" s="530"/>
      <c r="DK8" s="530"/>
      <c r="DL8" s="449">
        <f t="shared" si="6"/>
        <v>50801000</v>
      </c>
      <c r="DM8" s="533">
        <f t="shared" si="2"/>
        <v>384830700</v>
      </c>
      <c r="DN8" s="534" t="s">
        <v>1224</v>
      </c>
    </row>
    <row r="9" spans="1:207" s="3" customFormat="1" ht="50.1" customHeight="1" x14ac:dyDescent="0.25">
      <c r="A9" s="296">
        <v>4</v>
      </c>
      <c r="B9" s="297" t="s">
        <v>803</v>
      </c>
      <c r="C9" s="296" t="s">
        <v>398</v>
      </c>
      <c r="D9" s="141" t="s">
        <v>901</v>
      </c>
      <c r="E9" s="276" t="s">
        <v>902</v>
      </c>
      <c r="F9" s="276" t="s">
        <v>916</v>
      </c>
      <c r="G9" s="276" t="s">
        <v>917</v>
      </c>
      <c r="H9" s="299">
        <v>1</v>
      </c>
      <c r="I9" s="276"/>
      <c r="J9" s="300" t="s">
        <v>918</v>
      </c>
      <c r="K9" s="300" t="s">
        <v>176</v>
      </c>
      <c r="L9" s="300" t="s">
        <v>38</v>
      </c>
      <c r="M9" s="301">
        <v>1</v>
      </c>
      <c r="N9" s="301">
        <v>1</v>
      </c>
      <c r="O9" s="280" t="s">
        <v>925</v>
      </c>
      <c r="P9" s="280" t="s">
        <v>926</v>
      </c>
      <c r="Q9" s="280">
        <v>1</v>
      </c>
      <c r="R9" s="280">
        <v>2023</v>
      </c>
      <c r="S9" s="280" t="s">
        <v>927</v>
      </c>
      <c r="T9" s="280" t="s">
        <v>105</v>
      </c>
      <c r="U9" s="280" t="s">
        <v>38</v>
      </c>
      <c r="V9" s="303">
        <v>1</v>
      </c>
      <c r="W9" s="303">
        <v>1</v>
      </c>
      <c r="X9" s="303">
        <v>1</v>
      </c>
      <c r="Y9" s="303">
        <v>1</v>
      </c>
      <c r="Z9" s="303">
        <v>1</v>
      </c>
      <c r="AA9" s="303">
        <v>1</v>
      </c>
      <c r="AB9" s="305">
        <v>16405000</v>
      </c>
      <c r="AC9" s="305"/>
      <c r="AD9" s="305"/>
      <c r="AE9" s="305"/>
      <c r="AF9" s="304"/>
      <c r="AG9" s="304"/>
      <c r="AH9" s="304"/>
      <c r="AI9" s="304"/>
      <c r="AJ9" s="304"/>
      <c r="AK9" s="304"/>
      <c r="AL9" s="304"/>
      <c r="AM9" s="304"/>
      <c r="AN9" s="304"/>
      <c r="AO9" s="304"/>
      <c r="AP9" s="304"/>
      <c r="AQ9" s="304"/>
      <c r="AR9" s="304"/>
      <c r="AS9" s="304"/>
      <c r="AT9" s="304"/>
      <c r="AU9" s="304"/>
      <c r="AV9" s="304"/>
      <c r="AW9" s="304"/>
      <c r="AX9" s="427">
        <f t="shared" si="3"/>
        <v>16405000</v>
      </c>
      <c r="AY9" s="333">
        <v>42768000</v>
      </c>
      <c r="AZ9" s="333"/>
      <c r="BA9" s="333">
        <f t="shared" si="0"/>
        <v>0</v>
      </c>
      <c r="BB9" s="333"/>
      <c r="BC9" s="333"/>
      <c r="BD9" s="333"/>
      <c r="BE9" s="333"/>
      <c r="BF9" s="333"/>
      <c r="BG9" s="333"/>
      <c r="BH9" s="333"/>
      <c r="BI9" s="333"/>
      <c r="BJ9" s="333"/>
      <c r="BK9" s="333"/>
      <c r="BL9" s="333"/>
      <c r="BM9" s="333"/>
      <c r="BN9" s="333"/>
      <c r="BO9" s="333"/>
      <c r="BP9" s="333"/>
      <c r="BQ9" s="333"/>
      <c r="BR9" s="333"/>
      <c r="BS9" s="333"/>
      <c r="BT9" s="427">
        <f t="shared" si="4"/>
        <v>42768000</v>
      </c>
      <c r="BU9" s="304">
        <v>42768000</v>
      </c>
      <c r="BV9" s="304"/>
      <c r="BW9" s="304">
        <f t="shared" si="1"/>
        <v>0</v>
      </c>
      <c r="BX9" s="304"/>
      <c r="BY9" s="304"/>
      <c r="BZ9" s="304"/>
      <c r="CA9" s="304"/>
      <c r="CB9" s="304"/>
      <c r="CC9" s="304"/>
      <c r="CD9" s="304"/>
      <c r="CE9" s="304"/>
      <c r="CF9" s="304"/>
      <c r="CG9" s="304"/>
      <c r="CH9" s="304"/>
      <c r="CI9" s="304"/>
      <c r="CJ9" s="304"/>
      <c r="CK9" s="304"/>
      <c r="CL9" s="304"/>
      <c r="CM9" s="304"/>
      <c r="CN9" s="304"/>
      <c r="CO9" s="304"/>
      <c r="CP9" s="443">
        <f t="shared" si="5"/>
        <v>42768000</v>
      </c>
      <c r="CQ9" s="529">
        <v>42768000</v>
      </c>
      <c r="CR9" s="529"/>
      <c r="CS9" s="529"/>
      <c r="CT9" s="529"/>
      <c r="CU9" s="529"/>
      <c r="CV9" s="530"/>
      <c r="CW9" s="530"/>
      <c r="CX9" s="530"/>
      <c r="CY9" s="530"/>
      <c r="CZ9" s="530"/>
      <c r="DA9" s="530"/>
      <c r="DB9" s="530"/>
      <c r="DC9" s="530"/>
      <c r="DD9" s="530"/>
      <c r="DE9" s="530"/>
      <c r="DF9" s="530"/>
      <c r="DG9" s="530"/>
      <c r="DH9" s="530"/>
      <c r="DI9" s="530"/>
      <c r="DJ9" s="530"/>
      <c r="DK9" s="530"/>
      <c r="DL9" s="449">
        <f t="shared" si="6"/>
        <v>42768000</v>
      </c>
      <c r="DM9" s="533">
        <f t="shared" si="2"/>
        <v>144709000</v>
      </c>
      <c r="DN9" s="534" t="s">
        <v>1224</v>
      </c>
    </row>
    <row r="10" spans="1:207" s="3" customFormat="1" ht="50.1" customHeight="1" x14ac:dyDescent="0.25">
      <c r="A10" s="296">
        <v>4</v>
      </c>
      <c r="B10" s="297" t="s">
        <v>803</v>
      </c>
      <c r="C10" s="296" t="s">
        <v>398</v>
      </c>
      <c r="D10" s="141" t="s">
        <v>901</v>
      </c>
      <c r="E10" s="276" t="s">
        <v>902</v>
      </c>
      <c r="F10" s="276" t="s">
        <v>916</v>
      </c>
      <c r="G10" s="276" t="s">
        <v>917</v>
      </c>
      <c r="H10" s="299">
        <v>1</v>
      </c>
      <c r="I10" s="276"/>
      <c r="J10" s="300" t="s">
        <v>918</v>
      </c>
      <c r="K10" s="300" t="s">
        <v>176</v>
      </c>
      <c r="L10" s="300" t="s">
        <v>38</v>
      </c>
      <c r="M10" s="301">
        <v>1</v>
      </c>
      <c r="N10" s="301">
        <v>1</v>
      </c>
      <c r="O10" s="280" t="s">
        <v>928</v>
      </c>
      <c r="P10" s="280" t="s">
        <v>929</v>
      </c>
      <c r="Q10" s="528">
        <v>1</v>
      </c>
      <c r="R10" s="280">
        <v>2023</v>
      </c>
      <c r="S10" s="280" t="s">
        <v>930</v>
      </c>
      <c r="T10" s="280" t="s">
        <v>105</v>
      </c>
      <c r="U10" s="280" t="s">
        <v>38</v>
      </c>
      <c r="V10" s="307">
        <v>1</v>
      </c>
      <c r="W10" s="308">
        <v>1</v>
      </c>
      <c r="X10" s="307">
        <v>1</v>
      </c>
      <c r="Y10" s="307">
        <v>1</v>
      </c>
      <c r="Z10" s="307">
        <v>1</v>
      </c>
      <c r="AA10" s="307">
        <v>1</v>
      </c>
      <c r="AB10" s="305">
        <v>16405000</v>
      </c>
      <c r="AC10" s="305"/>
      <c r="AD10" s="305"/>
      <c r="AE10" s="305"/>
      <c r="AF10" s="304"/>
      <c r="AG10" s="304"/>
      <c r="AH10" s="304"/>
      <c r="AI10" s="304"/>
      <c r="AJ10" s="304"/>
      <c r="AK10" s="304"/>
      <c r="AL10" s="304"/>
      <c r="AM10" s="304"/>
      <c r="AN10" s="304"/>
      <c r="AO10" s="304"/>
      <c r="AP10" s="304"/>
      <c r="AQ10" s="304"/>
      <c r="AR10" s="304"/>
      <c r="AS10" s="304"/>
      <c r="AT10" s="304"/>
      <c r="AU10" s="304"/>
      <c r="AV10" s="304"/>
      <c r="AW10" s="304"/>
      <c r="AX10" s="427">
        <f t="shared" si="3"/>
        <v>16405000</v>
      </c>
      <c r="AY10" s="333">
        <f>21383000</f>
        <v>21383000</v>
      </c>
      <c r="AZ10" s="333"/>
      <c r="BA10" s="333">
        <f t="shared" si="0"/>
        <v>0</v>
      </c>
      <c r="BB10" s="333"/>
      <c r="BC10" s="333"/>
      <c r="BD10" s="333"/>
      <c r="BE10" s="333"/>
      <c r="BF10" s="333"/>
      <c r="BG10" s="333"/>
      <c r="BH10" s="333"/>
      <c r="BI10" s="333"/>
      <c r="BJ10" s="333"/>
      <c r="BK10" s="333"/>
      <c r="BL10" s="333"/>
      <c r="BM10" s="333"/>
      <c r="BN10" s="333"/>
      <c r="BO10" s="333"/>
      <c r="BP10" s="333"/>
      <c r="BQ10" s="333"/>
      <c r="BR10" s="333"/>
      <c r="BS10" s="333"/>
      <c r="BT10" s="427">
        <f t="shared" si="4"/>
        <v>21383000</v>
      </c>
      <c r="BU10" s="304">
        <f>21384000-1000</f>
        <v>21383000</v>
      </c>
      <c r="BV10" s="304"/>
      <c r="BW10" s="304">
        <f t="shared" si="1"/>
        <v>0</v>
      </c>
      <c r="BX10" s="304"/>
      <c r="BY10" s="304"/>
      <c r="BZ10" s="304"/>
      <c r="CA10" s="304"/>
      <c r="CB10" s="304"/>
      <c r="CC10" s="304"/>
      <c r="CD10" s="304"/>
      <c r="CE10" s="304"/>
      <c r="CF10" s="304"/>
      <c r="CG10" s="304"/>
      <c r="CH10" s="304"/>
      <c r="CI10" s="304"/>
      <c r="CJ10" s="304"/>
      <c r="CK10" s="304"/>
      <c r="CL10" s="304"/>
      <c r="CM10" s="304"/>
      <c r="CN10" s="304"/>
      <c r="CO10" s="304"/>
      <c r="CP10" s="443">
        <f t="shared" si="5"/>
        <v>21383000</v>
      </c>
      <c r="CQ10" s="529">
        <f>21384000-1000</f>
        <v>21383000</v>
      </c>
      <c r="CR10" s="529"/>
      <c r="CS10" s="529"/>
      <c r="CT10" s="529"/>
      <c r="CU10" s="529"/>
      <c r="CV10" s="530"/>
      <c r="CW10" s="530"/>
      <c r="CX10" s="530"/>
      <c r="CY10" s="530"/>
      <c r="CZ10" s="530"/>
      <c r="DA10" s="530"/>
      <c r="DB10" s="530"/>
      <c r="DC10" s="530"/>
      <c r="DD10" s="530"/>
      <c r="DE10" s="530"/>
      <c r="DF10" s="530"/>
      <c r="DG10" s="530"/>
      <c r="DH10" s="530"/>
      <c r="DI10" s="530"/>
      <c r="DJ10" s="530"/>
      <c r="DK10" s="530"/>
      <c r="DL10" s="449">
        <f t="shared" si="6"/>
        <v>21383000</v>
      </c>
      <c r="DM10" s="533">
        <f t="shared" si="2"/>
        <v>80554000</v>
      </c>
      <c r="DN10" s="534" t="s">
        <v>1224</v>
      </c>
    </row>
    <row r="11" spans="1:207" s="3" customFormat="1" ht="50.1" customHeight="1" x14ac:dyDescent="0.25">
      <c r="A11" s="296">
        <v>4</v>
      </c>
      <c r="B11" s="297" t="s">
        <v>803</v>
      </c>
      <c r="C11" s="296" t="s">
        <v>398</v>
      </c>
      <c r="D11" s="141" t="s">
        <v>901</v>
      </c>
      <c r="E11" s="276" t="s">
        <v>902</v>
      </c>
      <c r="F11" s="276" t="s">
        <v>916</v>
      </c>
      <c r="G11" s="276" t="s">
        <v>917</v>
      </c>
      <c r="H11" s="299">
        <v>1</v>
      </c>
      <c r="I11" s="276"/>
      <c r="J11" s="300" t="s">
        <v>918</v>
      </c>
      <c r="K11" s="300" t="s">
        <v>176</v>
      </c>
      <c r="L11" s="300" t="s">
        <v>38</v>
      </c>
      <c r="M11" s="301">
        <v>1</v>
      </c>
      <c r="N11" s="301">
        <v>1</v>
      </c>
      <c r="O11" s="280" t="s">
        <v>931</v>
      </c>
      <c r="P11" s="280" t="s">
        <v>932</v>
      </c>
      <c r="Q11" s="528">
        <v>0.4</v>
      </c>
      <c r="R11" s="280">
        <v>2023</v>
      </c>
      <c r="S11" s="280" t="s">
        <v>933</v>
      </c>
      <c r="T11" s="280" t="s">
        <v>105</v>
      </c>
      <c r="U11" s="280" t="s">
        <v>33</v>
      </c>
      <c r="V11" s="307">
        <v>2</v>
      </c>
      <c r="W11" s="308">
        <v>2</v>
      </c>
      <c r="X11" s="309">
        <v>0.5</v>
      </c>
      <c r="Y11" s="309">
        <v>0.5</v>
      </c>
      <c r="Z11" s="309">
        <v>0.5</v>
      </c>
      <c r="AA11" s="309">
        <v>0.5</v>
      </c>
      <c r="AB11" s="305">
        <v>2000</v>
      </c>
      <c r="AC11" s="305"/>
      <c r="AD11" s="305"/>
      <c r="AE11" s="305"/>
      <c r="AF11" s="304"/>
      <c r="AG11" s="304"/>
      <c r="AH11" s="304"/>
      <c r="AI11" s="304"/>
      <c r="AJ11" s="304"/>
      <c r="AK11" s="304"/>
      <c r="AL11" s="304"/>
      <c r="AM11" s="304"/>
      <c r="AN11" s="304"/>
      <c r="AO11" s="304"/>
      <c r="AP11" s="304"/>
      <c r="AQ11" s="304"/>
      <c r="AR11" s="304"/>
      <c r="AS11" s="304"/>
      <c r="AT11" s="304"/>
      <c r="AU11" s="304">
        <v>1000</v>
      </c>
      <c r="AV11" s="304"/>
      <c r="AW11" s="304"/>
      <c r="AX11" s="427">
        <f t="shared" si="3"/>
        <v>3000</v>
      </c>
      <c r="AY11" s="333">
        <v>1000</v>
      </c>
      <c r="AZ11" s="333"/>
      <c r="BA11" s="333">
        <f t="shared" si="0"/>
        <v>0</v>
      </c>
      <c r="BB11" s="333"/>
      <c r="BC11" s="333"/>
      <c r="BD11" s="333"/>
      <c r="BE11" s="333"/>
      <c r="BF11" s="333"/>
      <c r="BG11" s="333"/>
      <c r="BH11" s="333"/>
      <c r="BI11" s="333"/>
      <c r="BJ11" s="333"/>
      <c r="BK11" s="333"/>
      <c r="BL11" s="333"/>
      <c r="BM11" s="333"/>
      <c r="BN11" s="333"/>
      <c r="BO11" s="333"/>
      <c r="BP11" s="333"/>
      <c r="BQ11" s="333"/>
      <c r="BR11" s="333"/>
      <c r="BS11" s="333"/>
      <c r="BT11" s="427">
        <f t="shared" si="4"/>
        <v>1000</v>
      </c>
      <c r="BU11" s="304"/>
      <c r="BV11" s="304"/>
      <c r="BW11" s="304">
        <f t="shared" si="1"/>
        <v>0</v>
      </c>
      <c r="BX11" s="304"/>
      <c r="BY11" s="304"/>
      <c r="BZ11" s="304"/>
      <c r="CA11" s="304"/>
      <c r="CB11" s="304"/>
      <c r="CC11" s="304"/>
      <c r="CD11" s="304"/>
      <c r="CE11" s="304"/>
      <c r="CF11" s="304"/>
      <c r="CG11" s="304"/>
      <c r="CH11" s="304"/>
      <c r="CI11" s="304"/>
      <c r="CJ11" s="304"/>
      <c r="CK11" s="304"/>
      <c r="CL11" s="304"/>
      <c r="CM11" s="304"/>
      <c r="CN11" s="304">
        <v>1000</v>
      </c>
      <c r="CO11" s="304"/>
      <c r="CP11" s="443">
        <f t="shared" si="5"/>
        <v>1000</v>
      </c>
      <c r="CQ11" s="529"/>
      <c r="CR11" s="529"/>
      <c r="CS11" s="529"/>
      <c r="CT11" s="529"/>
      <c r="CU11" s="529"/>
      <c r="CV11" s="530"/>
      <c r="CW11" s="530"/>
      <c r="CX11" s="530"/>
      <c r="CY11" s="530"/>
      <c r="CZ11" s="530"/>
      <c r="DA11" s="530"/>
      <c r="DB11" s="530"/>
      <c r="DC11" s="530"/>
      <c r="DD11" s="530"/>
      <c r="DE11" s="530"/>
      <c r="DF11" s="530"/>
      <c r="DG11" s="530"/>
      <c r="DH11" s="530"/>
      <c r="DI11" s="530">
        <v>1000</v>
      </c>
      <c r="DJ11" s="530"/>
      <c r="DK11" s="530"/>
      <c r="DL11" s="449">
        <f t="shared" si="6"/>
        <v>1000</v>
      </c>
      <c r="DM11" s="533">
        <f t="shared" si="2"/>
        <v>6000</v>
      </c>
      <c r="DN11" s="534" t="s">
        <v>1224</v>
      </c>
    </row>
    <row r="12" spans="1:207" s="140" customFormat="1" ht="50.1" customHeight="1" x14ac:dyDescent="0.25">
      <c r="A12" s="296">
        <v>4</v>
      </c>
      <c r="B12" s="297" t="s">
        <v>803</v>
      </c>
      <c r="C12" s="296" t="s">
        <v>398</v>
      </c>
      <c r="D12" s="141" t="s">
        <v>901</v>
      </c>
      <c r="E12" s="276" t="s">
        <v>902</v>
      </c>
      <c r="F12" s="276" t="s">
        <v>916</v>
      </c>
      <c r="G12" s="276" t="s">
        <v>917</v>
      </c>
      <c r="H12" s="299">
        <v>1</v>
      </c>
      <c r="I12" s="276"/>
      <c r="J12" s="300" t="s">
        <v>918</v>
      </c>
      <c r="K12" s="300" t="s">
        <v>176</v>
      </c>
      <c r="L12" s="300" t="s">
        <v>38</v>
      </c>
      <c r="M12" s="301">
        <v>1</v>
      </c>
      <c r="N12" s="301">
        <v>1</v>
      </c>
      <c r="O12" s="280" t="s">
        <v>934</v>
      </c>
      <c r="P12" s="280" t="s">
        <v>935</v>
      </c>
      <c r="Q12" s="528">
        <v>1</v>
      </c>
      <c r="R12" s="280">
        <v>2023</v>
      </c>
      <c r="S12" s="280" t="s">
        <v>936</v>
      </c>
      <c r="T12" s="280" t="s">
        <v>105</v>
      </c>
      <c r="U12" s="280" t="s">
        <v>38</v>
      </c>
      <c r="V12" s="307">
        <v>1</v>
      </c>
      <c r="W12" s="308">
        <v>1</v>
      </c>
      <c r="X12" s="307">
        <v>1</v>
      </c>
      <c r="Y12" s="307">
        <v>1</v>
      </c>
      <c r="Z12" s="307">
        <v>1</v>
      </c>
      <c r="AA12" s="307">
        <v>1</v>
      </c>
      <c r="AB12" s="304">
        <v>812500000</v>
      </c>
      <c r="AC12" s="304"/>
      <c r="AD12" s="305"/>
      <c r="AE12" s="305"/>
      <c r="AF12" s="304"/>
      <c r="AG12" s="304"/>
      <c r="AH12" s="304"/>
      <c r="AI12" s="304"/>
      <c r="AJ12" s="304"/>
      <c r="AK12" s="304"/>
      <c r="AL12" s="304"/>
      <c r="AM12" s="304"/>
      <c r="AN12" s="304"/>
      <c r="AO12" s="304"/>
      <c r="AP12" s="304"/>
      <c r="AQ12" s="304"/>
      <c r="AR12" s="304"/>
      <c r="AS12" s="304"/>
      <c r="AT12" s="304"/>
      <c r="AU12" s="304"/>
      <c r="AV12" s="304"/>
      <c r="AW12" s="304"/>
      <c r="AX12" s="427">
        <f t="shared" si="3"/>
        <v>812500000</v>
      </c>
      <c r="AY12" s="333"/>
      <c r="AZ12" s="333"/>
      <c r="BA12" s="333">
        <f t="shared" si="0"/>
        <v>0</v>
      </c>
      <c r="BB12" s="333"/>
      <c r="BC12" s="333"/>
      <c r="BD12" s="333"/>
      <c r="BE12" s="333"/>
      <c r="BF12" s="333"/>
      <c r="BG12" s="333"/>
      <c r="BH12" s="333"/>
      <c r="BI12" s="333"/>
      <c r="BJ12" s="333"/>
      <c r="BK12" s="333"/>
      <c r="BL12" s="333"/>
      <c r="BM12" s="333"/>
      <c r="BN12" s="333"/>
      <c r="BO12" s="333"/>
      <c r="BP12" s="333"/>
      <c r="BQ12" s="333">
        <v>154998000</v>
      </c>
      <c r="BR12" s="333"/>
      <c r="BS12" s="333"/>
      <c r="BT12" s="427">
        <f t="shared" si="4"/>
        <v>154998000</v>
      </c>
      <c r="BU12" s="304">
        <v>1000</v>
      </c>
      <c r="BV12" s="304"/>
      <c r="BW12" s="304">
        <f t="shared" si="1"/>
        <v>0</v>
      </c>
      <c r="BX12" s="304"/>
      <c r="BY12" s="304"/>
      <c r="BZ12" s="304"/>
      <c r="CA12" s="304"/>
      <c r="CB12" s="304"/>
      <c r="CC12" s="304"/>
      <c r="CD12" s="304"/>
      <c r="CE12" s="304"/>
      <c r="CF12" s="304"/>
      <c r="CG12" s="304"/>
      <c r="CH12" s="304"/>
      <c r="CI12" s="304"/>
      <c r="CJ12" s="304"/>
      <c r="CK12" s="304"/>
      <c r="CL12" s="304"/>
      <c r="CM12" s="304">
        <v>164053200</v>
      </c>
      <c r="CN12" s="304"/>
      <c r="CO12" s="304"/>
      <c r="CP12" s="443">
        <f t="shared" si="5"/>
        <v>164054200</v>
      </c>
      <c r="CQ12" s="529">
        <v>1000</v>
      </c>
      <c r="CR12" s="529"/>
      <c r="CS12" s="529"/>
      <c r="CT12" s="529"/>
      <c r="CU12" s="529"/>
      <c r="CV12" s="530"/>
      <c r="CW12" s="530"/>
      <c r="CX12" s="530"/>
      <c r="CY12" s="530"/>
      <c r="CZ12" s="530"/>
      <c r="DA12" s="530"/>
      <c r="DB12" s="530"/>
      <c r="DC12" s="530"/>
      <c r="DD12" s="530"/>
      <c r="DE12" s="530"/>
      <c r="DF12" s="530"/>
      <c r="DG12" s="530"/>
      <c r="DH12" s="530"/>
      <c r="DI12" s="532">
        <v>173506829</v>
      </c>
      <c r="DJ12" s="530"/>
      <c r="DK12" s="530"/>
      <c r="DL12" s="449">
        <f t="shared" si="6"/>
        <v>173507829</v>
      </c>
      <c r="DM12" s="533">
        <f t="shared" si="2"/>
        <v>1305060029</v>
      </c>
      <c r="DN12" s="534" t="s">
        <v>1224</v>
      </c>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row>
    <row r="13" spans="1:207" s="140" customFormat="1" ht="50.1" customHeight="1" x14ac:dyDescent="0.25">
      <c r="A13" s="296">
        <v>4</v>
      </c>
      <c r="B13" s="297" t="s">
        <v>803</v>
      </c>
      <c r="C13" s="296" t="s">
        <v>398</v>
      </c>
      <c r="D13" s="141" t="s">
        <v>901</v>
      </c>
      <c r="E13" s="276" t="s">
        <v>902</v>
      </c>
      <c r="F13" s="276" t="s">
        <v>916</v>
      </c>
      <c r="G13" s="276" t="s">
        <v>917</v>
      </c>
      <c r="H13" s="299">
        <v>1</v>
      </c>
      <c r="I13" s="276"/>
      <c r="J13" s="300" t="s">
        <v>918</v>
      </c>
      <c r="K13" s="300" t="s">
        <v>176</v>
      </c>
      <c r="L13" s="300" t="s">
        <v>38</v>
      </c>
      <c r="M13" s="301">
        <v>1</v>
      </c>
      <c r="N13" s="301">
        <v>1</v>
      </c>
      <c r="O13" s="280" t="s">
        <v>937</v>
      </c>
      <c r="P13" s="280" t="s">
        <v>938</v>
      </c>
      <c r="Q13" s="528">
        <v>1</v>
      </c>
      <c r="R13" s="280">
        <v>2023</v>
      </c>
      <c r="S13" s="280" t="s">
        <v>939</v>
      </c>
      <c r="T13" s="280" t="s">
        <v>105</v>
      </c>
      <c r="U13" s="280" t="s">
        <v>38</v>
      </c>
      <c r="V13" s="307">
        <v>20</v>
      </c>
      <c r="W13" s="307">
        <v>20</v>
      </c>
      <c r="X13" s="307">
        <v>20</v>
      </c>
      <c r="Y13" s="307">
        <v>20</v>
      </c>
      <c r="Z13" s="307">
        <v>20</v>
      </c>
      <c r="AA13" s="307">
        <v>20</v>
      </c>
      <c r="AB13" s="305">
        <v>20102300</v>
      </c>
      <c r="AC13" s="305"/>
      <c r="AD13" s="305"/>
      <c r="AE13" s="305"/>
      <c r="AF13" s="304"/>
      <c r="AG13" s="304"/>
      <c r="AH13" s="304"/>
      <c r="AI13" s="304"/>
      <c r="AJ13" s="304"/>
      <c r="AK13" s="304"/>
      <c r="AL13" s="304"/>
      <c r="AM13" s="304"/>
      <c r="AN13" s="304"/>
      <c r="AO13" s="304"/>
      <c r="AP13" s="304"/>
      <c r="AQ13" s="304"/>
      <c r="AR13" s="304"/>
      <c r="AS13" s="304"/>
      <c r="AT13" s="304"/>
      <c r="AU13" s="304"/>
      <c r="AV13" s="304"/>
      <c r="AW13" s="304"/>
      <c r="AX13" s="427">
        <f t="shared" si="3"/>
        <v>20102300</v>
      </c>
      <c r="AY13" s="333">
        <v>29418000</v>
      </c>
      <c r="AZ13" s="333"/>
      <c r="BA13" s="333">
        <f t="shared" si="0"/>
        <v>0</v>
      </c>
      <c r="BB13" s="333"/>
      <c r="BC13" s="333"/>
      <c r="BD13" s="333"/>
      <c r="BE13" s="333"/>
      <c r="BF13" s="333"/>
      <c r="BG13" s="333"/>
      <c r="BH13" s="333"/>
      <c r="BI13" s="333"/>
      <c r="BJ13" s="333"/>
      <c r="BK13" s="333"/>
      <c r="BL13" s="333"/>
      <c r="BM13" s="333"/>
      <c r="BN13" s="333"/>
      <c r="BO13" s="333"/>
      <c r="BP13" s="333"/>
      <c r="BQ13" s="333"/>
      <c r="BR13" s="333"/>
      <c r="BS13" s="333"/>
      <c r="BT13" s="427">
        <f t="shared" si="4"/>
        <v>29418000</v>
      </c>
      <c r="BU13" s="304">
        <v>29418000</v>
      </c>
      <c r="BV13" s="304"/>
      <c r="BW13" s="304">
        <f t="shared" si="1"/>
        <v>0</v>
      </c>
      <c r="BX13" s="304"/>
      <c r="BY13" s="304"/>
      <c r="BZ13" s="304"/>
      <c r="CA13" s="304"/>
      <c r="CB13" s="304"/>
      <c r="CC13" s="304"/>
      <c r="CD13" s="304"/>
      <c r="CE13" s="304"/>
      <c r="CF13" s="304"/>
      <c r="CG13" s="304"/>
      <c r="CH13" s="304"/>
      <c r="CI13" s="304"/>
      <c r="CJ13" s="304"/>
      <c r="CK13" s="304"/>
      <c r="CL13" s="304"/>
      <c r="CM13" s="304"/>
      <c r="CN13" s="304"/>
      <c r="CO13" s="304"/>
      <c r="CP13" s="443">
        <f t="shared" si="5"/>
        <v>29418000</v>
      </c>
      <c r="CQ13" s="529">
        <v>29418000</v>
      </c>
      <c r="CR13" s="529"/>
      <c r="CS13" s="529"/>
      <c r="CT13" s="529"/>
      <c r="CU13" s="529"/>
      <c r="CV13" s="530"/>
      <c r="CW13" s="530"/>
      <c r="CX13" s="530"/>
      <c r="CY13" s="530"/>
      <c r="CZ13" s="530"/>
      <c r="DA13" s="530"/>
      <c r="DB13" s="530"/>
      <c r="DC13" s="530"/>
      <c r="DD13" s="530"/>
      <c r="DE13" s="530"/>
      <c r="DF13" s="530"/>
      <c r="DG13" s="530"/>
      <c r="DH13" s="530"/>
      <c r="DI13" s="532"/>
      <c r="DJ13" s="530"/>
      <c r="DK13" s="530"/>
      <c r="DL13" s="449">
        <f t="shared" si="6"/>
        <v>29418000</v>
      </c>
      <c r="DM13" s="533">
        <f t="shared" si="2"/>
        <v>108356300</v>
      </c>
      <c r="DN13" s="534" t="s">
        <v>1224</v>
      </c>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row>
    <row r="14" spans="1:207" s="140" customFormat="1" ht="50.1" customHeight="1" x14ac:dyDescent="0.25">
      <c r="A14" s="296">
        <v>4</v>
      </c>
      <c r="B14" s="297" t="s">
        <v>803</v>
      </c>
      <c r="C14" s="296" t="s">
        <v>398</v>
      </c>
      <c r="D14" s="141" t="s">
        <v>901</v>
      </c>
      <c r="E14" s="276" t="s">
        <v>902</v>
      </c>
      <c r="F14" s="276" t="s">
        <v>916</v>
      </c>
      <c r="G14" s="276" t="s">
        <v>917</v>
      </c>
      <c r="H14" s="299">
        <v>1</v>
      </c>
      <c r="I14" s="276"/>
      <c r="J14" s="300" t="s">
        <v>918</v>
      </c>
      <c r="K14" s="300" t="s">
        <v>176</v>
      </c>
      <c r="L14" s="300" t="s">
        <v>38</v>
      </c>
      <c r="M14" s="301">
        <v>1</v>
      </c>
      <c r="N14" s="301">
        <v>1</v>
      </c>
      <c r="O14" s="280" t="s">
        <v>1238</v>
      </c>
      <c r="P14" s="280" t="s">
        <v>940</v>
      </c>
      <c r="Q14" s="528">
        <v>0.4</v>
      </c>
      <c r="R14" s="280">
        <v>2023</v>
      </c>
      <c r="S14" s="280" t="s">
        <v>941</v>
      </c>
      <c r="T14" s="280" t="s">
        <v>105</v>
      </c>
      <c r="U14" s="280" t="s">
        <v>33</v>
      </c>
      <c r="V14" s="310">
        <v>1</v>
      </c>
      <c r="W14" s="310">
        <v>1</v>
      </c>
      <c r="X14" s="310">
        <v>0.25</v>
      </c>
      <c r="Y14" s="310">
        <v>0.25</v>
      </c>
      <c r="Z14" s="310">
        <v>0.25</v>
      </c>
      <c r="AA14" s="310">
        <v>0.25</v>
      </c>
      <c r="AB14" s="305">
        <v>16405000</v>
      </c>
      <c r="AC14" s="305"/>
      <c r="AD14" s="305"/>
      <c r="AE14" s="305"/>
      <c r="AF14" s="304"/>
      <c r="AG14" s="304"/>
      <c r="AH14" s="304"/>
      <c r="AI14" s="304"/>
      <c r="AJ14" s="304"/>
      <c r="AK14" s="304"/>
      <c r="AL14" s="304"/>
      <c r="AM14" s="304"/>
      <c r="AN14" s="304"/>
      <c r="AO14" s="304"/>
      <c r="AP14" s="304"/>
      <c r="AQ14" s="304"/>
      <c r="AR14" s="304"/>
      <c r="AS14" s="304"/>
      <c r="AT14" s="304"/>
      <c r="AU14" s="304"/>
      <c r="AV14" s="304"/>
      <c r="AW14" s="304"/>
      <c r="AX14" s="427">
        <f t="shared" si="3"/>
        <v>16405000</v>
      </c>
      <c r="AY14" s="333">
        <v>16200000</v>
      </c>
      <c r="AZ14" s="333"/>
      <c r="BA14" s="333">
        <f t="shared" si="0"/>
        <v>0</v>
      </c>
      <c r="BB14" s="333"/>
      <c r="BC14" s="333"/>
      <c r="BD14" s="333"/>
      <c r="BE14" s="333"/>
      <c r="BF14" s="333"/>
      <c r="BG14" s="333"/>
      <c r="BH14" s="333"/>
      <c r="BI14" s="333"/>
      <c r="BJ14" s="333"/>
      <c r="BK14" s="333"/>
      <c r="BL14" s="333"/>
      <c r="BM14" s="333"/>
      <c r="BN14" s="333"/>
      <c r="BO14" s="333"/>
      <c r="BP14" s="333"/>
      <c r="BQ14" s="333"/>
      <c r="BR14" s="333"/>
      <c r="BS14" s="333"/>
      <c r="BT14" s="427">
        <f t="shared" si="4"/>
        <v>16200000</v>
      </c>
      <c r="BU14" s="304">
        <v>16200000</v>
      </c>
      <c r="BV14" s="304"/>
      <c r="BW14" s="304">
        <f t="shared" si="1"/>
        <v>0</v>
      </c>
      <c r="BX14" s="304"/>
      <c r="BY14" s="304"/>
      <c r="BZ14" s="304"/>
      <c r="CA14" s="304"/>
      <c r="CB14" s="304"/>
      <c r="CC14" s="304"/>
      <c r="CD14" s="304"/>
      <c r="CE14" s="304"/>
      <c r="CF14" s="304"/>
      <c r="CG14" s="304"/>
      <c r="CH14" s="304"/>
      <c r="CI14" s="304"/>
      <c r="CJ14" s="304"/>
      <c r="CK14" s="304"/>
      <c r="CL14" s="304"/>
      <c r="CM14" s="304"/>
      <c r="CN14" s="304"/>
      <c r="CO14" s="304"/>
      <c r="CP14" s="443">
        <f t="shared" si="5"/>
        <v>16200000</v>
      </c>
      <c r="CQ14" s="529">
        <v>16200000</v>
      </c>
      <c r="CR14" s="529"/>
      <c r="CS14" s="529"/>
      <c r="CT14" s="529"/>
      <c r="CU14" s="529"/>
      <c r="CV14" s="530"/>
      <c r="CW14" s="530"/>
      <c r="CX14" s="530"/>
      <c r="CY14" s="530"/>
      <c r="CZ14" s="530"/>
      <c r="DA14" s="530"/>
      <c r="DB14" s="530"/>
      <c r="DC14" s="530"/>
      <c r="DD14" s="530"/>
      <c r="DE14" s="530"/>
      <c r="DF14" s="530"/>
      <c r="DG14" s="530"/>
      <c r="DH14" s="530"/>
      <c r="DI14" s="532"/>
      <c r="DJ14" s="530"/>
      <c r="DK14" s="530"/>
      <c r="DL14" s="449">
        <f t="shared" si="6"/>
        <v>16200000</v>
      </c>
      <c r="DM14" s="533">
        <f t="shared" si="2"/>
        <v>65005000</v>
      </c>
      <c r="DN14" s="534" t="s">
        <v>1224</v>
      </c>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row>
    <row r="15" spans="1:207" s="140" customFormat="1" ht="50.1" customHeight="1" x14ac:dyDescent="0.25">
      <c r="A15" s="296">
        <v>4</v>
      </c>
      <c r="B15" s="297" t="s">
        <v>803</v>
      </c>
      <c r="C15" s="296" t="s">
        <v>398</v>
      </c>
      <c r="D15" s="141" t="s">
        <v>901</v>
      </c>
      <c r="E15" s="276" t="s">
        <v>902</v>
      </c>
      <c r="F15" s="276" t="s">
        <v>916</v>
      </c>
      <c r="G15" s="276" t="s">
        <v>917</v>
      </c>
      <c r="H15" s="299">
        <v>1</v>
      </c>
      <c r="I15" s="276"/>
      <c r="J15" s="300" t="s">
        <v>918</v>
      </c>
      <c r="K15" s="300" t="s">
        <v>176</v>
      </c>
      <c r="L15" s="300" t="s">
        <v>38</v>
      </c>
      <c r="M15" s="301">
        <v>1</v>
      </c>
      <c r="N15" s="301">
        <v>1</v>
      </c>
      <c r="O15" s="280" t="s">
        <v>942</v>
      </c>
      <c r="P15" s="280" t="s">
        <v>943</v>
      </c>
      <c r="Q15" s="528">
        <v>0.4</v>
      </c>
      <c r="R15" s="280">
        <v>2023</v>
      </c>
      <c r="S15" s="280" t="s">
        <v>944</v>
      </c>
      <c r="T15" s="280" t="s">
        <v>105</v>
      </c>
      <c r="U15" s="280" t="s">
        <v>38</v>
      </c>
      <c r="V15" s="307">
        <v>1</v>
      </c>
      <c r="W15" s="307">
        <v>1</v>
      </c>
      <c r="X15" s="307">
        <v>1</v>
      </c>
      <c r="Y15" s="307">
        <v>1</v>
      </c>
      <c r="Z15" s="307">
        <v>1</v>
      </c>
      <c r="AA15" s="307">
        <v>1</v>
      </c>
      <c r="AB15" s="305">
        <v>16405000</v>
      </c>
      <c r="AC15" s="305"/>
      <c r="AD15" s="305"/>
      <c r="AE15" s="305"/>
      <c r="AF15" s="304"/>
      <c r="AG15" s="304"/>
      <c r="AH15" s="304"/>
      <c r="AI15" s="304"/>
      <c r="AJ15" s="304"/>
      <c r="AK15" s="304"/>
      <c r="AL15" s="304"/>
      <c r="AM15" s="304"/>
      <c r="AN15" s="304"/>
      <c r="AO15" s="304"/>
      <c r="AP15" s="304"/>
      <c r="AQ15" s="304"/>
      <c r="AR15" s="304"/>
      <c r="AS15" s="304"/>
      <c r="AT15" s="304"/>
      <c r="AU15" s="304"/>
      <c r="AV15" s="304"/>
      <c r="AW15" s="304"/>
      <c r="AX15" s="427">
        <f t="shared" si="3"/>
        <v>16405000</v>
      </c>
      <c r="AY15" s="333">
        <v>9610000</v>
      </c>
      <c r="AZ15" s="333"/>
      <c r="BA15" s="333">
        <f t="shared" si="0"/>
        <v>0</v>
      </c>
      <c r="BB15" s="333"/>
      <c r="BC15" s="333"/>
      <c r="BD15" s="333"/>
      <c r="BE15" s="333"/>
      <c r="BF15" s="333"/>
      <c r="BG15" s="333"/>
      <c r="BH15" s="333"/>
      <c r="BI15" s="333"/>
      <c r="BJ15" s="333"/>
      <c r="BK15" s="333"/>
      <c r="BL15" s="333"/>
      <c r="BM15" s="333"/>
      <c r="BN15" s="333"/>
      <c r="BO15" s="333"/>
      <c r="BP15" s="333"/>
      <c r="BQ15" s="333"/>
      <c r="BR15" s="333"/>
      <c r="BS15" s="333"/>
      <c r="BT15" s="427">
        <f t="shared" si="4"/>
        <v>9610000</v>
      </c>
      <c r="BU15" s="304">
        <v>20929000</v>
      </c>
      <c r="BV15" s="304"/>
      <c r="BW15" s="304">
        <f t="shared" si="1"/>
        <v>0</v>
      </c>
      <c r="BX15" s="304"/>
      <c r="BY15" s="304"/>
      <c r="BZ15" s="304"/>
      <c r="CA15" s="304"/>
      <c r="CB15" s="304"/>
      <c r="CC15" s="304"/>
      <c r="CD15" s="304"/>
      <c r="CE15" s="304"/>
      <c r="CF15" s="304"/>
      <c r="CG15" s="304"/>
      <c r="CH15" s="304"/>
      <c r="CI15" s="304"/>
      <c r="CJ15" s="304"/>
      <c r="CK15" s="304"/>
      <c r="CL15" s="304"/>
      <c r="CM15" s="304"/>
      <c r="CN15" s="304"/>
      <c r="CO15" s="304"/>
      <c r="CP15" s="443">
        <f t="shared" si="5"/>
        <v>20929000</v>
      </c>
      <c r="CQ15" s="529">
        <v>32746036</v>
      </c>
      <c r="CR15" s="529"/>
      <c r="CS15" s="529"/>
      <c r="CT15" s="529"/>
      <c r="CU15" s="529"/>
      <c r="CV15" s="530"/>
      <c r="CW15" s="530"/>
      <c r="CX15" s="530"/>
      <c r="CY15" s="530"/>
      <c r="CZ15" s="530"/>
      <c r="DA15" s="530"/>
      <c r="DB15" s="530"/>
      <c r="DC15" s="530"/>
      <c r="DD15" s="530"/>
      <c r="DE15" s="530"/>
      <c r="DF15" s="530"/>
      <c r="DG15" s="530"/>
      <c r="DH15" s="530"/>
      <c r="DI15" s="532"/>
      <c r="DJ15" s="530"/>
      <c r="DK15" s="530"/>
      <c r="DL15" s="449">
        <f t="shared" si="6"/>
        <v>32746036</v>
      </c>
      <c r="DM15" s="533">
        <f t="shared" si="2"/>
        <v>79690036</v>
      </c>
      <c r="DN15" s="534" t="s">
        <v>1224</v>
      </c>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row>
    <row r="16" spans="1:207" s="3" customFormat="1" ht="50.1" customHeight="1" x14ac:dyDescent="0.2">
      <c r="A16" s="1551" t="s">
        <v>1226</v>
      </c>
      <c r="B16" s="1552"/>
      <c r="C16" s="1552"/>
      <c r="D16" s="1552"/>
      <c r="E16" s="1552"/>
      <c r="F16" s="1552"/>
      <c r="G16" s="1552"/>
      <c r="H16" s="1552"/>
      <c r="I16" s="1552"/>
      <c r="J16" s="1552"/>
      <c r="K16" s="1552"/>
      <c r="L16" s="1552"/>
      <c r="M16" s="1552"/>
      <c r="N16" s="1552"/>
      <c r="O16" s="1552"/>
      <c r="P16" s="1552"/>
      <c r="Q16" s="1552"/>
      <c r="R16" s="1552"/>
      <c r="S16" s="1552"/>
      <c r="T16" s="1552"/>
      <c r="U16" s="1552"/>
      <c r="V16" s="1552"/>
      <c r="W16" s="1552"/>
      <c r="X16" s="1552"/>
      <c r="Y16" s="1552"/>
      <c r="Z16" s="1552"/>
      <c r="AA16" s="1553"/>
      <c r="AB16" s="213">
        <f>SUM(AB4:AB15)</f>
        <v>1062502000</v>
      </c>
      <c r="AC16" s="325">
        <f t="shared" ref="AC16:CN16" si="8">SUM(AC4:AC15)</f>
        <v>0</v>
      </c>
      <c r="AD16" s="325">
        <f t="shared" si="8"/>
        <v>0</v>
      </c>
      <c r="AE16" s="325">
        <f t="shared" si="8"/>
        <v>0</v>
      </c>
      <c r="AF16" s="325">
        <f t="shared" si="8"/>
        <v>0</v>
      </c>
      <c r="AG16" s="325">
        <f t="shared" si="8"/>
        <v>0</v>
      </c>
      <c r="AH16" s="325">
        <f t="shared" si="8"/>
        <v>0</v>
      </c>
      <c r="AI16" s="325">
        <f t="shared" si="8"/>
        <v>0</v>
      </c>
      <c r="AJ16" s="325">
        <f t="shared" si="8"/>
        <v>0</v>
      </c>
      <c r="AK16" s="325">
        <f t="shared" si="8"/>
        <v>0</v>
      </c>
      <c r="AL16" s="325">
        <f t="shared" si="8"/>
        <v>0</v>
      </c>
      <c r="AM16" s="325">
        <f t="shared" si="8"/>
        <v>0</v>
      </c>
      <c r="AN16" s="325">
        <f t="shared" si="8"/>
        <v>0</v>
      </c>
      <c r="AO16" s="325">
        <f t="shared" si="8"/>
        <v>0</v>
      </c>
      <c r="AP16" s="325">
        <f t="shared" si="8"/>
        <v>0</v>
      </c>
      <c r="AQ16" s="325">
        <f t="shared" si="8"/>
        <v>0</v>
      </c>
      <c r="AR16" s="325">
        <f t="shared" si="8"/>
        <v>0</v>
      </c>
      <c r="AS16" s="325">
        <f t="shared" si="8"/>
        <v>0</v>
      </c>
      <c r="AT16" s="325">
        <f t="shared" si="8"/>
        <v>0</v>
      </c>
      <c r="AU16" s="325">
        <f t="shared" si="8"/>
        <v>200000000</v>
      </c>
      <c r="AV16" s="325">
        <f t="shared" si="8"/>
        <v>0</v>
      </c>
      <c r="AW16" s="325">
        <f t="shared" si="8"/>
        <v>0</v>
      </c>
      <c r="AX16" s="420">
        <f t="shared" si="8"/>
        <v>1262502000</v>
      </c>
      <c r="AY16" s="325">
        <f t="shared" si="8"/>
        <v>257250000</v>
      </c>
      <c r="AZ16" s="325">
        <f t="shared" si="8"/>
        <v>0</v>
      </c>
      <c r="BA16" s="325">
        <f t="shared" si="8"/>
        <v>0</v>
      </c>
      <c r="BB16" s="325">
        <f t="shared" si="8"/>
        <v>0</v>
      </c>
      <c r="BC16" s="325">
        <f t="shared" si="8"/>
        <v>0</v>
      </c>
      <c r="BD16" s="325">
        <f t="shared" si="8"/>
        <v>0</v>
      </c>
      <c r="BE16" s="325">
        <f t="shared" si="8"/>
        <v>0</v>
      </c>
      <c r="BF16" s="325">
        <f t="shared" si="8"/>
        <v>0</v>
      </c>
      <c r="BG16" s="325">
        <f t="shared" si="8"/>
        <v>0</v>
      </c>
      <c r="BH16" s="325">
        <f t="shared" si="8"/>
        <v>0</v>
      </c>
      <c r="BI16" s="325">
        <f t="shared" si="8"/>
        <v>0</v>
      </c>
      <c r="BJ16" s="325">
        <f t="shared" si="8"/>
        <v>0</v>
      </c>
      <c r="BK16" s="325">
        <f t="shared" si="8"/>
        <v>0</v>
      </c>
      <c r="BL16" s="325">
        <f t="shared" si="8"/>
        <v>0</v>
      </c>
      <c r="BM16" s="325">
        <f t="shared" si="8"/>
        <v>0</v>
      </c>
      <c r="BN16" s="325">
        <f t="shared" si="8"/>
        <v>0</v>
      </c>
      <c r="BO16" s="325">
        <f t="shared" si="8"/>
        <v>0</v>
      </c>
      <c r="BP16" s="325">
        <f t="shared" si="8"/>
        <v>0</v>
      </c>
      <c r="BQ16" s="325">
        <f t="shared" si="8"/>
        <v>205800000</v>
      </c>
      <c r="BR16" s="325">
        <f t="shared" si="8"/>
        <v>0</v>
      </c>
      <c r="BS16" s="325">
        <f t="shared" si="8"/>
        <v>0</v>
      </c>
      <c r="BT16" s="420">
        <f t="shared" si="8"/>
        <v>463050000</v>
      </c>
      <c r="BU16" s="325">
        <f t="shared" si="8"/>
        <v>268569000</v>
      </c>
      <c r="BV16" s="325">
        <f t="shared" si="8"/>
        <v>0</v>
      </c>
      <c r="BW16" s="325">
        <f t="shared" si="8"/>
        <v>0</v>
      </c>
      <c r="BX16" s="325">
        <f t="shared" si="8"/>
        <v>0</v>
      </c>
      <c r="BY16" s="325">
        <f t="shared" si="8"/>
        <v>0</v>
      </c>
      <c r="BZ16" s="325">
        <f t="shared" si="8"/>
        <v>0</v>
      </c>
      <c r="CA16" s="325">
        <f t="shared" si="8"/>
        <v>0</v>
      </c>
      <c r="CB16" s="325">
        <f t="shared" si="8"/>
        <v>0</v>
      </c>
      <c r="CC16" s="325">
        <f t="shared" si="8"/>
        <v>0</v>
      </c>
      <c r="CD16" s="325">
        <f t="shared" si="8"/>
        <v>0</v>
      </c>
      <c r="CE16" s="325">
        <f t="shared" si="8"/>
        <v>0</v>
      </c>
      <c r="CF16" s="325">
        <f t="shared" si="8"/>
        <v>0</v>
      </c>
      <c r="CG16" s="325">
        <f t="shared" si="8"/>
        <v>0</v>
      </c>
      <c r="CH16" s="325">
        <f t="shared" si="8"/>
        <v>0</v>
      </c>
      <c r="CI16" s="325">
        <f t="shared" si="8"/>
        <v>0</v>
      </c>
      <c r="CJ16" s="325">
        <f t="shared" si="8"/>
        <v>0</v>
      </c>
      <c r="CK16" s="325">
        <f t="shared" si="8"/>
        <v>0</v>
      </c>
      <c r="CL16" s="325">
        <f t="shared" si="8"/>
        <v>0</v>
      </c>
      <c r="CM16" s="325">
        <f t="shared" si="8"/>
        <v>164053200</v>
      </c>
      <c r="CN16" s="325">
        <f t="shared" si="8"/>
        <v>50802000</v>
      </c>
      <c r="CO16" s="325">
        <f t="shared" ref="CO16:DM16" si="9">SUM(CO4:CO15)</f>
        <v>0</v>
      </c>
      <c r="CP16" s="420">
        <f t="shared" si="9"/>
        <v>483424200</v>
      </c>
      <c r="CQ16" s="213">
        <f t="shared" si="9"/>
        <v>280386036</v>
      </c>
      <c r="CR16" s="213">
        <f t="shared" si="9"/>
        <v>0</v>
      </c>
      <c r="CS16" s="213">
        <f t="shared" si="9"/>
        <v>0</v>
      </c>
      <c r="CT16" s="213">
        <f t="shared" si="9"/>
        <v>0</v>
      </c>
      <c r="CU16" s="213">
        <f t="shared" si="9"/>
        <v>0</v>
      </c>
      <c r="CV16" s="213">
        <f t="shared" si="9"/>
        <v>0</v>
      </c>
      <c r="CW16" s="213">
        <f t="shared" si="9"/>
        <v>0</v>
      </c>
      <c r="CX16" s="213">
        <f t="shared" si="9"/>
        <v>0</v>
      </c>
      <c r="CY16" s="213">
        <f t="shared" si="9"/>
        <v>0</v>
      </c>
      <c r="CZ16" s="213">
        <f t="shared" si="9"/>
        <v>0</v>
      </c>
      <c r="DA16" s="213">
        <f t="shared" si="9"/>
        <v>0</v>
      </c>
      <c r="DB16" s="213">
        <f t="shared" si="9"/>
        <v>0</v>
      </c>
      <c r="DC16" s="213">
        <f t="shared" si="9"/>
        <v>0</v>
      </c>
      <c r="DD16" s="213">
        <f t="shared" si="9"/>
        <v>0</v>
      </c>
      <c r="DE16" s="213">
        <f t="shared" si="9"/>
        <v>0</v>
      </c>
      <c r="DF16" s="213">
        <f t="shared" si="9"/>
        <v>0</v>
      </c>
      <c r="DG16" s="213">
        <f t="shared" si="9"/>
        <v>0</v>
      </c>
      <c r="DH16" s="213">
        <f t="shared" si="9"/>
        <v>0</v>
      </c>
      <c r="DI16" s="213"/>
      <c r="DJ16" s="213">
        <f t="shared" ref="DJ16:DK16" si="10">SUM(DJ4:DJ15)</f>
        <v>0</v>
      </c>
      <c r="DK16" s="213">
        <f t="shared" si="10"/>
        <v>0</v>
      </c>
      <c r="DL16" s="420">
        <f t="shared" si="9"/>
        <v>504694865</v>
      </c>
      <c r="DM16" s="213">
        <f t="shared" si="9"/>
        <v>2713671065</v>
      </c>
      <c r="DN16" s="325" t="s">
        <v>1224</v>
      </c>
      <c r="DO16" s="535"/>
    </row>
  </sheetData>
  <mergeCells count="107">
    <mergeCell ref="A2:A3"/>
    <mergeCell ref="B2:B3"/>
    <mergeCell ref="C2:C3"/>
    <mergeCell ref="E2:E3"/>
    <mergeCell ref="G2:G3"/>
    <mergeCell ref="H2:N2"/>
    <mergeCell ref="O2:O3"/>
    <mergeCell ref="AX1:AX3"/>
    <mergeCell ref="AY1:BS1"/>
    <mergeCell ref="AY2:AY3"/>
    <mergeCell ref="BA2:BA3"/>
    <mergeCell ref="BB2:BB3"/>
    <mergeCell ref="BC2:BC3"/>
    <mergeCell ref="A1:C1"/>
    <mergeCell ref="D1:E1"/>
    <mergeCell ref="F1:N1"/>
    <mergeCell ref="O1:W1"/>
    <mergeCell ref="P2:P3"/>
    <mergeCell ref="Q2:W2"/>
    <mergeCell ref="X2:AA2"/>
    <mergeCell ref="AB2:AB3"/>
    <mergeCell ref="AD2:AD3"/>
    <mergeCell ref="AE2:AE3"/>
    <mergeCell ref="AI2:AI3"/>
    <mergeCell ref="DL1:DL3"/>
    <mergeCell ref="DM1:DM3"/>
    <mergeCell ref="DN1:DN3"/>
    <mergeCell ref="BT1:BT3"/>
    <mergeCell ref="BU1:CO1"/>
    <mergeCell ref="CP1:CP3"/>
    <mergeCell ref="CQ1:DK1"/>
    <mergeCell ref="X1:AA1"/>
    <mergeCell ref="AB1:AW1"/>
    <mergeCell ref="AR2:AR3"/>
    <mergeCell ref="AS2:AS3"/>
    <mergeCell ref="AT2:AT3"/>
    <mergeCell ref="AU2:AU3"/>
    <mergeCell ref="AV2:AV3"/>
    <mergeCell ref="AW2:AW3"/>
    <mergeCell ref="AL2:AL3"/>
    <mergeCell ref="AM2:AM3"/>
    <mergeCell ref="AN2:AN3"/>
    <mergeCell ref="AO2:AO3"/>
    <mergeCell ref="AP2:AP3"/>
    <mergeCell ref="AQ2:AQ3"/>
    <mergeCell ref="AF2:AF3"/>
    <mergeCell ref="AG2:AG3"/>
    <mergeCell ref="AH2:AH3"/>
    <mergeCell ref="AJ2:AJ3"/>
    <mergeCell ref="AK2:AK3"/>
    <mergeCell ref="BJ2:BJ3"/>
    <mergeCell ref="BK2:BK3"/>
    <mergeCell ref="BL2:BL3"/>
    <mergeCell ref="BM2:BM3"/>
    <mergeCell ref="BN2:BN3"/>
    <mergeCell ref="BO2:BO3"/>
    <mergeCell ref="BD2:BD3"/>
    <mergeCell ref="BE2:BE3"/>
    <mergeCell ref="BF2:BF3"/>
    <mergeCell ref="BG2:BG3"/>
    <mergeCell ref="BH2:BH3"/>
    <mergeCell ref="BI2:BI3"/>
    <mergeCell ref="BX2:BX3"/>
    <mergeCell ref="BY2:BY3"/>
    <mergeCell ref="BZ2:BZ3"/>
    <mergeCell ref="CA2:CA3"/>
    <mergeCell ref="CB2:CB3"/>
    <mergeCell ref="CC2:CC3"/>
    <mergeCell ref="BP2:BP3"/>
    <mergeCell ref="BQ2:BQ3"/>
    <mergeCell ref="BR2:BR3"/>
    <mergeCell ref="BS2:BS3"/>
    <mergeCell ref="BU2:BU3"/>
    <mergeCell ref="BW2:BW3"/>
    <mergeCell ref="CM2:CM3"/>
    <mergeCell ref="CN2:CN3"/>
    <mergeCell ref="CO2:CO3"/>
    <mergeCell ref="CD2:CD3"/>
    <mergeCell ref="CE2:CE3"/>
    <mergeCell ref="CF2:CF3"/>
    <mergeCell ref="CG2:CG3"/>
    <mergeCell ref="CH2:CH3"/>
    <mergeCell ref="CI2:CI3"/>
    <mergeCell ref="DJ2:DJ3"/>
    <mergeCell ref="DK2:DK3"/>
    <mergeCell ref="A16:AA16"/>
    <mergeCell ref="DD2:DD3"/>
    <mergeCell ref="DE2:DE3"/>
    <mergeCell ref="DF2:DF3"/>
    <mergeCell ref="DG2:DG3"/>
    <mergeCell ref="DH2:DH3"/>
    <mergeCell ref="DI2:DI3"/>
    <mergeCell ref="CX2:CX3"/>
    <mergeCell ref="CY2:CY3"/>
    <mergeCell ref="CZ2:CZ3"/>
    <mergeCell ref="DA2:DA3"/>
    <mergeCell ref="DB2:DB3"/>
    <mergeCell ref="DC2:DC3"/>
    <mergeCell ref="CQ2:CQ3"/>
    <mergeCell ref="CS2:CS3"/>
    <mergeCell ref="CT2:CT3"/>
    <mergeCell ref="CU2:CU3"/>
    <mergeCell ref="CV2:CV3"/>
    <mergeCell ref="CW2:CW3"/>
    <mergeCell ref="CJ2:CJ3"/>
    <mergeCell ref="CK2:CK3"/>
    <mergeCell ref="CL2:CL3"/>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6"/>
  <dimension ref="A1:DS7"/>
  <sheetViews>
    <sheetView workbookViewId="0">
      <selection sqref="A1:XFD3"/>
    </sheetView>
  </sheetViews>
  <sheetFormatPr baseColWidth="10" defaultRowHeight="15" x14ac:dyDescent="0.25"/>
  <cols>
    <col min="117" max="117" width="16.42578125" customWidth="1"/>
  </cols>
  <sheetData>
    <row r="1" spans="1:123" s="3" customFormat="1" ht="41.25" customHeight="1" thickBot="1" x14ac:dyDescent="0.25">
      <c r="A1" s="1490" t="s">
        <v>14</v>
      </c>
      <c r="B1" s="1491"/>
      <c r="C1" s="1492"/>
      <c r="D1" s="1493" t="s">
        <v>1212</v>
      </c>
      <c r="E1" s="1494"/>
      <c r="F1" s="1485" t="s">
        <v>1213</v>
      </c>
      <c r="G1" s="1486"/>
      <c r="H1" s="1486"/>
      <c r="I1" s="1486"/>
      <c r="J1" s="1486"/>
      <c r="K1" s="1486"/>
      <c r="L1" s="1486"/>
      <c r="M1" s="1486"/>
      <c r="N1" s="1487"/>
      <c r="O1" s="1485" t="s">
        <v>1191</v>
      </c>
      <c r="P1" s="1486"/>
      <c r="Q1" s="1486"/>
      <c r="R1" s="1486"/>
      <c r="S1" s="1486"/>
      <c r="T1" s="1486"/>
      <c r="U1" s="1486"/>
      <c r="V1" s="1486"/>
      <c r="W1" s="1487"/>
      <c r="X1" s="1485" t="s">
        <v>1200</v>
      </c>
      <c r="Y1" s="1486"/>
      <c r="Z1" s="1486"/>
      <c r="AA1" s="1487"/>
      <c r="AB1" s="1485" t="s">
        <v>1214</v>
      </c>
      <c r="AC1" s="1486"/>
      <c r="AD1" s="1486"/>
      <c r="AE1" s="1486"/>
      <c r="AF1" s="1486"/>
      <c r="AG1" s="1486"/>
      <c r="AH1" s="1486"/>
      <c r="AI1" s="1486"/>
      <c r="AJ1" s="1486"/>
      <c r="AK1" s="1486"/>
      <c r="AL1" s="1486"/>
      <c r="AM1" s="1486"/>
      <c r="AN1" s="1486"/>
      <c r="AO1" s="1486"/>
      <c r="AP1" s="1486"/>
      <c r="AQ1" s="1486"/>
      <c r="AR1" s="1486"/>
      <c r="AS1" s="1486"/>
      <c r="AT1" s="1486"/>
      <c r="AU1" s="1486"/>
      <c r="AV1" s="1486"/>
      <c r="AW1" s="1487"/>
      <c r="AX1" s="1482" t="s">
        <v>0</v>
      </c>
      <c r="AY1" s="1485" t="s">
        <v>1215</v>
      </c>
      <c r="AZ1" s="1486"/>
      <c r="BA1" s="1486"/>
      <c r="BB1" s="1486"/>
      <c r="BC1" s="1486"/>
      <c r="BD1" s="1486"/>
      <c r="BE1" s="1486"/>
      <c r="BF1" s="1486"/>
      <c r="BG1" s="1486"/>
      <c r="BH1" s="1486"/>
      <c r="BI1" s="1486"/>
      <c r="BJ1" s="1486"/>
      <c r="BK1" s="1486"/>
      <c r="BL1" s="1486"/>
      <c r="BM1" s="1486"/>
      <c r="BN1" s="1486"/>
      <c r="BO1" s="1486"/>
      <c r="BP1" s="1486"/>
      <c r="BQ1" s="1486"/>
      <c r="BR1" s="1486"/>
      <c r="BS1" s="1487"/>
      <c r="BT1" s="1482" t="s">
        <v>2</v>
      </c>
      <c r="BU1" s="1485" t="s">
        <v>1216</v>
      </c>
      <c r="BV1" s="1486"/>
      <c r="BW1" s="1486"/>
      <c r="BX1" s="1486"/>
      <c r="BY1" s="1486"/>
      <c r="BZ1" s="1486"/>
      <c r="CA1" s="1486"/>
      <c r="CB1" s="1486"/>
      <c r="CC1" s="1486"/>
      <c r="CD1" s="1486"/>
      <c r="CE1" s="1486"/>
      <c r="CF1" s="1486"/>
      <c r="CG1" s="1486"/>
      <c r="CH1" s="1486"/>
      <c r="CI1" s="1486"/>
      <c r="CJ1" s="1486"/>
      <c r="CK1" s="1486"/>
      <c r="CL1" s="1486"/>
      <c r="CM1" s="1486"/>
      <c r="CN1" s="1486"/>
      <c r="CO1" s="1487"/>
      <c r="CP1" s="1482" t="s">
        <v>3</v>
      </c>
      <c r="CQ1" s="1506" t="s">
        <v>1217</v>
      </c>
      <c r="CR1" s="1507"/>
      <c r="CS1" s="1507"/>
      <c r="CT1" s="1507"/>
      <c r="CU1" s="1507"/>
      <c r="CV1" s="1507"/>
      <c r="CW1" s="1507"/>
      <c r="CX1" s="1507"/>
      <c r="CY1" s="1507"/>
      <c r="CZ1" s="1507"/>
      <c r="DA1" s="1507"/>
      <c r="DB1" s="1507"/>
      <c r="DC1" s="1507"/>
      <c r="DD1" s="1507"/>
      <c r="DE1" s="1507"/>
      <c r="DF1" s="1507"/>
      <c r="DG1" s="1507"/>
      <c r="DH1" s="1507"/>
      <c r="DI1" s="1507"/>
      <c r="DJ1" s="1507"/>
      <c r="DK1" s="1508"/>
      <c r="DL1" s="1482" t="s">
        <v>5</v>
      </c>
      <c r="DM1" s="1451" t="s">
        <v>6</v>
      </c>
      <c r="DN1" s="1451" t="s">
        <v>1160</v>
      </c>
    </row>
    <row r="2" spans="1:123" s="3" customFormat="1" ht="28.5" customHeight="1" thickBot="1" x14ac:dyDescent="0.25">
      <c r="A2" s="1472" t="s">
        <v>14</v>
      </c>
      <c r="B2" s="1472" t="s">
        <v>15</v>
      </c>
      <c r="C2" s="1474" t="s">
        <v>15</v>
      </c>
      <c r="D2" s="53" t="s">
        <v>7</v>
      </c>
      <c r="E2" s="1476" t="s">
        <v>8</v>
      </c>
      <c r="F2" s="53" t="s">
        <v>9</v>
      </c>
      <c r="G2" s="1478" t="s">
        <v>10</v>
      </c>
      <c r="H2" s="1460" t="s">
        <v>11</v>
      </c>
      <c r="I2" s="1461"/>
      <c r="J2" s="1461"/>
      <c r="K2" s="1461"/>
      <c r="L2" s="1461"/>
      <c r="M2" s="1461"/>
      <c r="N2" s="1462"/>
      <c r="O2" s="1480" t="s">
        <v>12</v>
      </c>
      <c r="P2" s="1480" t="s">
        <v>13</v>
      </c>
      <c r="Q2" s="1460" t="s">
        <v>11</v>
      </c>
      <c r="R2" s="1461"/>
      <c r="S2" s="1461"/>
      <c r="T2" s="1461"/>
      <c r="U2" s="1461"/>
      <c r="V2" s="1461"/>
      <c r="W2" s="1462"/>
      <c r="X2" s="1460" t="s">
        <v>1192</v>
      </c>
      <c r="Y2" s="1461"/>
      <c r="Z2" s="1461"/>
      <c r="AA2" s="1461"/>
      <c r="AB2" s="1456" t="s">
        <v>1243</v>
      </c>
      <c r="AC2" s="175" t="s">
        <v>1240</v>
      </c>
      <c r="AD2" s="1456" t="s">
        <v>1244</v>
      </c>
      <c r="AE2" s="1464" t="s">
        <v>1245</v>
      </c>
      <c r="AF2" s="1451" t="s">
        <v>1246</v>
      </c>
      <c r="AG2" s="1451" t="s">
        <v>1247</v>
      </c>
      <c r="AH2" s="1451" t="s">
        <v>1248</v>
      </c>
      <c r="AI2" s="1451" t="s">
        <v>1249</v>
      </c>
      <c r="AJ2" s="1451" t="s">
        <v>1250</v>
      </c>
      <c r="AK2" s="1451" t="s">
        <v>1251</v>
      </c>
      <c r="AL2" s="1451" t="s">
        <v>1252</v>
      </c>
      <c r="AM2" s="1451" t="s">
        <v>1253</v>
      </c>
      <c r="AN2" s="1451" t="s">
        <v>1254</v>
      </c>
      <c r="AO2" s="1451" t="s">
        <v>1255</v>
      </c>
      <c r="AP2" s="1451" t="s">
        <v>1206</v>
      </c>
      <c r="AQ2" s="1470" t="s">
        <v>1256</v>
      </c>
      <c r="AR2" s="1466" t="s">
        <v>1257</v>
      </c>
      <c r="AS2" s="1468" t="s">
        <v>1270</v>
      </c>
      <c r="AT2" s="1468" t="s">
        <v>1259</v>
      </c>
      <c r="AU2" s="1468" t="s">
        <v>1258</v>
      </c>
      <c r="AV2" s="1495" t="s">
        <v>1234</v>
      </c>
      <c r="AW2" s="1495" t="s">
        <v>1242</v>
      </c>
      <c r="AX2" s="1483"/>
      <c r="AY2" s="1488" t="s">
        <v>1</v>
      </c>
      <c r="AZ2" s="177" t="s">
        <v>1269</v>
      </c>
      <c r="BA2" s="1488" t="s">
        <v>1244</v>
      </c>
      <c r="BB2" s="1488" t="s">
        <v>1161</v>
      </c>
      <c r="BC2" s="1488" t="s">
        <v>1246</v>
      </c>
      <c r="BD2" s="1488" t="s">
        <v>1247</v>
      </c>
      <c r="BE2" s="1458" t="s">
        <v>1260</v>
      </c>
      <c r="BF2" s="1458" t="s">
        <v>1261</v>
      </c>
      <c r="BG2" s="1458" t="s">
        <v>1250</v>
      </c>
      <c r="BH2" s="1458" t="s">
        <v>1262</v>
      </c>
      <c r="BI2" s="1458" t="s">
        <v>1263</v>
      </c>
      <c r="BJ2" s="1458" t="s">
        <v>1264</v>
      </c>
      <c r="BK2" s="1458" t="s">
        <v>1254</v>
      </c>
      <c r="BL2" s="1458" t="s">
        <v>1255</v>
      </c>
      <c r="BM2" s="1458" t="s">
        <v>1265</v>
      </c>
      <c r="BN2" s="1458" t="s">
        <v>1266</v>
      </c>
      <c r="BO2" s="1488" t="s">
        <v>1267</v>
      </c>
      <c r="BP2" s="1456" t="s">
        <v>1271</v>
      </c>
      <c r="BQ2" s="1451" t="s">
        <v>1258</v>
      </c>
      <c r="BR2" s="1451" t="s">
        <v>1234</v>
      </c>
      <c r="BS2" s="1451" t="s">
        <v>1242</v>
      </c>
      <c r="BT2" s="1504" t="e">
        <f>+#REF!*1.029</f>
        <v>#REF!</v>
      </c>
      <c r="BU2" s="1451" t="s">
        <v>1243</v>
      </c>
      <c r="BV2" s="181" t="s">
        <v>1272</v>
      </c>
      <c r="BW2" s="1451" t="s">
        <v>1274</v>
      </c>
      <c r="BX2" s="1451" t="s">
        <v>1161</v>
      </c>
      <c r="BY2" s="1451" t="s">
        <v>1246</v>
      </c>
      <c r="BZ2" s="1451" t="s">
        <v>1247</v>
      </c>
      <c r="CA2" s="1451" t="s">
        <v>1275</v>
      </c>
      <c r="CB2" s="1451" t="s">
        <v>1261</v>
      </c>
      <c r="CC2" s="1458" t="s">
        <v>1250</v>
      </c>
      <c r="CD2" s="1451" t="s">
        <v>1276</v>
      </c>
      <c r="CE2" s="1451" t="s">
        <v>1252</v>
      </c>
      <c r="CF2" s="1451" t="s">
        <v>1277</v>
      </c>
      <c r="CG2" s="1451" t="s">
        <v>1278</v>
      </c>
      <c r="CH2" s="1451" t="s">
        <v>1279</v>
      </c>
      <c r="CI2" s="1451" t="s">
        <v>1280</v>
      </c>
      <c r="CJ2" s="1451" t="s">
        <v>1281</v>
      </c>
      <c r="CK2" s="1451" t="s">
        <v>1267</v>
      </c>
      <c r="CL2" s="1451" t="s">
        <v>1268</v>
      </c>
      <c r="CM2" s="1451" t="s">
        <v>1258</v>
      </c>
      <c r="CN2" s="1451" t="s">
        <v>1234</v>
      </c>
      <c r="CO2" s="1451" t="s">
        <v>1242</v>
      </c>
      <c r="CP2" s="1483"/>
      <c r="CQ2" s="1456" t="s">
        <v>4</v>
      </c>
      <c r="CR2" s="176" t="s">
        <v>1282</v>
      </c>
      <c r="CS2" s="1456" t="s">
        <v>1244</v>
      </c>
      <c r="CT2" s="1456" t="s">
        <v>1162</v>
      </c>
      <c r="CU2" s="1451" t="s">
        <v>1285</v>
      </c>
      <c r="CV2" s="1451" t="s">
        <v>1286</v>
      </c>
      <c r="CW2" s="1451" t="s">
        <v>1287</v>
      </c>
      <c r="CX2" s="1451" t="s">
        <v>1261</v>
      </c>
      <c r="CY2" s="1451" t="s">
        <v>1288</v>
      </c>
      <c r="CZ2" s="1451" t="s">
        <v>1289</v>
      </c>
      <c r="DA2" s="1451" t="s">
        <v>1290</v>
      </c>
      <c r="DB2" s="1451" t="s">
        <v>1235</v>
      </c>
      <c r="DC2" s="1451" t="s">
        <v>1291</v>
      </c>
      <c r="DD2" s="1451" t="s">
        <v>1292</v>
      </c>
      <c r="DE2" s="1451" t="s">
        <v>1265</v>
      </c>
      <c r="DF2" s="1451" t="s">
        <v>1267</v>
      </c>
      <c r="DG2" s="1451" t="s">
        <v>1222</v>
      </c>
      <c r="DH2" s="1451" t="s">
        <v>1228</v>
      </c>
      <c r="DI2" s="1451" t="s">
        <v>1233</v>
      </c>
      <c r="DJ2" s="1451" t="s">
        <v>1234</v>
      </c>
      <c r="DK2" s="1451" t="s">
        <v>1284</v>
      </c>
      <c r="DL2" s="1502">
        <f>+CP2*1.044</f>
        <v>0</v>
      </c>
      <c r="DM2" s="1495"/>
      <c r="DN2" s="1495"/>
    </row>
    <row r="3" spans="1:123" s="3" customFormat="1" ht="38.25" customHeight="1" thickBot="1" x14ac:dyDescent="0.25">
      <c r="A3" s="1473"/>
      <c r="B3" s="1473"/>
      <c r="C3" s="1475"/>
      <c r="D3" s="4"/>
      <c r="E3" s="1477"/>
      <c r="F3" s="4"/>
      <c r="G3" s="1479"/>
      <c r="H3" s="170" t="s">
        <v>16</v>
      </c>
      <c r="I3" s="170" t="s">
        <v>17</v>
      </c>
      <c r="J3" s="170" t="s">
        <v>18</v>
      </c>
      <c r="K3" s="170" t="s">
        <v>1229</v>
      </c>
      <c r="L3" s="170" t="s">
        <v>20</v>
      </c>
      <c r="M3" s="170" t="s">
        <v>21</v>
      </c>
      <c r="N3" s="171" t="s">
        <v>22</v>
      </c>
      <c r="O3" s="1481"/>
      <c r="P3" s="1481"/>
      <c r="Q3" s="172" t="s">
        <v>16</v>
      </c>
      <c r="R3" s="173" t="s">
        <v>17</v>
      </c>
      <c r="S3" s="173" t="s">
        <v>23</v>
      </c>
      <c r="T3" s="173" t="s">
        <v>19</v>
      </c>
      <c r="U3" s="173" t="s">
        <v>20</v>
      </c>
      <c r="V3" s="173" t="s">
        <v>24</v>
      </c>
      <c r="W3" s="174" t="s">
        <v>22</v>
      </c>
      <c r="X3" s="173" t="s">
        <v>1156</v>
      </c>
      <c r="Y3" s="173" t="s">
        <v>1157</v>
      </c>
      <c r="Z3" s="173" t="s">
        <v>1158</v>
      </c>
      <c r="AA3" s="174" t="s">
        <v>1159</v>
      </c>
      <c r="AB3" s="1463"/>
      <c r="AC3" s="144" t="s">
        <v>1241</v>
      </c>
      <c r="AD3" s="1463"/>
      <c r="AE3" s="1465"/>
      <c r="AF3" s="1495"/>
      <c r="AG3" s="1495"/>
      <c r="AH3" s="1495"/>
      <c r="AI3" s="1452"/>
      <c r="AJ3" s="1452"/>
      <c r="AK3" s="1452"/>
      <c r="AL3" s="1452"/>
      <c r="AM3" s="1452"/>
      <c r="AN3" s="1452"/>
      <c r="AO3" s="1452"/>
      <c r="AP3" s="1452"/>
      <c r="AQ3" s="1471"/>
      <c r="AR3" s="1467"/>
      <c r="AS3" s="1469"/>
      <c r="AT3" s="1469"/>
      <c r="AU3" s="1469"/>
      <c r="AV3" s="1452"/>
      <c r="AW3" s="1452"/>
      <c r="AX3" s="1484"/>
      <c r="AY3" s="1489"/>
      <c r="AZ3" s="178" t="s">
        <v>1241</v>
      </c>
      <c r="BA3" s="1489"/>
      <c r="BB3" s="1489"/>
      <c r="BC3" s="1489"/>
      <c r="BD3" s="1489"/>
      <c r="BE3" s="1459"/>
      <c r="BF3" s="1459"/>
      <c r="BG3" s="1459"/>
      <c r="BH3" s="1459"/>
      <c r="BI3" s="1459"/>
      <c r="BJ3" s="1459"/>
      <c r="BK3" s="1459"/>
      <c r="BL3" s="1459"/>
      <c r="BM3" s="1459"/>
      <c r="BN3" s="1459"/>
      <c r="BO3" s="1489"/>
      <c r="BP3" s="1457"/>
      <c r="BQ3" s="1452"/>
      <c r="BR3" s="1452"/>
      <c r="BS3" s="1452"/>
      <c r="BT3" s="1505"/>
      <c r="BU3" s="1452"/>
      <c r="BV3" s="182" t="s">
        <v>1273</v>
      </c>
      <c r="BW3" s="1452"/>
      <c r="BX3" s="1452"/>
      <c r="BY3" s="1452"/>
      <c r="BZ3" s="1452"/>
      <c r="CA3" s="1452"/>
      <c r="CB3" s="1452"/>
      <c r="CC3" s="1459"/>
      <c r="CD3" s="1452"/>
      <c r="CE3" s="1452"/>
      <c r="CF3" s="1452"/>
      <c r="CG3" s="1452"/>
      <c r="CH3" s="1452"/>
      <c r="CI3" s="1452"/>
      <c r="CJ3" s="1452"/>
      <c r="CK3" s="1452"/>
      <c r="CL3" s="1452"/>
      <c r="CM3" s="1452"/>
      <c r="CN3" s="1452"/>
      <c r="CO3" s="1452"/>
      <c r="CP3" s="1484"/>
      <c r="CQ3" s="1457"/>
      <c r="CR3" s="182" t="s">
        <v>1283</v>
      </c>
      <c r="CS3" s="1457"/>
      <c r="CT3" s="1457"/>
      <c r="CU3" s="1452"/>
      <c r="CV3" s="1452"/>
      <c r="CW3" s="1452"/>
      <c r="CX3" s="1452"/>
      <c r="CY3" s="1452"/>
      <c r="CZ3" s="1452"/>
      <c r="DA3" s="1452"/>
      <c r="DB3" s="1452"/>
      <c r="DC3" s="1452"/>
      <c r="DD3" s="1452"/>
      <c r="DE3" s="1452"/>
      <c r="DF3" s="1452"/>
      <c r="DG3" s="1452"/>
      <c r="DH3" s="1452"/>
      <c r="DI3" s="1452"/>
      <c r="DJ3" s="1452"/>
      <c r="DK3" s="1452"/>
      <c r="DL3" s="1503"/>
      <c r="DM3" s="1452"/>
      <c r="DN3" s="1452"/>
    </row>
    <row r="4" spans="1:123" s="3" customFormat="1" ht="50.1" customHeight="1" x14ac:dyDescent="0.2">
      <c r="A4" s="334">
        <v>5</v>
      </c>
      <c r="B4" s="335" t="s">
        <v>963</v>
      </c>
      <c r="C4" s="334" t="s">
        <v>398</v>
      </c>
      <c r="D4" s="336" t="s">
        <v>964</v>
      </c>
      <c r="E4" s="334" t="s">
        <v>965</v>
      </c>
      <c r="F4" s="334" t="s">
        <v>966</v>
      </c>
      <c r="G4" s="336" t="s">
        <v>967</v>
      </c>
      <c r="H4" s="336">
        <v>2</v>
      </c>
      <c r="I4" s="336">
        <v>2023</v>
      </c>
      <c r="J4" s="336" t="s">
        <v>540</v>
      </c>
      <c r="K4" s="336" t="s">
        <v>105</v>
      </c>
      <c r="L4" s="336" t="s">
        <v>38</v>
      </c>
      <c r="M4" s="336">
        <v>2</v>
      </c>
      <c r="N4" s="336">
        <v>2</v>
      </c>
      <c r="O4" s="334" t="s">
        <v>968</v>
      </c>
      <c r="P4" s="337" t="s">
        <v>969</v>
      </c>
      <c r="Q4" s="337">
        <v>1</v>
      </c>
      <c r="R4" s="338">
        <v>2023</v>
      </c>
      <c r="S4" s="339" t="s">
        <v>970</v>
      </c>
      <c r="T4" s="339" t="s">
        <v>105</v>
      </c>
      <c r="U4" s="339" t="s">
        <v>38</v>
      </c>
      <c r="V4" s="339">
        <v>1</v>
      </c>
      <c r="W4" s="339">
        <v>1</v>
      </c>
      <c r="X4" s="339">
        <v>1</v>
      </c>
      <c r="Y4" s="339">
        <v>1</v>
      </c>
      <c r="Z4" s="339">
        <v>1</v>
      </c>
      <c r="AA4" s="339">
        <v>1</v>
      </c>
      <c r="AB4" s="340">
        <v>109403936</v>
      </c>
      <c r="AC4" s="340"/>
      <c r="AD4" s="341"/>
      <c r="AE4" s="341"/>
      <c r="AF4" s="340"/>
      <c r="AG4" s="340"/>
      <c r="AH4" s="340"/>
      <c r="AI4" s="340"/>
      <c r="AJ4" s="340"/>
      <c r="AK4" s="340"/>
      <c r="AL4" s="340"/>
      <c r="AM4" s="340"/>
      <c r="AN4" s="340"/>
      <c r="AO4" s="340"/>
      <c r="AP4" s="340"/>
      <c r="AQ4" s="340"/>
      <c r="AR4" s="340"/>
      <c r="AS4" s="340"/>
      <c r="AT4" s="340">
        <v>29760000</v>
      </c>
      <c r="AU4" s="340"/>
      <c r="AV4" s="340"/>
      <c r="AW4" s="340"/>
      <c r="AX4" s="428">
        <f>SUM(AB4:AW4)</f>
        <v>139163936</v>
      </c>
      <c r="AY4" s="340"/>
      <c r="AZ4" s="340"/>
      <c r="BA4" s="340">
        <f>+AD4*1.029</f>
        <v>0</v>
      </c>
      <c r="BB4" s="340"/>
      <c r="BC4" s="340"/>
      <c r="BD4" s="340"/>
      <c r="BE4" s="340"/>
      <c r="BF4" s="340"/>
      <c r="BG4" s="340"/>
      <c r="BH4" s="340"/>
      <c r="BI4" s="340"/>
      <c r="BJ4" s="340"/>
      <c r="BK4" s="340"/>
      <c r="BL4" s="340"/>
      <c r="BM4" s="340"/>
      <c r="BN4" s="340"/>
      <c r="BO4" s="340"/>
      <c r="BP4" s="340">
        <v>66117705</v>
      </c>
      <c r="BQ4" s="340"/>
      <c r="BR4" s="340"/>
      <c r="BS4" s="340"/>
      <c r="BT4" s="186">
        <f>SUM(AY4:BS4)</f>
        <v>66117705</v>
      </c>
      <c r="BU4" s="340">
        <f>+AY4*1.044</f>
        <v>0</v>
      </c>
      <c r="BV4" s="340"/>
      <c r="BW4" s="340">
        <f>+BA4*1.044</f>
        <v>0</v>
      </c>
      <c r="BX4" s="340"/>
      <c r="BY4" s="340"/>
      <c r="BZ4" s="340"/>
      <c r="CA4" s="340"/>
      <c r="CB4" s="340"/>
      <c r="CC4" s="340"/>
      <c r="CD4" s="340"/>
      <c r="CE4" s="340"/>
      <c r="CF4" s="340"/>
      <c r="CG4" s="340"/>
      <c r="CH4" s="340"/>
      <c r="CI4" s="340"/>
      <c r="CJ4" s="340"/>
      <c r="CK4" s="340"/>
      <c r="CL4" s="340">
        <v>66117705</v>
      </c>
      <c r="CM4" s="340"/>
      <c r="CN4" s="340"/>
      <c r="CO4" s="340"/>
      <c r="CP4" s="444">
        <f>SUM(BU4:CO4)</f>
        <v>66117705</v>
      </c>
      <c r="CQ4" s="340"/>
      <c r="CR4" s="340"/>
      <c r="CS4" s="340"/>
      <c r="CT4" s="340"/>
      <c r="CU4" s="343"/>
      <c r="CV4" s="343"/>
      <c r="CW4" s="343"/>
      <c r="CX4" s="343"/>
      <c r="CY4" s="343"/>
      <c r="CZ4" s="343"/>
      <c r="DA4" s="343"/>
      <c r="DB4" s="343"/>
      <c r="DC4" s="343"/>
      <c r="DD4" s="343"/>
      <c r="DE4" s="343"/>
      <c r="DF4" s="343"/>
      <c r="DG4" s="343"/>
      <c r="DH4" s="343">
        <v>66117705</v>
      </c>
      <c r="DI4" s="343"/>
      <c r="DJ4" s="343"/>
      <c r="DK4" s="343"/>
      <c r="DL4" s="448">
        <f>SUM(CQ4:DK4)</f>
        <v>66117705</v>
      </c>
      <c r="DM4" s="344">
        <f>+AX4+BT4+CP4+DL4</f>
        <v>337517051</v>
      </c>
      <c r="DN4" s="345" t="s">
        <v>1181</v>
      </c>
      <c r="DO4" s="74"/>
      <c r="DP4" s="74"/>
      <c r="DQ4" s="74"/>
      <c r="DR4" s="74"/>
      <c r="DS4" s="74"/>
    </row>
    <row r="5" spans="1:123" s="3" customFormat="1" ht="50.1" customHeight="1" x14ac:dyDescent="0.2">
      <c r="A5" s="334">
        <v>5</v>
      </c>
      <c r="B5" s="335" t="s">
        <v>963</v>
      </c>
      <c r="C5" s="334" t="s">
        <v>398</v>
      </c>
      <c r="D5" s="336" t="s">
        <v>964</v>
      </c>
      <c r="E5" s="334" t="s">
        <v>965</v>
      </c>
      <c r="F5" s="334" t="s">
        <v>966</v>
      </c>
      <c r="G5" s="336" t="s">
        <v>967</v>
      </c>
      <c r="H5" s="336">
        <v>2</v>
      </c>
      <c r="I5" s="336">
        <v>2023</v>
      </c>
      <c r="J5" s="336" t="s">
        <v>540</v>
      </c>
      <c r="K5" s="371" t="s">
        <v>105</v>
      </c>
      <c r="L5" s="336" t="s">
        <v>38</v>
      </c>
      <c r="M5" s="336">
        <v>2</v>
      </c>
      <c r="N5" s="336">
        <v>2</v>
      </c>
      <c r="O5" s="334" t="s">
        <v>971</v>
      </c>
      <c r="P5" s="346" t="s">
        <v>972</v>
      </c>
      <c r="Q5" s="337">
        <v>1</v>
      </c>
      <c r="R5" s="338">
        <v>2023</v>
      </c>
      <c r="S5" s="339" t="s">
        <v>970</v>
      </c>
      <c r="T5" s="339" t="s">
        <v>105</v>
      </c>
      <c r="U5" s="339" t="s">
        <v>38</v>
      </c>
      <c r="V5" s="339">
        <v>1</v>
      </c>
      <c r="W5" s="339">
        <v>1</v>
      </c>
      <c r="X5" s="339">
        <v>1</v>
      </c>
      <c r="Y5" s="339">
        <v>1</v>
      </c>
      <c r="Z5" s="339">
        <v>1</v>
      </c>
      <c r="AA5" s="339">
        <v>1</v>
      </c>
      <c r="AB5" s="340">
        <v>58519000</v>
      </c>
      <c r="AC5" s="340"/>
      <c r="AD5" s="340"/>
      <c r="AE5" s="340"/>
      <c r="AF5" s="340"/>
      <c r="AG5" s="340"/>
      <c r="AH5" s="340"/>
      <c r="AI5" s="340"/>
      <c r="AJ5" s="340"/>
      <c r="AK5" s="340"/>
      <c r="AL5" s="340"/>
      <c r="AM5" s="340"/>
      <c r="AN5" s="340"/>
      <c r="AO5" s="340"/>
      <c r="AP5" s="340"/>
      <c r="AQ5" s="340"/>
      <c r="AR5" s="340"/>
      <c r="AS5" s="340"/>
      <c r="AT5" s="340"/>
      <c r="AU5" s="340"/>
      <c r="AV5" s="340"/>
      <c r="AW5" s="340"/>
      <c r="AX5" s="428">
        <f t="shared" ref="AX5:AX6" si="0">SUM(AB5:AW5)</f>
        <v>58519000</v>
      </c>
      <c r="AY5" s="340">
        <v>156100051</v>
      </c>
      <c r="AZ5" s="340"/>
      <c r="BA5" s="340">
        <f>+AD5*1.029</f>
        <v>0</v>
      </c>
      <c r="BB5" s="340"/>
      <c r="BC5" s="340"/>
      <c r="BD5" s="340"/>
      <c r="BE5" s="340"/>
      <c r="BF5" s="340"/>
      <c r="BG5" s="340"/>
      <c r="BH5" s="340"/>
      <c r="BI5" s="340"/>
      <c r="BJ5" s="340"/>
      <c r="BK5" s="340"/>
      <c r="BL5" s="340"/>
      <c r="BM5" s="340"/>
      <c r="BN5" s="340"/>
      <c r="BO5" s="340"/>
      <c r="BP5" s="340"/>
      <c r="BQ5" s="340"/>
      <c r="BR5" s="340"/>
      <c r="BS5" s="340"/>
      <c r="BT5" s="186">
        <f t="shared" ref="BT5:BT6" si="1">SUM(AY5:BS5)</f>
        <v>156100051</v>
      </c>
      <c r="BU5" s="340">
        <v>156100051</v>
      </c>
      <c r="BV5" s="340"/>
      <c r="BW5" s="340">
        <f>+BA5*1.044</f>
        <v>0</v>
      </c>
      <c r="BX5" s="340"/>
      <c r="BY5" s="340"/>
      <c r="BZ5" s="340"/>
      <c r="CA5" s="340"/>
      <c r="CB5" s="340"/>
      <c r="CC5" s="340"/>
      <c r="CD5" s="340"/>
      <c r="CE5" s="340"/>
      <c r="CF5" s="340"/>
      <c r="CG5" s="340"/>
      <c r="CH5" s="340"/>
      <c r="CI5" s="340"/>
      <c r="CJ5" s="340"/>
      <c r="CK5" s="340"/>
      <c r="CL5" s="340"/>
      <c r="CM5" s="340"/>
      <c r="CN5" s="340"/>
      <c r="CO5" s="340"/>
      <c r="CP5" s="444">
        <f t="shared" ref="CP5:CP6" si="2">SUM(BU5:CO5)</f>
        <v>156100051</v>
      </c>
      <c r="CQ5" s="340">
        <v>156100051</v>
      </c>
      <c r="CR5" s="340"/>
      <c r="CS5" s="340"/>
      <c r="CT5" s="340"/>
      <c r="CU5" s="343"/>
      <c r="CV5" s="343"/>
      <c r="CW5" s="343"/>
      <c r="CX5" s="343"/>
      <c r="CY5" s="343"/>
      <c r="CZ5" s="343"/>
      <c r="DA5" s="343"/>
      <c r="DB5" s="343"/>
      <c r="DC5" s="343"/>
      <c r="DD5" s="343"/>
      <c r="DE5" s="343"/>
      <c r="DF5" s="343"/>
      <c r="DG5" s="343"/>
      <c r="DH5" s="343"/>
      <c r="DI5" s="343"/>
      <c r="DJ5" s="343"/>
      <c r="DK5" s="343"/>
      <c r="DL5" s="448">
        <f t="shared" ref="DL5:DL6" si="3">SUM(CQ5:DK5)</f>
        <v>156100051</v>
      </c>
      <c r="DM5" s="344">
        <f>+AX5+BT5+CP5+DL5</f>
        <v>526819153</v>
      </c>
      <c r="DN5" s="345" t="s">
        <v>1181</v>
      </c>
      <c r="DO5" s="74"/>
      <c r="DP5" s="74"/>
      <c r="DQ5" s="74"/>
      <c r="DR5" s="74"/>
      <c r="DS5" s="74"/>
    </row>
    <row r="6" spans="1:123" s="3" customFormat="1" ht="50.1" customHeight="1" x14ac:dyDescent="0.2">
      <c r="A6" s="334">
        <v>5</v>
      </c>
      <c r="B6" s="335" t="s">
        <v>963</v>
      </c>
      <c r="C6" s="334" t="s">
        <v>398</v>
      </c>
      <c r="D6" s="336" t="s">
        <v>964</v>
      </c>
      <c r="E6" s="334" t="s">
        <v>965</v>
      </c>
      <c r="F6" s="334" t="s">
        <v>966</v>
      </c>
      <c r="G6" s="336" t="s">
        <v>967</v>
      </c>
      <c r="H6" s="336">
        <v>2</v>
      </c>
      <c r="I6" s="347">
        <v>2023</v>
      </c>
      <c r="J6" s="348" t="s">
        <v>540</v>
      </c>
      <c r="K6" s="349" t="s">
        <v>105</v>
      </c>
      <c r="L6" s="336" t="s">
        <v>38</v>
      </c>
      <c r="M6" s="336">
        <v>2</v>
      </c>
      <c r="N6" s="336">
        <v>2</v>
      </c>
      <c r="O6" s="334" t="s">
        <v>973</v>
      </c>
      <c r="P6" s="337" t="s">
        <v>974</v>
      </c>
      <c r="Q6" s="337">
        <v>0</v>
      </c>
      <c r="R6" s="338">
        <v>2023</v>
      </c>
      <c r="S6" s="339" t="s">
        <v>975</v>
      </c>
      <c r="T6" s="339" t="s">
        <v>105</v>
      </c>
      <c r="U6" s="339" t="s">
        <v>33</v>
      </c>
      <c r="V6" s="339">
        <v>1</v>
      </c>
      <c r="W6" s="339">
        <v>1</v>
      </c>
      <c r="X6" s="339">
        <v>0.25</v>
      </c>
      <c r="Y6" s="339">
        <v>0.5</v>
      </c>
      <c r="Z6" s="339">
        <v>0.75</v>
      </c>
      <c r="AA6" s="339">
        <v>1</v>
      </c>
      <c r="AB6" s="340">
        <v>286348000</v>
      </c>
      <c r="AC6" s="340"/>
      <c r="AD6" s="340"/>
      <c r="AE6" s="340"/>
      <c r="AF6" s="340"/>
      <c r="AG6" s="340"/>
      <c r="AH6" s="340"/>
      <c r="AI6" s="340"/>
      <c r="AJ6" s="340"/>
      <c r="AK6" s="340"/>
      <c r="AL6" s="340"/>
      <c r="AM6" s="340"/>
      <c r="AN6" s="340"/>
      <c r="AO6" s="340"/>
      <c r="AP6" s="340"/>
      <c r="AQ6" s="340"/>
      <c r="AR6" s="340"/>
      <c r="AS6" s="340"/>
      <c r="AT6" s="340"/>
      <c r="AU6" s="340"/>
      <c r="AV6" s="340"/>
      <c r="AW6" s="340"/>
      <c r="AX6" s="428">
        <f t="shared" si="0"/>
        <v>286348000</v>
      </c>
      <c r="AY6" s="340">
        <v>306378602</v>
      </c>
      <c r="AZ6" s="340"/>
      <c r="BA6" s="340">
        <f>+AD6*1.029</f>
        <v>0</v>
      </c>
      <c r="BB6" s="340"/>
      <c r="BC6" s="340"/>
      <c r="BD6" s="340"/>
      <c r="BE6" s="340"/>
      <c r="BF6" s="340"/>
      <c r="BG6" s="340"/>
      <c r="BH6" s="340"/>
      <c r="BI6" s="340"/>
      <c r="BJ6" s="340"/>
      <c r="BK6" s="340"/>
      <c r="BL6" s="340"/>
      <c r="BM6" s="340"/>
      <c r="BN6" s="340"/>
      <c r="BO6" s="340"/>
      <c r="BP6" s="340"/>
      <c r="BQ6" s="340"/>
      <c r="BR6" s="340"/>
      <c r="BS6" s="340"/>
      <c r="BT6" s="186">
        <f t="shared" si="1"/>
        <v>306378602</v>
      </c>
      <c r="BU6" s="340">
        <v>306378602</v>
      </c>
      <c r="BV6" s="340"/>
      <c r="BW6" s="340">
        <f>+BA6*1.044</f>
        <v>0</v>
      </c>
      <c r="BX6" s="340"/>
      <c r="BY6" s="340"/>
      <c r="BZ6" s="340"/>
      <c r="CA6" s="340"/>
      <c r="CB6" s="340"/>
      <c r="CC6" s="340"/>
      <c r="CD6" s="340"/>
      <c r="CE6" s="340"/>
      <c r="CF6" s="340"/>
      <c r="CG6" s="340"/>
      <c r="CH6" s="340"/>
      <c r="CI6" s="340"/>
      <c r="CJ6" s="340"/>
      <c r="CK6" s="340"/>
      <c r="CL6" s="340"/>
      <c r="CM6" s="340"/>
      <c r="CN6" s="340"/>
      <c r="CO6" s="340"/>
      <c r="CP6" s="444">
        <f t="shared" si="2"/>
        <v>306378602</v>
      </c>
      <c r="CQ6" s="340">
        <v>306378602</v>
      </c>
      <c r="CR6" s="340"/>
      <c r="CS6" s="340"/>
      <c r="CT6" s="340"/>
      <c r="CU6" s="343"/>
      <c r="CV6" s="343"/>
      <c r="CW6" s="343"/>
      <c r="CX6" s="343"/>
      <c r="CY6" s="343"/>
      <c r="CZ6" s="343"/>
      <c r="DA6" s="343"/>
      <c r="DB6" s="343"/>
      <c r="DC6" s="343"/>
      <c r="DD6" s="343"/>
      <c r="DE6" s="343"/>
      <c r="DF6" s="343"/>
      <c r="DG6" s="343"/>
      <c r="DH6" s="343"/>
      <c r="DI6" s="343"/>
      <c r="DJ6" s="343"/>
      <c r="DK6" s="343"/>
      <c r="DL6" s="448">
        <f t="shared" si="3"/>
        <v>306378602</v>
      </c>
      <c r="DM6" s="344">
        <f>+AX6+BT6+CP6+DL6</f>
        <v>1205483806</v>
      </c>
      <c r="DN6" s="345" t="s">
        <v>1181</v>
      </c>
      <c r="DO6" s="74"/>
      <c r="DP6" s="74"/>
      <c r="DQ6" s="74"/>
      <c r="DR6" s="74"/>
      <c r="DS6" s="74"/>
    </row>
    <row r="7" spans="1:123" s="3" customFormat="1" ht="50.1" customHeight="1" x14ac:dyDescent="0.2">
      <c r="A7" s="1554" t="s">
        <v>1208</v>
      </c>
      <c r="B7" s="1555"/>
      <c r="C7" s="1555"/>
      <c r="D7" s="1555"/>
      <c r="E7" s="1555"/>
      <c r="F7" s="1555"/>
      <c r="G7" s="1555"/>
      <c r="H7" s="1555"/>
      <c r="I7" s="1555"/>
      <c r="J7" s="1555"/>
      <c r="K7" s="1555"/>
      <c r="L7" s="1555"/>
      <c r="M7" s="1555"/>
      <c r="N7" s="1555"/>
      <c r="O7" s="1555"/>
      <c r="P7" s="1555"/>
      <c r="Q7" s="1555"/>
      <c r="R7" s="1555"/>
      <c r="S7" s="1555"/>
      <c r="T7" s="1555"/>
      <c r="U7" s="1555"/>
      <c r="V7" s="1555"/>
      <c r="W7" s="1555"/>
      <c r="X7" s="1555"/>
      <c r="Y7" s="1555"/>
      <c r="Z7" s="1555"/>
      <c r="AA7" s="1556"/>
      <c r="AB7" s="326">
        <f>SUM(AB4:AB6)</f>
        <v>454270936</v>
      </c>
      <c r="AC7" s="326">
        <f t="shared" ref="AC7:CN7" si="4">SUM(AC4:AC6)</f>
        <v>0</v>
      </c>
      <c r="AD7" s="326">
        <f t="shared" si="4"/>
        <v>0</v>
      </c>
      <c r="AE7" s="326">
        <f t="shared" si="4"/>
        <v>0</v>
      </c>
      <c r="AF7" s="326">
        <f t="shared" si="4"/>
        <v>0</v>
      </c>
      <c r="AG7" s="326">
        <f t="shared" si="4"/>
        <v>0</v>
      </c>
      <c r="AH7" s="326">
        <f t="shared" si="4"/>
        <v>0</v>
      </c>
      <c r="AI7" s="326">
        <f t="shared" si="4"/>
        <v>0</v>
      </c>
      <c r="AJ7" s="326">
        <f t="shared" si="4"/>
        <v>0</v>
      </c>
      <c r="AK7" s="326">
        <f t="shared" si="4"/>
        <v>0</v>
      </c>
      <c r="AL7" s="326">
        <f t="shared" si="4"/>
        <v>0</v>
      </c>
      <c r="AM7" s="326">
        <f t="shared" si="4"/>
        <v>0</v>
      </c>
      <c r="AN7" s="326">
        <f t="shared" si="4"/>
        <v>0</v>
      </c>
      <c r="AO7" s="326">
        <f t="shared" si="4"/>
        <v>0</v>
      </c>
      <c r="AP7" s="326">
        <f t="shared" si="4"/>
        <v>0</v>
      </c>
      <c r="AQ7" s="326">
        <f t="shared" si="4"/>
        <v>0</v>
      </c>
      <c r="AR7" s="326">
        <f t="shared" si="4"/>
        <v>0</v>
      </c>
      <c r="AS7" s="326">
        <f t="shared" si="4"/>
        <v>0</v>
      </c>
      <c r="AT7" s="326">
        <f t="shared" si="4"/>
        <v>29760000</v>
      </c>
      <c r="AU7" s="326">
        <f t="shared" si="4"/>
        <v>0</v>
      </c>
      <c r="AV7" s="326">
        <f t="shared" si="4"/>
        <v>0</v>
      </c>
      <c r="AW7" s="326">
        <f t="shared" si="4"/>
        <v>0</v>
      </c>
      <c r="AX7" s="429">
        <f t="shared" si="4"/>
        <v>484030936</v>
      </c>
      <c r="AY7" s="326">
        <f t="shared" si="4"/>
        <v>462478653</v>
      </c>
      <c r="AZ7" s="326">
        <f t="shared" si="4"/>
        <v>0</v>
      </c>
      <c r="BA7" s="326">
        <f t="shared" si="4"/>
        <v>0</v>
      </c>
      <c r="BB7" s="326">
        <f t="shared" si="4"/>
        <v>0</v>
      </c>
      <c r="BC7" s="326">
        <f t="shared" si="4"/>
        <v>0</v>
      </c>
      <c r="BD7" s="326">
        <f t="shared" si="4"/>
        <v>0</v>
      </c>
      <c r="BE7" s="326">
        <f t="shared" si="4"/>
        <v>0</v>
      </c>
      <c r="BF7" s="326">
        <f t="shared" si="4"/>
        <v>0</v>
      </c>
      <c r="BG7" s="326">
        <f t="shared" si="4"/>
        <v>0</v>
      </c>
      <c r="BH7" s="326">
        <f t="shared" si="4"/>
        <v>0</v>
      </c>
      <c r="BI7" s="326">
        <f t="shared" si="4"/>
        <v>0</v>
      </c>
      <c r="BJ7" s="326">
        <f t="shared" si="4"/>
        <v>0</v>
      </c>
      <c r="BK7" s="326">
        <f t="shared" si="4"/>
        <v>0</v>
      </c>
      <c r="BL7" s="326">
        <f t="shared" si="4"/>
        <v>0</v>
      </c>
      <c r="BM7" s="326">
        <f t="shared" si="4"/>
        <v>0</v>
      </c>
      <c r="BN7" s="326">
        <f t="shared" si="4"/>
        <v>0</v>
      </c>
      <c r="BO7" s="326">
        <f t="shared" si="4"/>
        <v>0</v>
      </c>
      <c r="BP7" s="326">
        <f t="shared" si="4"/>
        <v>66117705</v>
      </c>
      <c r="BQ7" s="326">
        <f t="shared" si="4"/>
        <v>0</v>
      </c>
      <c r="BR7" s="326">
        <f t="shared" si="4"/>
        <v>0</v>
      </c>
      <c r="BS7" s="326">
        <f t="shared" si="4"/>
        <v>0</v>
      </c>
      <c r="BT7" s="429">
        <f t="shared" si="4"/>
        <v>528596358</v>
      </c>
      <c r="BU7" s="326">
        <f t="shared" si="4"/>
        <v>462478653</v>
      </c>
      <c r="BV7" s="326">
        <f t="shared" si="4"/>
        <v>0</v>
      </c>
      <c r="BW7" s="326">
        <f t="shared" si="4"/>
        <v>0</v>
      </c>
      <c r="BX7" s="326">
        <f t="shared" si="4"/>
        <v>0</v>
      </c>
      <c r="BY7" s="326">
        <f t="shared" si="4"/>
        <v>0</v>
      </c>
      <c r="BZ7" s="326">
        <f t="shared" si="4"/>
        <v>0</v>
      </c>
      <c r="CA7" s="326">
        <f t="shared" si="4"/>
        <v>0</v>
      </c>
      <c r="CB7" s="326">
        <f t="shared" si="4"/>
        <v>0</v>
      </c>
      <c r="CC7" s="326">
        <f t="shared" si="4"/>
        <v>0</v>
      </c>
      <c r="CD7" s="326">
        <f t="shared" si="4"/>
        <v>0</v>
      </c>
      <c r="CE7" s="326">
        <f t="shared" si="4"/>
        <v>0</v>
      </c>
      <c r="CF7" s="326">
        <f t="shared" si="4"/>
        <v>0</v>
      </c>
      <c r="CG7" s="326">
        <f t="shared" si="4"/>
        <v>0</v>
      </c>
      <c r="CH7" s="326">
        <f t="shared" si="4"/>
        <v>0</v>
      </c>
      <c r="CI7" s="326">
        <f t="shared" si="4"/>
        <v>0</v>
      </c>
      <c r="CJ7" s="326">
        <f t="shared" si="4"/>
        <v>0</v>
      </c>
      <c r="CK7" s="326">
        <f t="shared" si="4"/>
        <v>0</v>
      </c>
      <c r="CL7" s="326">
        <f t="shared" si="4"/>
        <v>66117705</v>
      </c>
      <c r="CM7" s="326">
        <f t="shared" si="4"/>
        <v>0</v>
      </c>
      <c r="CN7" s="326">
        <f t="shared" si="4"/>
        <v>0</v>
      </c>
      <c r="CO7" s="326">
        <f t="shared" ref="CO7:DN7" si="5">SUM(CO4:CO6)</f>
        <v>0</v>
      </c>
      <c r="CP7" s="429">
        <f t="shared" si="5"/>
        <v>528596358</v>
      </c>
      <c r="CQ7" s="326">
        <f t="shared" si="5"/>
        <v>462478653</v>
      </c>
      <c r="CR7" s="326">
        <f t="shared" si="5"/>
        <v>0</v>
      </c>
      <c r="CS7" s="326">
        <f t="shared" si="5"/>
        <v>0</v>
      </c>
      <c r="CT7" s="326">
        <f t="shared" si="5"/>
        <v>0</v>
      </c>
      <c r="CU7" s="326">
        <f t="shared" si="5"/>
        <v>0</v>
      </c>
      <c r="CV7" s="326">
        <f t="shared" si="5"/>
        <v>0</v>
      </c>
      <c r="CW7" s="326">
        <f t="shared" si="5"/>
        <v>0</v>
      </c>
      <c r="CX7" s="326">
        <f t="shared" si="5"/>
        <v>0</v>
      </c>
      <c r="CY7" s="326">
        <f t="shared" si="5"/>
        <v>0</v>
      </c>
      <c r="CZ7" s="326">
        <f t="shared" si="5"/>
        <v>0</v>
      </c>
      <c r="DA7" s="326">
        <f t="shared" si="5"/>
        <v>0</v>
      </c>
      <c r="DB7" s="326">
        <f t="shared" si="5"/>
        <v>0</v>
      </c>
      <c r="DC7" s="326">
        <f t="shared" si="5"/>
        <v>0</v>
      </c>
      <c r="DD7" s="326">
        <f t="shared" si="5"/>
        <v>0</v>
      </c>
      <c r="DE7" s="326">
        <f t="shared" si="5"/>
        <v>0</v>
      </c>
      <c r="DF7" s="326">
        <f t="shared" si="5"/>
        <v>0</v>
      </c>
      <c r="DG7" s="326">
        <f t="shared" si="5"/>
        <v>0</v>
      </c>
      <c r="DH7" s="326">
        <f t="shared" si="5"/>
        <v>66117705</v>
      </c>
      <c r="DI7" s="326">
        <f t="shared" si="5"/>
        <v>0</v>
      </c>
      <c r="DJ7" s="326">
        <f t="shared" si="5"/>
        <v>0</v>
      </c>
      <c r="DK7" s="326">
        <f t="shared" si="5"/>
        <v>0</v>
      </c>
      <c r="DL7" s="429">
        <f t="shared" si="5"/>
        <v>528596358</v>
      </c>
      <c r="DM7" s="326">
        <f t="shared" si="5"/>
        <v>2069820010</v>
      </c>
      <c r="DN7" s="326">
        <f t="shared" si="5"/>
        <v>0</v>
      </c>
      <c r="DO7" s="407"/>
      <c r="DP7" s="74"/>
      <c r="DQ7" s="74"/>
      <c r="DR7" s="74"/>
      <c r="DS7" s="74"/>
    </row>
  </sheetData>
  <mergeCells count="107">
    <mergeCell ref="A2:A3"/>
    <mergeCell ref="B2:B3"/>
    <mergeCell ref="C2:C3"/>
    <mergeCell ref="E2:E3"/>
    <mergeCell ref="G2:G3"/>
    <mergeCell ref="H2:N2"/>
    <mergeCell ref="O2:O3"/>
    <mergeCell ref="AX1:AX3"/>
    <mergeCell ref="AY1:BS1"/>
    <mergeCell ref="AY2:AY3"/>
    <mergeCell ref="BA2:BA3"/>
    <mergeCell ref="BB2:BB3"/>
    <mergeCell ref="BC2:BC3"/>
    <mergeCell ref="A1:C1"/>
    <mergeCell ref="D1:E1"/>
    <mergeCell ref="F1:N1"/>
    <mergeCell ref="O1:W1"/>
    <mergeCell ref="P2:P3"/>
    <mergeCell ref="Q2:W2"/>
    <mergeCell ref="X2:AA2"/>
    <mergeCell ref="AB2:AB3"/>
    <mergeCell ref="AD2:AD3"/>
    <mergeCell ref="AE2:AE3"/>
    <mergeCell ref="AI2:AI3"/>
    <mergeCell ref="DL1:DL3"/>
    <mergeCell ref="DM1:DM3"/>
    <mergeCell ref="DN1:DN3"/>
    <mergeCell ref="BT1:BT3"/>
    <mergeCell ref="BU1:CO1"/>
    <mergeCell ref="CP1:CP3"/>
    <mergeCell ref="CQ1:DK1"/>
    <mergeCell ref="X1:AA1"/>
    <mergeCell ref="AB1:AW1"/>
    <mergeCell ref="AR2:AR3"/>
    <mergeCell ref="AS2:AS3"/>
    <mergeCell ref="AT2:AT3"/>
    <mergeCell ref="AU2:AU3"/>
    <mergeCell ref="AV2:AV3"/>
    <mergeCell ref="AW2:AW3"/>
    <mergeCell ref="AL2:AL3"/>
    <mergeCell ref="AM2:AM3"/>
    <mergeCell ref="AN2:AN3"/>
    <mergeCell ref="AO2:AO3"/>
    <mergeCell ref="AP2:AP3"/>
    <mergeCell ref="AQ2:AQ3"/>
    <mergeCell ref="AF2:AF3"/>
    <mergeCell ref="AG2:AG3"/>
    <mergeCell ref="AH2:AH3"/>
    <mergeCell ref="AJ2:AJ3"/>
    <mergeCell ref="AK2:AK3"/>
    <mergeCell ref="BJ2:BJ3"/>
    <mergeCell ref="BK2:BK3"/>
    <mergeCell ref="BL2:BL3"/>
    <mergeCell ref="BM2:BM3"/>
    <mergeCell ref="BN2:BN3"/>
    <mergeCell ref="BO2:BO3"/>
    <mergeCell ref="BD2:BD3"/>
    <mergeCell ref="BE2:BE3"/>
    <mergeCell ref="BF2:BF3"/>
    <mergeCell ref="BG2:BG3"/>
    <mergeCell ref="BH2:BH3"/>
    <mergeCell ref="BI2:BI3"/>
    <mergeCell ref="BX2:BX3"/>
    <mergeCell ref="BY2:BY3"/>
    <mergeCell ref="BZ2:BZ3"/>
    <mergeCell ref="CA2:CA3"/>
    <mergeCell ref="CB2:CB3"/>
    <mergeCell ref="CC2:CC3"/>
    <mergeCell ref="BP2:BP3"/>
    <mergeCell ref="BQ2:BQ3"/>
    <mergeCell ref="BR2:BR3"/>
    <mergeCell ref="BS2:BS3"/>
    <mergeCell ref="BU2:BU3"/>
    <mergeCell ref="BW2:BW3"/>
    <mergeCell ref="CM2:CM3"/>
    <mergeCell ref="CN2:CN3"/>
    <mergeCell ref="CO2:CO3"/>
    <mergeCell ref="CD2:CD3"/>
    <mergeCell ref="CE2:CE3"/>
    <mergeCell ref="CF2:CF3"/>
    <mergeCell ref="CG2:CG3"/>
    <mergeCell ref="CH2:CH3"/>
    <mergeCell ref="CI2:CI3"/>
    <mergeCell ref="DJ2:DJ3"/>
    <mergeCell ref="DK2:DK3"/>
    <mergeCell ref="A7:AA7"/>
    <mergeCell ref="DD2:DD3"/>
    <mergeCell ref="DE2:DE3"/>
    <mergeCell ref="DF2:DF3"/>
    <mergeCell ref="DG2:DG3"/>
    <mergeCell ref="DH2:DH3"/>
    <mergeCell ref="DI2:DI3"/>
    <mergeCell ref="CX2:CX3"/>
    <mergeCell ref="CY2:CY3"/>
    <mergeCell ref="CZ2:CZ3"/>
    <mergeCell ref="DA2:DA3"/>
    <mergeCell ref="DB2:DB3"/>
    <mergeCell ref="DC2:DC3"/>
    <mergeCell ref="CQ2:CQ3"/>
    <mergeCell ref="CS2:CS3"/>
    <mergeCell ref="CT2:CT3"/>
    <mergeCell ref="CU2:CU3"/>
    <mergeCell ref="CV2:CV3"/>
    <mergeCell ref="CW2:CW3"/>
    <mergeCell ref="CJ2:CJ3"/>
    <mergeCell ref="CK2:CK3"/>
    <mergeCell ref="CL2:CL3"/>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7"/>
  <dimension ref="A1:DS20"/>
  <sheetViews>
    <sheetView workbookViewId="0">
      <selection activeCell="G6" sqref="G6"/>
    </sheetView>
  </sheetViews>
  <sheetFormatPr baseColWidth="10" defaultRowHeight="15" x14ac:dyDescent="0.25"/>
  <cols>
    <col min="117" max="117" width="16.85546875" customWidth="1"/>
  </cols>
  <sheetData>
    <row r="1" spans="1:123" s="3" customFormat="1" ht="41.25" customHeight="1" thickBot="1" x14ac:dyDescent="0.25">
      <c r="A1" s="1490" t="s">
        <v>14</v>
      </c>
      <c r="B1" s="1491"/>
      <c r="C1" s="1492"/>
      <c r="D1" s="1493" t="s">
        <v>1212</v>
      </c>
      <c r="E1" s="1494"/>
      <c r="F1" s="1485" t="s">
        <v>1213</v>
      </c>
      <c r="G1" s="1486"/>
      <c r="H1" s="1486"/>
      <c r="I1" s="1486"/>
      <c r="J1" s="1486"/>
      <c r="K1" s="1486"/>
      <c r="L1" s="1486"/>
      <c r="M1" s="1486"/>
      <c r="N1" s="1487"/>
      <c r="O1" s="1485" t="s">
        <v>1191</v>
      </c>
      <c r="P1" s="1486"/>
      <c r="Q1" s="1486"/>
      <c r="R1" s="1486"/>
      <c r="S1" s="1486"/>
      <c r="T1" s="1486"/>
      <c r="U1" s="1486"/>
      <c r="V1" s="1486"/>
      <c r="W1" s="1487"/>
      <c r="X1" s="1485" t="s">
        <v>1200</v>
      </c>
      <c r="Y1" s="1486"/>
      <c r="Z1" s="1486"/>
      <c r="AA1" s="1487"/>
      <c r="AB1" s="1485" t="s">
        <v>1214</v>
      </c>
      <c r="AC1" s="1486"/>
      <c r="AD1" s="1486"/>
      <c r="AE1" s="1486"/>
      <c r="AF1" s="1486"/>
      <c r="AG1" s="1486"/>
      <c r="AH1" s="1486"/>
      <c r="AI1" s="1486"/>
      <c r="AJ1" s="1486"/>
      <c r="AK1" s="1486"/>
      <c r="AL1" s="1486"/>
      <c r="AM1" s="1486"/>
      <c r="AN1" s="1486"/>
      <c r="AO1" s="1486"/>
      <c r="AP1" s="1486"/>
      <c r="AQ1" s="1486"/>
      <c r="AR1" s="1486"/>
      <c r="AS1" s="1486"/>
      <c r="AT1" s="1486"/>
      <c r="AU1" s="1486"/>
      <c r="AV1" s="1486"/>
      <c r="AW1" s="1487"/>
      <c r="AX1" s="1482" t="s">
        <v>0</v>
      </c>
      <c r="AY1" s="1485" t="s">
        <v>1215</v>
      </c>
      <c r="AZ1" s="1486"/>
      <c r="BA1" s="1486"/>
      <c r="BB1" s="1486"/>
      <c r="BC1" s="1486"/>
      <c r="BD1" s="1486"/>
      <c r="BE1" s="1486"/>
      <c r="BF1" s="1486"/>
      <c r="BG1" s="1486"/>
      <c r="BH1" s="1486"/>
      <c r="BI1" s="1486"/>
      <c r="BJ1" s="1486"/>
      <c r="BK1" s="1486"/>
      <c r="BL1" s="1486"/>
      <c r="BM1" s="1486"/>
      <c r="BN1" s="1486"/>
      <c r="BO1" s="1486"/>
      <c r="BP1" s="1486"/>
      <c r="BQ1" s="1486"/>
      <c r="BR1" s="1486"/>
      <c r="BS1" s="1487"/>
      <c r="BT1" s="1482" t="s">
        <v>2</v>
      </c>
      <c r="BU1" s="1485" t="s">
        <v>1216</v>
      </c>
      <c r="BV1" s="1486"/>
      <c r="BW1" s="1486"/>
      <c r="BX1" s="1486"/>
      <c r="BY1" s="1486"/>
      <c r="BZ1" s="1486"/>
      <c r="CA1" s="1486"/>
      <c r="CB1" s="1486"/>
      <c r="CC1" s="1486"/>
      <c r="CD1" s="1486"/>
      <c r="CE1" s="1486"/>
      <c r="CF1" s="1486"/>
      <c r="CG1" s="1486"/>
      <c r="CH1" s="1486"/>
      <c r="CI1" s="1486"/>
      <c r="CJ1" s="1486"/>
      <c r="CK1" s="1486"/>
      <c r="CL1" s="1486"/>
      <c r="CM1" s="1486"/>
      <c r="CN1" s="1486"/>
      <c r="CO1" s="1487"/>
      <c r="CP1" s="1482" t="s">
        <v>3</v>
      </c>
      <c r="CQ1" s="1506" t="s">
        <v>1217</v>
      </c>
      <c r="CR1" s="1507"/>
      <c r="CS1" s="1507"/>
      <c r="CT1" s="1507"/>
      <c r="CU1" s="1507"/>
      <c r="CV1" s="1507"/>
      <c r="CW1" s="1507"/>
      <c r="CX1" s="1507"/>
      <c r="CY1" s="1507"/>
      <c r="CZ1" s="1507"/>
      <c r="DA1" s="1507"/>
      <c r="DB1" s="1507"/>
      <c r="DC1" s="1507"/>
      <c r="DD1" s="1507"/>
      <c r="DE1" s="1507"/>
      <c r="DF1" s="1507"/>
      <c r="DG1" s="1507"/>
      <c r="DH1" s="1507"/>
      <c r="DI1" s="1507"/>
      <c r="DJ1" s="1507"/>
      <c r="DK1" s="1508"/>
      <c r="DL1" s="1482" t="s">
        <v>5</v>
      </c>
      <c r="DM1" s="1451" t="s">
        <v>6</v>
      </c>
      <c r="DN1" s="1451" t="s">
        <v>1160</v>
      </c>
    </row>
    <row r="2" spans="1:123" s="3" customFormat="1" ht="28.5" customHeight="1" thickBot="1" x14ac:dyDescent="0.25">
      <c r="A2" s="1472" t="s">
        <v>14</v>
      </c>
      <c r="B2" s="1472" t="s">
        <v>15</v>
      </c>
      <c r="C2" s="1474" t="s">
        <v>15</v>
      </c>
      <c r="D2" s="53" t="s">
        <v>7</v>
      </c>
      <c r="E2" s="1476" t="s">
        <v>8</v>
      </c>
      <c r="F2" s="53" t="s">
        <v>9</v>
      </c>
      <c r="G2" s="1478" t="s">
        <v>10</v>
      </c>
      <c r="H2" s="1460" t="s">
        <v>11</v>
      </c>
      <c r="I2" s="1461"/>
      <c r="J2" s="1461"/>
      <c r="K2" s="1461"/>
      <c r="L2" s="1461"/>
      <c r="M2" s="1461"/>
      <c r="N2" s="1462"/>
      <c r="O2" s="1480" t="s">
        <v>12</v>
      </c>
      <c r="P2" s="1480" t="s">
        <v>13</v>
      </c>
      <c r="Q2" s="1460" t="s">
        <v>11</v>
      </c>
      <c r="R2" s="1461"/>
      <c r="S2" s="1461"/>
      <c r="T2" s="1461"/>
      <c r="U2" s="1461"/>
      <c r="V2" s="1461"/>
      <c r="W2" s="1462"/>
      <c r="X2" s="1460" t="s">
        <v>1192</v>
      </c>
      <c r="Y2" s="1461"/>
      <c r="Z2" s="1461"/>
      <c r="AA2" s="1461"/>
      <c r="AB2" s="1456" t="s">
        <v>1243</v>
      </c>
      <c r="AC2" s="175" t="s">
        <v>1240</v>
      </c>
      <c r="AD2" s="1456" t="s">
        <v>1244</v>
      </c>
      <c r="AE2" s="1464" t="s">
        <v>1245</v>
      </c>
      <c r="AF2" s="1451" t="s">
        <v>1246</v>
      </c>
      <c r="AG2" s="1451" t="s">
        <v>1247</v>
      </c>
      <c r="AH2" s="1451" t="s">
        <v>1248</v>
      </c>
      <c r="AI2" s="1451" t="s">
        <v>1249</v>
      </c>
      <c r="AJ2" s="1451" t="s">
        <v>1250</v>
      </c>
      <c r="AK2" s="1451" t="s">
        <v>1251</v>
      </c>
      <c r="AL2" s="1451" t="s">
        <v>1252</v>
      </c>
      <c r="AM2" s="1451" t="s">
        <v>1253</v>
      </c>
      <c r="AN2" s="1451" t="s">
        <v>1254</v>
      </c>
      <c r="AO2" s="1451" t="s">
        <v>1255</v>
      </c>
      <c r="AP2" s="1451" t="s">
        <v>1206</v>
      </c>
      <c r="AQ2" s="1470" t="s">
        <v>1256</v>
      </c>
      <c r="AR2" s="1466" t="s">
        <v>1257</v>
      </c>
      <c r="AS2" s="1468" t="s">
        <v>1270</v>
      </c>
      <c r="AT2" s="1468" t="s">
        <v>1259</v>
      </c>
      <c r="AU2" s="1468" t="s">
        <v>1258</v>
      </c>
      <c r="AV2" s="1495" t="s">
        <v>1234</v>
      </c>
      <c r="AW2" s="1495" t="s">
        <v>1242</v>
      </c>
      <c r="AX2" s="1483"/>
      <c r="AY2" s="1488" t="s">
        <v>1</v>
      </c>
      <c r="AZ2" s="177" t="s">
        <v>1269</v>
      </c>
      <c r="BA2" s="1488" t="s">
        <v>1244</v>
      </c>
      <c r="BB2" s="1488" t="s">
        <v>1161</v>
      </c>
      <c r="BC2" s="1488" t="s">
        <v>1246</v>
      </c>
      <c r="BD2" s="1488" t="s">
        <v>1247</v>
      </c>
      <c r="BE2" s="1458" t="s">
        <v>1260</v>
      </c>
      <c r="BF2" s="1458" t="s">
        <v>1261</v>
      </c>
      <c r="BG2" s="1458" t="s">
        <v>1250</v>
      </c>
      <c r="BH2" s="1458" t="s">
        <v>1262</v>
      </c>
      <c r="BI2" s="1458" t="s">
        <v>1263</v>
      </c>
      <c r="BJ2" s="1458" t="s">
        <v>1264</v>
      </c>
      <c r="BK2" s="1458" t="s">
        <v>1254</v>
      </c>
      <c r="BL2" s="1458" t="s">
        <v>1255</v>
      </c>
      <c r="BM2" s="1458" t="s">
        <v>1265</v>
      </c>
      <c r="BN2" s="1458" t="s">
        <v>1266</v>
      </c>
      <c r="BO2" s="1488" t="s">
        <v>1267</v>
      </c>
      <c r="BP2" s="1456" t="s">
        <v>1271</v>
      </c>
      <c r="BQ2" s="1451" t="s">
        <v>1258</v>
      </c>
      <c r="BR2" s="1451" t="s">
        <v>1234</v>
      </c>
      <c r="BS2" s="1451" t="s">
        <v>1242</v>
      </c>
      <c r="BT2" s="1504" t="e">
        <f>+#REF!*1.029</f>
        <v>#REF!</v>
      </c>
      <c r="BU2" s="1451" t="s">
        <v>1243</v>
      </c>
      <c r="BV2" s="181" t="s">
        <v>1272</v>
      </c>
      <c r="BW2" s="1451" t="s">
        <v>1274</v>
      </c>
      <c r="BX2" s="1451" t="s">
        <v>1161</v>
      </c>
      <c r="BY2" s="1451" t="s">
        <v>1246</v>
      </c>
      <c r="BZ2" s="1451" t="s">
        <v>1247</v>
      </c>
      <c r="CA2" s="1451" t="s">
        <v>1275</v>
      </c>
      <c r="CB2" s="1451" t="s">
        <v>1261</v>
      </c>
      <c r="CC2" s="1458" t="s">
        <v>1250</v>
      </c>
      <c r="CD2" s="1451" t="s">
        <v>1276</v>
      </c>
      <c r="CE2" s="1451" t="s">
        <v>1252</v>
      </c>
      <c r="CF2" s="1451" t="s">
        <v>1277</v>
      </c>
      <c r="CG2" s="1451" t="s">
        <v>1278</v>
      </c>
      <c r="CH2" s="1451" t="s">
        <v>1279</v>
      </c>
      <c r="CI2" s="1451" t="s">
        <v>1280</v>
      </c>
      <c r="CJ2" s="1451" t="s">
        <v>1281</v>
      </c>
      <c r="CK2" s="1451" t="s">
        <v>1267</v>
      </c>
      <c r="CL2" s="1451" t="s">
        <v>1268</v>
      </c>
      <c r="CM2" s="1451" t="s">
        <v>1258</v>
      </c>
      <c r="CN2" s="1451" t="s">
        <v>1234</v>
      </c>
      <c r="CO2" s="1451" t="s">
        <v>1242</v>
      </c>
      <c r="CP2" s="1483"/>
      <c r="CQ2" s="1456" t="s">
        <v>4</v>
      </c>
      <c r="CR2" s="176" t="s">
        <v>1282</v>
      </c>
      <c r="CS2" s="1456" t="s">
        <v>1244</v>
      </c>
      <c r="CT2" s="1456" t="s">
        <v>1162</v>
      </c>
      <c r="CU2" s="1451" t="s">
        <v>1285</v>
      </c>
      <c r="CV2" s="1451" t="s">
        <v>1286</v>
      </c>
      <c r="CW2" s="1451" t="s">
        <v>1287</v>
      </c>
      <c r="CX2" s="1451" t="s">
        <v>1261</v>
      </c>
      <c r="CY2" s="1451" t="s">
        <v>1288</v>
      </c>
      <c r="CZ2" s="1451" t="s">
        <v>1289</v>
      </c>
      <c r="DA2" s="1451" t="s">
        <v>1290</v>
      </c>
      <c r="DB2" s="1451" t="s">
        <v>1235</v>
      </c>
      <c r="DC2" s="1451" t="s">
        <v>1291</v>
      </c>
      <c r="DD2" s="1451" t="s">
        <v>1292</v>
      </c>
      <c r="DE2" s="1451" t="s">
        <v>1265</v>
      </c>
      <c r="DF2" s="1451" t="s">
        <v>1267</v>
      </c>
      <c r="DG2" s="1451" t="s">
        <v>1222</v>
      </c>
      <c r="DH2" s="1451" t="s">
        <v>1228</v>
      </c>
      <c r="DI2" s="1451" t="s">
        <v>1233</v>
      </c>
      <c r="DJ2" s="1451" t="s">
        <v>1234</v>
      </c>
      <c r="DK2" s="1451" t="s">
        <v>1284</v>
      </c>
      <c r="DL2" s="1502">
        <f>+CP2*1.044</f>
        <v>0</v>
      </c>
      <c r="DM2" s="1495"/>
      <c r="DN2" s="1495"/>
    </row>
    <row r="3" spans="1:123" s="3" customFormat="1" ht="38.25" customHeight="1" thickBot="1" x14ac:dyDescent="0.25">
      <c r="A3" s="1473"/>
      <c r="B3" s="1473"/>
      <c r="C3" s="1475"/>
      <c r="D3" s="4"/>
      <c r="E3" s="1477"/>
      <c r="F3" s="4"/>
      <c r="G3" s="1479"/>
      <c r="H3" s="170" t="s">
        <v>16</v>
      </c>
      <c r="I3" s="170" t="s">
        <v>17</v>
      </c>
      <c r="J3" s="170" t="s">
        <v>18</v>
      </c>
      <c r="K3" s="170" t="s">
        <v>1229</v>
      </c>
      <c r="L3" s="170" t="s">
        <v>20</v>
      </c>
      <c r="M3" s="170" t="s">
        <v>21</v>
      </c>
      <c r="N3" s="171" t="s">
        <v>22</v>
      </c>
      <c r="O3" s="1481"/>
      <c r="P3" s="1481"/>
      <c r="Q3" s="172" t="s">
        <v>16</v>
      </c>
      <c r="R3" s="173" t="s">
        <v>17</v>
      </c>
      <c r="S3" s="173" t="s">
        <v>23</v>
      </c>
      <c r="T3" s="173" t="s">
        <v>19</v>
      </c>
      <c r="U3" s="173" t="s">
        <v>20</v>
      </c>
      <c r="V3" s="173" t="s">
        <v>24</v>
      </c>
      <c r="W3" s="174" t="s">
        <v>22</v>
      </c>
      <c r="X3" s="173" t="s">
        <v>1156</v>
      </c>
      <c r="Y3" s="173" t="s">
        <v>1157</v>
      </c>
      <c r="Z3" s="173" t="s">
        <v>1158</v>
      </c>
      <c r="AA3" s="174" t="s">
        <v>1159</v>
      </c>
      <c r="AB3" s="1463"/>
      <c r="AC3" s="144" t="s">
        <v>1241</v>
      </c>
      <c r="AD3" s="1463"/>
      <c r="AE3" s="1465"/>
      <c r="AF3" s="1495"/>
      <c r="AG3" s="1495"/>
      <c r="AH3" s="1495"/>
      <c r="AI3" s="1452"/>
      <c r="AJ3" s="1452"/>
      <c r="AK3" s="1452"/>
      <c r="AL3" s="1452"/>
      <c r="AM3" s="1452"/>
      <c r="AN3" s="1452"/>
      <c r="AO3" s="1452"/>
      <c r="AP3" s="1452"/>
      <c r="AQ3" s="1471"/>
      <c r="AR3" s="1467"/>
      <c r="AS3" s="1469"/>
      <c r="AT3" s="1469"/>
      <c r="AU3" s="1469"/>
      <c r="AV3" s="1452"/>
      <c r="AW3" s="1452"/>
      <c r="AX3" s="1484"/>
      <c r="AY3" s="1489"/>
      <c r="AZ3" s="178" t="s">
        <v>1241</v>
      </c>
      <c r="BA3" s="1489"/>
      <c r="BB3" s="1489"/>
      <c r="BC3" s="1489"/>
      <c r="BD3" s="1489"/>
      <c r="BE3" s="1459"/>
      <c r="BF3" s="1459"/>
      <c r="BG3" s="1459"/>
      <c r="BH3" s="1459"/>
      <c r="BI3" s="1459"/>
      <c r="BJ3" s="1459"/>
      <c r="BK3" s="1459"/>
      <c r="BL3" s="1459"/>
      <c r="BM3" s="1459"/>
      <c r="BN3" s="1459"/>
      <c r="BO3" s="1489"/>
      <c r="BP3" s="1457"/>
      <c r="BQ3" s="1452"/>
      <c r="BR3" s="1452"/>
      <c r="BS3" s="1452"/>
      <c r="BT3" s="1505"/>
      <c r="BU3" s="1452"/>
      <c r="BV3" s="182" t="s">
        <v>1273</v>
      </c>
      <c r="BW3" s="1452"/>
      <c r="BX3" s="1452"/>
      <c r="BY3" s="1452"/>
      <c r="BZ3" s="1452"/>
      <c r="CA3" s="1452"/>
      <c r="CB3" s="1452"/>
      <c r="CC3" s="1459"/>
      <c r="CD3" s="1452"/>
      <c r="CE3" s="1452"/>
      <c r="CF3" s="1452"/>
      <c r="CG3" s="1452"/>
      <c r="CH3" s="1452"/>
      <c r="CI3" s="1452"/>
      <c r="CJ3" s="1452"/>
      <c r="CK3" s="1452"/>
      <c r="CL3" s="1452"/>
      <c r="CM3" s="1452"/>
      <c r="CN3" s="1452"/>
      <c r="CO3" s="1452"/>
      <c r="CP3" s="1484"/>
      <c r="CQ3" s="1457"/>
      <c r="CR3" s="182" t="s">
        <v>1283</v>
      </c>
      <c r="CS3" s="1457"/>
      <c r="CT3" s="1457"/>
      <c r="CU3" s="1452"/>
      <c r="CV3" s="1452"/>
      <c r="CW3" s="1452"/>
      <c r="CX3" s="1452"/>
      <c r="CY3" s="1452"/>
      <c r="CZ3" s="1452"/>
      <c r="DA3" s="1452"/>
      <c r="DB3" s="1452"/>
      <c r="DC3" s="1452"/>
      <c r="DD3" s="1452"/>
      <c r="DE3" s="1452"/>
      <c r="DF3" s="1452"/>
      <c r="DG3" s="1452"/>
      <c r="DH3" s="1452"/>
      <c r="DI3" s="1452"/>
      <c r="DJ3" s="1452"/>
      <c r="DK3" s="1452"/>
      <c r="DL3" s="1503"/>
      <c r="DM3" s="1452"/>
      <c r="DN3" s="1452"/>
    </row>
    <row r="4" spans="1:123" s="3" customFormat="1" ht="50.1" customHeight="1" x14ac:dyDescent="0.2">
      <c r="A4" s="369">
        <v>5</v>
      </c>
      <c r="B4" s="370" t="s">
        <v>963</v>
      </c>
      <c r="C4" s="369" t="s">
        <v>398</v>
      </c>
      <c r="D4" s="371" t="s">
        <v>1023</v>
      </c>
      <c r="E4" s="369" t="s">
        <v>1024</v>
      </c>
      <c r="F4" s="369" t="s">
        <v>1025</v>
      </c>
      <c r="G4" s="371" t="s">
        <v>1026</v>
      </c>
      <c r="H4" s="369" t="s">
        <v>1027</v>
      </c>
      <c r="I4" s="369">
        <v>2023</v>
      </c>
      <c r="J4" s="369" t="s">
        <v>1028</v>
      </c>
      <c r="K4" s="371" t="s">
        <v>105</v>
      </c>
      <c r="L4" s="371" t="s">
        <v>33</v>
      </c>
      <c r="M4" s="369">
        <v>1</v>
      </c>
      <c r="N4" s="369">
        <v>1</v>
      </c>
      <c r="O4" s="536" t="s">
        <v>1029</v>
      </c>
      <c r="P4" s="536" t="s">
        <v>1030</v>
      </c>
      <c r="Q4" s="536">
        <v>0</v>
      </c>
      <c r="R4" s="536">
        <v>2023</v>
      </c>
      <c r="S4" s="337" t="s">
        <v>1031</v>
      </c>
      <c r="T4" s="338" t="s">
        <v>105</v>
      </c>
      <c r="U4" s="339" t="s">
        <v>33</v>
      </c>
      <c r="V4" s="339">
        <v>1</v>
      </c>
      <c r="W4" s="339">
        <v>1</v>
      </c>
      <c r="X4" s="339">
        <v>0.1</v>
      </c>
      <c r="Y4" s="339">
        <v>0.7</v>
      </c>
      <c r="Z4" s="339">
        <v>0.8</v>
      </c>
      <c r="AA4" s="339">
        <v>1</v>
      </c>
      <c r="AB4" s="342">
        <v>0</v>
      </c>
      <c r="AC4" s="342"/>
      <c r="AD4" s="342"/>
      <c r="AE4" s="342"/>
      <c r="AF4" s="342"/>
      <c r="AG4" s="342"/>
      <c r="AH4" s="342"/>
      <c r="AI4" s="342"/>
      <c r="AJ4" s="342"/>
      <c r="AK4" s="342"/>
      <c r="AL4" s="342"/>
      <c r="AM4" s="342"/>
      <c r="AN4" s="342"/>
      <c r="AO4" s="342"/>
      <c r="AP4" s="342"/>
      <c r="AQ4" s="342"/>
      <c r="AR4" s="342"/>
      <c r="AS4" s="342"/>
      <c r="AT4" s="342"/>
      <c r="AU4" s="342"/>
      <c r="AV4" s="342"/>
      <c r="AW4" s="342"/>
      <c r="AX4" s="428">
        <f>SUM(AB4:AW4)</f>
        <v>0</v>
      </c>
      <c r="AY4" s="342">
        <v>80001000</v>
      </c>
      <c r="AZ4" s="342"/>
      <c r="BA4" s="342"/>
      <c r="BB4" s="342"/>
      <c r="BC4" s="342"/>
      <c r="BD4" s="342"/>
      <c r="BE4" s="342"/>
      <c r="BF4" s="342"/>
      <c r="BG4" s="342"/>
      <c r="BH4" s="342"/>
      <c r="BI4" s="342"/>
      <c r="BJ4" s="342"/>
      <c r="BK4" s="342"/>
      <c r="BL4" s="342"/>
      <c r="BM4" s="342"/>
      <c r="BN4" s="342"/>
      <c r="BO4" s="342"/>
      <c r="BP4" s="342"/>
      <c r="BQ4" s="342"/>
      <c r="BR4" s="342"/>
      <c r="BS4" s="342"/>
      <c r="BT4" s="186">
        <f>SUM(AY4:BS4)</f>
        <v>80001000</v>
      </c>
      <c r="BU4" s="342">
        <v>80000000</v>
      </c>
      <c r="BV4" s="342"/>
      <c r="BW4" s="342"/>
      <c r="BX4" s="342"/>
      <c r="BY4" s="342"/>
      <c r="BZ4" s="342"/>
      <c r="CA4" s="342"/>
      <c r="CB4" s="342"/>
      <c r="CC4" s="342"/>
      <c r="CD4" s="342"/>
      <c r="CE4" s="342"/>
      <c r="CF4" s="342"/>
      <c r="CG4" s="342"/>
      <c r="CH4" s="342"/>
      <c r="CI4" s="342"/>
      <c r="CJ4" s="342"/>
      <c r="CK4" s="342"/>
      <c r="CL4" s="342"/>
      <c r="CM4" s="342"/>
      <c r="CN4" s="342"/>
      <c r="CO4" s="342"/>
      <c r="CP4" s="445">
        <f>SUM(BU4:CO4)</f>
        <v>80000000</v>
      </c>
      <c r="CQ4" s="350">
        <v>0</v>
      </c>
      <c r="CR4" s="350"/>
      <c r="CS4" s="342"/>
      <c r="CT4" s="342"/>
      <c r="CU4" s="351"/>
      <c r="CV4" s="351"/>
      <c r="CW4" s="351"/>
      <c r="CX4" s="351"/>
      <c r="CY4" s="351"/>
      <c r="CZ4" s="351"/>
      <c r="DA4" s="351"/>
      <c r="DB4" s="351"/>
      <c r="DC4" s="351"/>
      <c r="DD4" s="351"/>
      <c r="DE4" s="351"/>
      <c r="DF4" s="351"/>
      <c r="DG4" s="351"/>
      <c r="DH4" s="351"/>
      <c r="DI4" s="351"/>
      <c r="DJ4" s="351"/>
      <c r="DK4" s="351"/>
      <c r="DL4" s="448">
        <f>SUM(CQ4:DK4)</f>
        <v>0</v>
      </c>
      <c r="DM4" s="352">
        <f t="shared" ref="DM4:DM19" si="0">+AX4+BT4+CP4+DL4</f>
        <v>160001000</v>
      </c>
      <c r="DN4" s="345" t="s">
        <v>1183</v>
      </c>
      <c r="DO4" s="74"/>
      <c r="DP4" s="74"/>
      <c r="DQ4" s="74"/>
      <c r="DR4" s="74"/>
      <c r="DS4" s="74"/>
    </row>
    <row r="5" spans="1:123" s="3" customFormat="1" ht="50.1" customHeight="1" x14ac:dyDescent="0.2">
      <c r="A5" s="369">
        <v>5</v>
      </c>
      <c r="B5" s="370" t="s">
        <v>963</v>
      </c>
      <c r="C5" s="369" t="s">
        <v>398</v>
      </c>
      <c r="D5" s="371" t="s">
        <v>1023</v>
      </c>
      <c r="E5" s="369" t="s">
        <v>1024</v>
      </c>
      <c r="F5" s="369" t="s">
        <v>1025</v>
      </c>
      <c r="G5" s="371" t="s">
        <v>1026</v>
      </c>
      <c r="H5" s="369" t="s">
        <v>1027</v>
      </c>
      <c r="I5" s="369">
        <v>2023</v>
      </c>
      <c r="J5" s="369" t="s">
        <v>1028</v>
      </c>
      <c r="K5" s="371" t="s">
        <v>105</v>
      </c>
      <c r="L5" s="371" t="s">
        <v>33</v>
      </c>
      <c r="M5" s="369">
        <v>1</v>
      </c>
      <c r="N5" s="369">
        <v>1</v>
      </c>
      <c r="O5" s="536" t="s">
        <v>1032</v>
      </c>
      <c r="P5" s="536" t="s">
        <v>1033</v>
      </c>
      <c r="Q5" s="536">
        <v>0</v>
      </c>
      <c r="R5" s="536">
        <v>2023</v>
      </c>
      <c r="S5" s="337" t="s">
        <v>1034</v>
      </c>
      <c r="T5" s="338" t="s">
        <v>176</v>
      </c>
      <c r="U5" s="339" t="s">
        <v>33</v>
      </c>
      <c r="V5" s="353">
        <v>1</v>
      </c>
      <c r="W5" s="353">
        <v>1</v>
      </c>
      <c r="X5" s="353">
        <v>0</v>
      </c>
      <c r="Y5" s="353">
        <v>0</v>
      </c>
      <c r="Z5" s="353">
        <v>0.5</v>
      </c>
      <c r="AA5" s="353">
        <v>1</v>
      </c>
      <c r="AB5" s="342">
        <v>0</v>
      </c>
      <c r="AC5" s="342"/>
      <c r="AD5" s="342"/>
      <c r="AE5" s="342"/>
      <c r="AF5" s="342"/>
      <c r="AG5" s="342"/>
      <c r="AH5" s="342"/>
      <c r="AI5" s="342"/>
      <c r="AJ5" s="342"/>
      <c r="AK5" s="342"/>
      <c r="AL5" s="342"/>
      <c r="AM5" s="342"/>
      <c r="AN5" s="342"/>
      <c r="AO5" s="342"/>
      <c r="AP5" s="342"/>
      <c r="AQ5" s="342"/>
      <c r="AR5" s="342"/>
      <c r="AS5" s="342"/>
      <c r="AT5" s="342"/>
      <c r="AU5" s="342"/>
      <c r="AV5" s="342"/>
      <c r="AW5" s="342"/>
      <c r="AX5" s="428">
        <f t="shared" ref="AX5:AX19" si="1">SUM(AB5:AW5)</f>
        <v>0</v>
      </c>
      <c r="AY5" s="342">
        <v>0</v>
      </c>
      <c r="AZ5" s="342"/>
      <c r="BA5" s="342"/>
      <c r="BB5" s="342"/>
      <c r="BC5" s="342"/>
      <c r="BD5" s="342"/>
      <c r="BE5" s="342"/>
      <c r="BF5" s="342"/>
      <c r="BG5" s="342"/>
      <c r="BH5" s="342"/>
      <c r="BI5" s="342"/>
      <c r="BJ5" s="342"/>
      <c r="BK5" s="342"/>
      <c r="BL5" s="342"/>
      <c r="BM5" s="342"/>
      <c r="BN5" s="342"/>
      <c r="BO5" s="342"/>
      <c r="BP5" s="342"/>
      <c r="BQ5" s="342"/>
      <c r="BR5" s="342"/>
      <c r="BS5" s="342"/>
      <c r="BT5" s="186">
        <f t="shared" ref="BT5:BT19" si="2">SUM(AY5:BS5)</f>
        <v>0</v>
      </c>
      <c r="BU5" s="342">
        <v>100000000</v>
      </c>
      <c r="BV5" s="342"/>
      <c r="BW5" s="342"/>
      <c r="BX5" s="342"/>
      <c r="BY5" s="342"/>
      <c r="BZ5" s="342"/>
      <c r="CA5" s="342"/>
      <c r="CB5" s="342"/>
      <c r="CC5" s="342"/>
      <c r="CD5" s="342"/>
      <c r="CE5" s="342"/>
      <c r="CF5" s="342"/>
      <c r="CG5" s="342"/>
      <c r="CH5" s="342"/>
      <c r="CI5" s="342"/>
      <c r="CJ5" s="342"/>
      <c r="CK5" s="342"/>
      <c r="CL5" s="342"/>
      <c r="CM5" s="342"/>
      <c r="CN5" s="342"/>
      <c r="CO5" s="342"/>
      <c r="CP5" s="445">
        <f t="shared" ref="CP5:CP19" si="3">SUM(BU5:CO5)</f>
        <v>100000000</v>
      </c>
      <c r="CQ5" s="350">
        <v>150002000</v>
      </c>
      <c r="CR5" s="350"/>
      <c r="CS5" s="342"/>
      <c r="CT5" s="342"/>
      <c r="CU5" s="351"/>
      <c r="CV5" s="351"/>
      <c r="CW5" s="351"/>
      <c r="CX5" s="351"/>
      <c r="CY5" s="351"/>
      <c r="CZ5" s="351"/>
      <c r="DA5" s="351"/>
      <c r="DB5" s="351"/>
      <c r="DC5" s="351"/>
      <c r="DD5" s="351"/>
      <c r="DE5" s="351"/>
      <c r="DF5" s="351"/>
      <c r="DG5" s="351"/>
      <c r="DH5" s="351"/>
      <c r="DI5" s="351"/>
      <c r="DJ5" s="351"/>
      <c r="DK5" s="351"/>
      <c r="DL5" s="448">
        <f t="shared" ref="DL5:DL19" si="4">SUM(CQ5:DK5)</f>
        <v>150002000</v>
      </c>
      <c r="DM5" s="352">
        <f t="shared" si="0"/>
        <v>250002000</v>
      </c>
      <c r="DN5" s="345" t="s">
        <v>1183</v>
      </c>
      <c r="DO5" s="74"/>
      <c r="DP5" s="74"/>
      <c r="DQ5" s="74"/>
      <c r="DR5" s="74"/>
      <c r="DS5" s="74"/>
    </row>
    <row r="6" spans="1:123" s="3" customFormat="1" ht="50.1" customHeight="1" x14ac:dyDescent="0.2">
      <c r="A6" s="369">
        <v>5</v>
      </c>
      <c r="B6" s="370" t="s">
        <v>963</v>
      </c>
      <c r="C6" s="369" t="s">
        <v>398</v>
      </c>
      <c r="D6" s="371" t="s">
        <v>1023</v>
      </c>
      <c r="E6" s="369" t="s">
        <v>1024</v>
      </c>
      <c r="F6" s="369" t="s">
        <v>1025</v>
      </c>
      <c r="G6" s="371" t="s">
        <v>1026</v>
      </c>
      <c r="H6" s="369" t="s">
        <v>1027</v>
      </c>
      <c r="I6" s="369">
        <v>2023</v>
      </c>
      <c r="J6" s="369" t="s">
        <v>1028</v>
      </c>
      <c r="K6" s="371" t="s">
        <v>105</v>
      </c>
      <c r="L6" s="371" t="s">
        <v>33</v>
      </c>
      <c r="M6" s="369">
        <v>1</v>
      </c>
      <c r="N6" s="369">
        <v>1</v>
      </c>
      <c r="O6" s="536" t="s">
        <v>1035</v>
      </c>
      <c r="P6" s="536" t="s">
        <v>1036</v>
      </c>
      <c r="Q6" s="536" t="s">
        <v>1037</v>
      </c>
      <c r="R6" s="536">
        <v>2023</v>
      </c>
      <c r="S6" s="337" t="s">
        <v>1038</v>
      </c>
      <c r="T6" s="338" t="s">
        <v>105</v>
      </c>
      <c r="U6" s="339" t="s">
        <v>33</v>
      </c>
      <c r="V6" s="339">
        <v>1</v>
      </c>
      <c r="W6" s="339">
        <v>1</v>
      </c>
      <c r="X6" s="339">
        <v>0.2</v>
      </c>
      <c r="Y6" s="339">
        <v>0.3</v>
      </c>
      <c r="Z6" s="339">
        <v>0.6</v>
      </c>
      <c r="AA6" s="339">
        <v>1</v>
      </c>
      <c r="AB6" s="342">
        <v>60000000</v>
      </c>
      <c r="AC6" s="342"/>
      <c r="AD6" s="342"/>
      <c r="AE6" s="342"/>
      <c r="AF6" s="342"/>
      <c r="AG6" s="342"/>
      <c r="AH6" s="342"/>
      <c r="AI6" s="342"/>
      <c r="AJ6" s="342"/>
      <c r="AK6" s="342"/>
      <c r="AL6" s="342"/>
      <c r="AM6" s="342"/>
      <c r="AN6" s="342"/>
      <c r="AO6" s="342"/>
      <c r="AP6" s="342"/>
      <c r="AQ6" s="342"/>
      <c r="AR6" s="342"/>
      <c r="AS6" s="342"/>
      <c r="AT6" s="342"/>
      <c r="AU6" s="342"/>
      <c r="AV6" s="342"/>
      <c r="AW6" s="342"/>
      <c r="AX6" s="428">
        <f t="shared" si="1"/>
        <v>60000000</v>
      </c>
      <c r="AY6" s="342">
        <v>100000000</v>
      </c>
      <c r="AZ6" s="342"/>
      <c r="BA6" s="342"/>
      <c r="BB6" s="342"/>
      <c r="BC6" s="342"/>
      <c r="BD6" s="342"/>
      <c r="BE6" s="342"/>
      <c r="BF6" s="342"/>
      <c r="BG6" s="342"/>
      <c r="BH6" s="342"/>
      <c r="BI6" s="342"/>
      <c r="BJ6" s="342"/>
      <c r="BK6" s="342"/>
      <c r="BL6" s="342"/>
      <c r="BM6" s="342"/>
      <c r="BN6" s="342"/>
      <c r="BO6" s="342"/>
      <c r="BP6" s="342"/>
      <c r="BQ6" s="342"/>
      <c r="BR6" s="342"/>
      <c r="BS6" s="342"/>
      <c r="BT6" s="186">
        <f t="shared" si="2"/>
        <v>100000000</v>
      </c>
      <c r="BU6" s="342">
        <v>80000000</v>
      </c>
      <c r="BV6" s="342"/>
      <c r="BW6" s="342"/>
      <c r="BX6" s="342"/>
      <c r="BY6" s="342"/>
      <c r="BZ6" s="342"/>
      <c r="CA6" s="342"/>
      <c r="CB6" s="342"/>
      <c r="CC6" s="342"/>
      <c r="CD6" s="342"/>
      <c r="CE6" s="342"/>
      <c r="CF6" s="342"/>
      <c r="CG6" s="342"/>
      <c r="CH6" s="342"/>
      <c r="CI6" s="342"/>
      <c r="CJ6" s="342"/>
      <c r="CK6" s="342"/>
      <c r="CL6" s="342"/>
      <c r="CM6" s="342"/>
      <c r="CN6" s="342"/>
      <c r="CO6" s="342"/>
      <c r="CP6" s="445">
        <f t="shared" si="3"/>
        <v>80000000</v>
      </c>
      <c r="CQ6" s="350">
        <v>100000000</v>
      </c>
      <c r="CR6" s="350"/>
      <c r="CS6" s="342"/>
      <c r="CT6" s="342"/>
      <c r="CU6" s="351"/>
      <c r="CV6" s="351"/>
      <c r="CW6" s="351"/>
      <c r="CX6" s="351"/>
      <c r="CY6" s="351"/>
      <c r="CZ6" s="351"/>
      <c r="DA6" s="351"/>
      <c r="DB6" s="351"/>
      <c r="DC6" s="351"/>
      <c r="DD6" s="351"/>
      <c r="DE6" s="351"/>
      <c r="DF6" s="351"/>
      <c r="DG6" s="351"/>
      <c r="DH6" s="351"/>
      <c r="DI6" s="351"/>
      <c r="DJ6" s="351"/>
      <c r="DK6" s="351"/>
      <c r="DL6" s="448">
        <f t="shared" si="4"/>
        <v>100000000</v>
      </c>
      <c r="DM6" s="352">
        <f t="shared" si="0"/>
        <v>340000000</v>
      </c>
      <c r="DN6" s="345" t="s">
        <v>1183</v>
      </c>
      <c r="DO6" s="74"/>
      <c r="DP6" s="74"/>
      <c r="DQ6" s="74"/>
      <c r="DR6" s="74"/>
      <c r="DS6" s="74"/>
    </row>
    <row r="7" spans="1:123" s="3" customFormat="1" ht="50.1" customHeight="1" x14ac:dyDescent="0.2">
      <c r="A7" s="369">
        <v>5</v>
      </c>
      <c r="B7" s="370" t="s">
        <v>963</v>
      </c>
      <c r="C7" s="369" t="s">
        <v>398</v>
      </c>
      <c r="D7" s="371" t="s">
        <v>1023</v>
      </c>
      <c r="E7" s="369" t="s">
        <v>1024</v>
      </c>
      <c r="F7" s="369" t="s">
        <v>1025</v>
      </c>
      <c r="G7" s="371" t="s">
        <v>1026</v>
      </c>
      <c r="H7" s="369" t="s">
        <v>1027</v>
      </c>
      <c r="I7" s="369">
        <v>2023</v>
      </c>
      <c r="J7" s="369" t="s">
        <v>1028</v>
      </c>
      <c r="K7" s="371" t="s">
        <v>105</v>
      </c>
      <c r="L7" s="371" t="s">
        <v>33</v>
      </c>
      <c r="M7" s="369">
        <v>1</v>
      </c>
      <c r="N7" s="369">
        <v>1</v>
      </c>
      <c r="O7" s="536" t="s">
        <v>1039</v>
      </c>
      <c r="P7" s="536" t="s">
        <v>1040</v>
      </c>
      <c r="Q7" s="536">
        <v>0</v>
      </c>
      <c r="R7" s="536">
        <v>2023</v>
      </c>
      <c r="S7" s="337" t="s">
        <v>1041</v>
      </c>
      <c r="T7" s="338" t="s">
        <v>444</v>
      </c>
      <c r="U7" s="339" t="s">
        <v>33</v>
      </c>
      <c r="V7" s="339">
        <v>10</v>
      </c>
      <c r="W7" s="339">
        <v>10</v>
      </c>
      <c r="X7" s="339">
        <v>2</v>
      </c>
      <c r="Y7" s="339">
        <v>4</v>
      </c>
      <c r="Z7" s="339">
        <v>7</v>
      </c>
      <c r="AA7" s="339">
        <v>10</v>
      </c>
      <c r="AB7" s="342">
        <v>70000000</v>
      </c>
      <c r="AC7" s="342"/>
      <c r="AD7" s="342"/>
      <c r="AE7" s="342"/>
      <c r="AF7" s="342"/>
      <c r="AG7" s="342"/>
      <c r="AH7" s="342"/>
      <c r="AI7" s="342"/>
      <c r="AJ7" s="342"/>
      <c r="AK7" s="342"/>
      <c r="AL7" s="342"/>
      <c r="AM7" s="342"/>
      <c r="AN7" s="342"/>
      <c r="AO7" s="342"/>
      <c r="AP7" s="342"/>
      <c r="AQ7" s="342"/>
      <c r="AR7" s="342"/>
      <c r="AS7" s="342"/>
      <c r="AT7" s="342"/>
      <c r="AU7" s="342"/>
      <c r="AV7" s="342"/>
      <c r="AW7" s="342"/>
      <c r="AX7" s="428">
        <f t="shared" si="1"/>
        <v>70000000</v>
      </c>
      <c r="AY7" s="342">
        <v>80000000</v>
      </c>
      <c r="AZ7" s="342"/>
      <c r="BA7" s="342"/>
      <c r="BB7" s="342"/>
      <c r="BC7" s="342"/>
      <c r="BD7" s="342"/>
      <c r="BE7" s="342"/>
      <c r="BF7" s="342"/>
      <c r="BG7" s="342"/>
      <c r="BH7" s="342"/>
      <c r="BI7" s="342"/>
      <c r="BJ7" s="342"/>
      <c r="BK7" s="342"/>
      <c r="BL7" s="342"/>
      <c r="BM7" s="342"/>
      <c r="BN7" s="342"/>
      <c r="BO7" s="342"/>
      <c r="BP7" s="342"/>
      <c r="BQ7" s="342"/>
      <c r="BR7" s="342"/>
      <c r="BS7" s="342"/>
      <c r="BT7" s="186">
        <f t="shared" si="2"/>
        <v>80000000</v>
      </c>
      <c r="BU7" s="342">
        <v>50000000</v>
      </c>
      <c r="BV7" s="342"/>
      <c r="BW7" s="342"/>
      <c r="BX7" s="342"/>
      <c r="BY7" s="342"/>
      <c r="BZ7" s="342"/>
      <c r="CA7" s="342"/>
      <c r="CB7" s="342"/>
      <c r="CC7" s="342"/>
      <c r="CD7" s="342"/>
      <c r="CE7" s="342"/>
      <c r="CF7" s="342"/>
      <c r="CG7" s="342"/>
      <c r="CH7" s="342"/>
      <c r="CI7" s="342"/>
      <c r="CJ7" s="342"/>
      <c r="CK7" s="342"/>
      <c r="CL7" s="342"/>
      <c r="CM7" s="342"/>
      <c r="CN7" s="342"/>
      <c r="CO7" s="342"/>
      <c r="CP7" s="445">
        <f t="shared" si="3"/>
        <v>50000000</v>
      </c>
      <c r="CQ7" s="350">
        <v>100000000</v>
      </c>
      <c r="CR7" s="350"/>
      <c r="CS7" s="342"/>
      <c r="CT7" s="342"/>
      <c r="CU7" s="351"/>
      <c r="CV7" s="351"/>
      <c r="CW7" s="351"/>
      <c r="CX7" s="351"/>
      <c r="CY7" s="351"/>
      <c r="CZ7" s="351"/>
      <c r="DA7" s="351"/>
      <c r="DB7" s="351"/>
      <c r="DC7" s="351"/>
      <c r="DD7" s="351"/>
      <c r="DE7" s="351"/>
      <c r="DF7" s="351"/>
      <c r="DG7" s="351"/>
      <c r="DH7" s="351"/>
      <c r="DI7" s="351"/>
      <c r="DJ7" s="351"/>
      <c r="DK7" s="351"/>
      <c r="DL7" s="448">
        <f t="shared" si="4"/>
        <v>100000000</v>
      </c>
      <c r="DM7" s="352">
        <f t="shared" si="0"/>
        <v>300000000</v>
      </c>
      <c r="DN7" s="345" t="s">
        <v>1183</v>
      </c>
      <c r="DO7" s="74"/>
      <c r="DP7" s="74"/>
      <c r="DQ7" s="74"/>
      <c r="DR7" s="74"/>
      <c r="DS7" s="74"/>
    </row>
    <row r="8" spans="1:123" s="3" customFormat="1" ht="50.1" customHeight="1" x14ac:dyDescent="0.2">
      <c r="A8" s="369">
        <v>5</v>
      </c>
      <c r="B8" s="370" t="s">
        <v>963</v>
      </c>
      <c r="C8" s="369" t="s">
        <v>398</v>
      </c>
      <c r="D8" s="371" t="s">
        <v>1023</v>
      </c>
      <c r="E8" s="369" t="s">
        <v>1024</v>
      </c>
      <c r="F8" s="369" t="s">
        <v>1025</v>
      </c>
      <c r="G8" s="371" t="s">
        <v>1026</v>
      </c>
      <c r="H8" s="369" t="s">
        <v>1027</v>
      </c>
      <c r="I8" s="369">
        <v>2023</v>
      </c>
      <c r="J8" s="369" t="s">
        <v>1028</v>
      </c>
      <c r="K8" s="371" t="s">
        <v>105</v>
      </c>
      <c r="L8" s="371" t="s">
        <v>33</v>
      </c>
      <c r="M8" s="369">
        <v>1</v>
      </c>
      <c r="N8" s="369">
        <v>1</v>
      </c>
      <c r="O8" s="536" t="s">
        <v>1042</v>
      </c>
      <c r="P8" s="536" t="s">
        <v>1043</v>
      </c>
      <c r="Q8" s="536">
        <v>0</v>
      </c>
      <c r="R8" s="536">
        <v>2023</v>
      </c>
      <c r="S8" s="337" t="s">
        <v>1044</v>
      </c>
      <c r="T8" s="338" t="s">
        <v>444</v>
      </c>
      <c r="U8" s="339" t="s">
        <v>33</v>
      </c>
      <c r="V8" s="339">
        <v>1</v>
      </c>
      <c r="W8" s="339">
        <v>1</v>
      </c>
      <c r="X8" s="339">
        <v>0.3</v>
      </c>
      <c r="Y8" s="339">
        <v>0.5</v>
      </c>
      <c r="Z8" s="339">
        <v>0.75</v>
      </c>
      <c r="AA8" s="339">
        <v>1</v>
      </c>
      <c r="AB8" s="342"/>
      <c r="AC8" s="342"/>
      <c r="AD8" s="342"/>
      <c r="AE8" s="354"/>
      <c r="AF8" s="342"/>
      <c r="AG8" s="342"/>
      <c r="AH8" s="342">
        <v>60000000</v>
      </c>
      <c r="AI8" s="342"/>
      <c r="AJ8" s="342"/>
      <c r="AK8" s="342"/>
      <c r="AL8" s="342"/>
      <c r="AM8" s="342"/>
      <c r="AN8" s="342"/>
      <c r="AO8" s="342"/>
      <c r="AP8" s="342"/>
      <c r="AQ8" s="342"/>
      <c r="AR8" s="342"/>
      <c r="AS8" s="342"/>
      <c r="AT8" s="342"/>
      <c r="AU8" s="342"/>
      <c r="AV8" s="342"/>
      <c r="AW8" s="342"/>
      <c r="AX8" s="428">
        <f t="shared" si="1"/>
        <v>60000000</v>
      </c>
      <c r="AY8" s="342">
        <v>45000000</v>
      </c>
      <c r="AZ8" s="342"/>
      <c r="BA8" s="342"/>
      <c r="BB8" s="342"/>
      <c r="BC8" s="342"/>
      <c r="BD8" s="342"/>
      <c r="BE8" s="342"/>
      <c r="BF8" s="342"/>
      <c r="BG8" s="342"/>
      <c r="BH8" s="342"/>
      <c r="BI8" s="342"/>
      <c r="BJ8" s="342"/>
      <c r="BK8" s="342"/>
      <c r="BL8" s="342"/>
      <c r="BM8" s="342"/>
      <c r="BN8" s="342"/>
      <c r="BO8" s="342"/>
      <c r="BP8" s="342"/>
      <c r="BQ8" s="342"/>
      <c r="BR8" s="342"/>
      <c r="BS8" s="342"/>
      <c r="BT8" s="186">
        <f t="shared" si="2"/>
        <v>45000000</v>
      </c>
      <c r="BU8" s="342">
        <v>45000000</v>
      </c>
      <c r="BV8" s="342"/>
      <c r="BW8" s="342"/>
      <c r="BX8" s="342"/>
      <c r="BY8" s="342"/>
      <c r="BZ8" s="342"/>
      <c r="CA8" s="342"/>
      <c r="CB8" s="342"/>
      <c r="CC8" s="342"/>
      <c r="CD8" s="342"/>
      <c r="CE8" s="342"/>
      <c r="CF8" s="342"/>
      <c r="CG8" s="342"/>
      <c r="CH8" s="342"/>
      <c r="CI8" s="342"/>
      <c r="CJ8" s="342"/>
      <c r="CK8" s="342"/>
      <c r="CL8" s="342"/>
      <c r="CM8" s="342"/>
      <c r="CN8" s="342"/>
      <c r="CO8" s="342"/>
      <c r="CP8" s="445">
        <f t="shared" si="3"/>
        <v>45000000</v>
      </c>
      <c r="CQ8" s="350">
        <v>50000000</v>
      </c>
      <c r="CR8" s="350"/>
      <c r="CS8" s="342"/>
      <c r="CT8" s="342"/>
      <c r="CU8" s="351"/>
      <c r="CV8" s="351"/>
      <c r="CW8" s="351"/>
      <c r="CX8" s="351"/>
      <c r="CY8" s="351"/>
      <c r="CZ8" s="351"/>
      <c r="DA8" s="351"/>
      <c r="DB8" s="351"/>
      <c r="DC8" s="351"/>
      <c r="DD8" s="351"/>
      <c r="DE8" s="351"/>
      <c r="DF8" s="351"/>
      <c r="DG8" s="351"/>
      <c r="DH8" s="351"/>
      <c r="DI8" s="351"/>
      <c r="DJ8" s="351"/>
      <c r="DK8" s="351"/>
      <c r="DL8" s="448">
        <f t="shared" si="4"/>
        <v>50000000</v>
      </c>
      <c r="DM8" s="352">
        <f t="shared" si="0"/>
        <v>200000000</v>
      </c>
      <c r="DN8" s="345" t="s">
        <v>1183</v>
      </c>
      <c r="DO8" s="74"/>
      <c r="DP8" s="74"/>
      <c r="DQ8" s="74"/>
      <c r="DR8" s="74"/>
      <c r="DS8" s="74"/>
    </row>
    <row r="9" spans="1:123" s="3" customFormat="1" ht="50.1" customHeight="1" x14ac:dyDescent="0.2">
      <c r="A9" s="369">
        <v>5</v>
      </c>
      <c r="B9" s="370" t="s">
        <v>963</v>
      </c>
      <c r="C9" s="369" t="s">
        <v>398</v>
      </c>
      <c r="D9" s="371" t="s">
        <v>1023</v>
      </c>
      <c r="E9" s="369" t="s">
        <v>1024</v>
      </c>
      <c r="F9" s="369" t="s">
        <v>1025</v>
      </c>
      <c r="G9" s="371" t="s">
        <v>1026</v>
      </c>
      <c r="H9" s="369" t="s">
        <v>1027</v>
      </c>
      <c r="I9" s="369">
        <v>2023</v>
      </c>
      <c r="J9" s="369" t="s">
        <v>1028</v>
      </c>
      <c r="K9" s="371" t="s">
        <v>105</v>
      </c>
      <c r="L9" s="371" t="s">
        <v>33</v>
      </c>
      <c r="M9" s="369">
        <v>1</v>
      </c>
      <c r="N9" s="369">
        <v>1</v>
      </c>
      <c r="O9" s="369" t="s">
        <v>1045</v>
      </c>
      <c r="P9" s="369" t="s">
        <v>1046</v>
      </c>
      <c r="Q9" s="369">
        <v>0</v>
      </c>
      <c r="R9" s="369">
        <v>2023</v>
      </c>
      <c r="S9" s="334" t="s">
        <v>1047</v>
      </c>
      <c r="T9" s="334" t="s">
        <v>444</v>
      </c>
      <c r="U9" s="334" t="s">
        <v>33</v>
      </c>
      <c r="V9" s="334">
        <v>4</v>
      </c>
      <c r="W9" s="334">
        <v>4</v>
      </c>
      <c r="X9" s="334">
        <v>1</v>
      </c>
      <c r="Y9" s="334">
        <v>2</v>
      </c>
      <c r="Z9" s="334">
        <v>3</v>
      </c>
      <c r="AA9" s="334">
        <v>4</v>
      </c>
      <c r="AB9" s="342">
        <v>363000000</v>
      </c>
      <c r="AC9" s="342"/>
      <c r="AD9" s="342"/>
      <c r="AE9" s="342"/>
      <c r="AF9" s="342"/>
      <c r="AG9" s="342"/>
      <c r="AH9" s="342">
        <v>40000000</v>
      </c>
      <c r="AI9" s="342"/>
      <c r="AJ9" s="342"/>
      <c r="AK9" s="342"/>
      <c r="AL9" s="342"/>
      <c r="AM9" s="342"/>
      <c r="AN9" s="342"/>
      <c r="AO9" s="342"/>
      <c r="AP9" s="342"/>
      <c r="AQ9" s="342"/>
      <c r="AR9" s="342"/>
      <c r="AS9" s="342"/>
      <c r="AT9" s="342"/>
      <c r="AU9" s="342"/>
      <c r="AV9" s="342"/>
      <c r="AW9" s="342"/>
      <c r="AX9" s="428">
        <f t="shared" si="1"/>
        <v>403000000</v>
      </c>
      <c r="AY9" s="342">
        <v>68096000</v>
      </c>
      <c r="AZ9" s="342"/>
      <c r="BA9" s="342"/>
      <c r="BB9" s="342"/>
      <c r="BC9" s="342"/>
      <c r="BD9" s="342"/>
      <c r="BE9" s="342">
        <v>72030000</v>
      </c>
      <c r="BF9" s="342"/>
      <c r="BG9" s="342"/>
      <c r="BH9" s="342"/>
      <c r="BI9" s="342"/>
      <c r="BJ9" s="342"/>
      <c r="BK9" s="342"/>
      <c r="BL9" s="342"/>
      <c r="BM9" s="342"/>
      <c r="BN9" s="342"/>
      <c r="BO9" s="342"/>
      <c r="BP9" s="342"/>
      <c r="BQ9" s="342"/>
      <c r="BR9" s="342"/>
      <c r="BS9" s="342"/>
      <c r="BT9" s="186">
        <f t="shared" si="2"/>
        <v>140126000</v>
      </c>
      <c r="BU9" s="342">
        <v>69506268</v>
      </c>
      <c r="BV9" s="342"/>
      <c r="BW9" s="342"/>
      <c r="BX9" s="342"/>
      <c r="BY9" s="342"/>
      <c r="BZ9" s="342"/>
      <c r="CA9" s="342">
        <v>75199320</v>
      </c>
      <c r="CB9" s="342"/>
      <c r="CC9" s="342"/>
      <c r="CD9" s="342"/>
      <c r="CE9" s="342"/>
      <c r="CF9" s="342"/>
      <c r="CG9" s="342"/>
      <c r="CH9" s="342"/>
      <c r="CI9" s="342"/>
      <c r="CJ9" s="342"/>
      <c r="CK9" s="342"/>
      <c r="CL9" s="342"/>
      <c r="CM9" s="342"/>
      <c r="CN9" s="342"/>
      <c r="CO9" s="342"/>
      <c r="CP9" s="445">
        <f t="shared" si="3"/>
        <v>144705588</v>
      </c>
      <c r="CQ9" s="350">
        <v>67228092</v>
      </c>
      <c r="CR9" s="350"/>
      <c r="CS9" s="342"/>
      <c r="CT9" s="342"/>
      <c r="CU9" s="351"/>
      <c r="CV9" s="351"/>
      <c r="CW9" s="351">
        <v>78508090</v>
      </c>
      <c r="CX9" s="351"/>
      <c r="CY9" s="351"/>
      <c r="CZ9" s="351"/>
      <c r="DA9" s="351"/>
      <c r="DB9" s="351"/>
      <c r="DC9" s="351"/>
      <c r="DD9" s="351"/>
      <c r="DE9" s="351"/>
      <c r="DF9" s="351"/>
      <c r="DG9" s="351"/>
      <c r="DH9" s="351"/>
      <c r="DI9" s="351"/>
      <c r="DJ9" s="351"/>
      <c r="DK9" s="351"/>
      <c r="DL9" s="448">
        <f t="shared" si="4"/>
        <v>145736182</v>
      </c>
      <c r="DM9" s="352">
        <f t="shared" si="0"/>
        <v>833567770</v>
      </c>
      <c r="DN9" s="345" t="s">
        <v>1183</v>
      </c>
      <c r="DO9" s="74"/>
      <c r="DP9" s="74"/>
      <c r="DQ9" s="74"/>
      <c r="DR9" s="74"/>
      <c r="DS9" s="74"/>
    </row>
    <row r="10" spans="1:123" s="3" customFormat="1" ht="50.1" customHeight="1" x14ac:dyDescent="0.2">
      <c r="A10" s="369">
        <v>5</v>
      </c>
      <c r="B10" s="370" t="s">
        <v>963</v>
      </c>
      <c r="C10" s="369" t="s">
        <v>398</v>
      </c>
      <c r="D10" s="371" t="s">
        <v>1023</v>
      </c>
      <c r="E10" s="369" t="s">
        <v>1024</v>
      </c>
      <c r="F10" s="369" t="s">
        <v>1025</v>
      </c>
      <c r="G10" s="371" t="s">
        <v>1026</v>
      </c>
      <c r="H10" s="369" t="s">
        <v>1027</v>
      </c>
      <c r="I10" s="369">
        <v>2023</v>
      </c>
      <c r="J10" s="369" t="s">
        <v>1028</v>
      </c>
      <c r="K10" s="371" t="s">
        <v>105</v>
      </c>
      <c r="L10" s="371" t="s">
        <v>33</v>
      </c>
      <c r="M10" s="369">
        <v>1</v>
      </c>
      <c r="N10" s="369">
        <v>1</v>
      </c>
      <c r="O10" s="536" t="s">
        <v>1048</v>
      </c>
      <c r="P10" s="536" t="s">
        <v>1049</v>
      </c>
      <c r="Q10" s="537">
        <v>0.8</v>
      </c>
      <c r="R10" s="536" t="s">
        <v>324</v>
      </c>
      <c r="S10" s="337" t="s">
        <v>1050</v>
      </c>
      <c r="T10" s="338" t="s">
        <v>176</v>
      </c>
      <c r="U10" s="339" t="s">
        <v>33</v>
      </c>
      <c r="V10" s="353">
        <v>0.95</v>
      </c>
      <c r="W10" s="353">
        <v>0.95</v>
      </c>
      <c r="X10" s="356">
        <v>0.15</v>
      </c>
      <c r="Y10" s="356">
        <v>0.45</v>
      </c>
      <c r="Z10" s="356">
        <v>0.75</v>
      </c>
      <c r="AA10" s="357">
        <v>0.95</v>
      </c>
      <c r="AB10" s="342">
        <v>15000000</v>
      </c>
      <c r="AC10" s="342"/>
      <c r="AD10" s="342"/>
      <c r="AE10" s="342"/>
      <c r="AF10" s="342"/>
      <c r="AG10" s="342"/>
      <c r="AH10" s="342"/>
      <c r="AI10" s="342"/>
      <c r="AJ10" s="342"/>
      <c r="AK10" s="342"/>
      <c r="AL10" s="342"/>
      <c r="AM10" s="342"/>
      <c r="AN10" s="342"/>
      <c r="AO10" s="342"/>
      <c r="AP10" s="342"/>
      <c r="AQ10" s="342"/>
      <c r="AR10" s="342"/>
      <c r="AS10" s="342"/>
      <c r="AT10" s="342"/>
      <c r="AU10" s="342"/>
      <c r="AV10" s="342"/>
      <c r="AW10" s="342"/>
      <c r="AX10" s="428">
        <f t="shared" si="1"/>
        <v>15000000</v>
      </c>
      <c r="AY10" s="342">
        <v>50000000</v>
      </c>
      <c r="AZ10" s="342"/>
      <c r="BA10" s="342"/>
      <c r="BB10" s="342"/>
      <c r="BC10" s="342"/>
      <c r="BD10" s="342"/>
      <c r="BE10" s="342"/>
      <c r="BF10" s="342"/>
      <c r="BG10" s="342"/>
      <c r="BH10" s="342"/>
      <c r="BI10" s="342"/>
      <c r="BJ10" s="342"/>
      <c r="BK10" s="342"/>
      <c r="BL10" s="342"/>
      <c r="BM10" s="342"/>
      <c r="BN10" s="342"/>
      <c r="BO10" s="342"/>
      <c r="BP10" s="342"/>
      <c r="BQ10" s="342"/>
      <c r="BR10" s="342"/>
      <c r="BS10" s="342"/>
      <c r="BT10" s="186">
        <f t="shared" si="2"/>
        <v>50000000</v>
      </c>
      <c r="BU10" s="342">
        <v>40000000</v>
      </c>
      <c r="BV10" s="342"/>
      <c r="BW10" s="342"/>
      <c r="BX10" s="342"/>
      <c r="BY10" s="342"/>
      <c r="BZ10" s="342"/>
      <c r="CA10" s="342"/>
      <c r="CB10" s="342"/>
      <c r="CC10" s="342"/>
      <c r="CD10" s="342"/>
      <c r="CE10" s="342"/>
      <c r="CF10" s="342"/>
      <c r="CG10" s="342"/>
      <c r="CH10" s="342"/>
      <c r="CI10" s="342"/>
      <c r="CJ10" s="342"/>
      <c r="CK10" s="342"/>
      <c r="CL10" s="342"/>
      <c r="CM10" s="342"/>
      <c r="CN10" s="342"/>
      <c r="CO10" s="342"/>
      <c r="CP10" s="445">
        <f t="shared" si="3"/>
        <v>40000000</v>
      </c>
      <c r="CQ10" s="350">
        <v>50000000</v>
      </c>
      <c r="CR10" s="350"/>
      <c r="CS10" s="342"/>
      <c r="CT10" s="342"/>
      <c r="CU10" s="358"/>
      <c r="CV10" s="358"/>
      <c r="CW10" s="358"/>
      <c r="CX10" s="358"/>
      <c r="CY10" s="358"/>
      <c r="CZ10" s="358"/>
      <c r="DA10" s="358"/>
      <c r="DB10" s="358"/>
      <c r="DC10" s="358"/>
      <c r="DD10" s="358"/>
      <c r="DE10" s="358"/>
      <c r="DF10" s="358"/>
      <c r="DG10" s="358"/>
      <c r="DH10" s="358"/>
      <c r="DI10" s="358"/>
      <c r="DJ10" s="358"/>
      <c r="DK10" s="358"/>
      <c r="DL10" s="448">
        <f t="shared" si="4"/>
        <v>50000000</v>
      </c>
      <c r="DM10" s="352">
        <f t="shared" si="0"/>
        <v>155000000</v>
      </c>
      <c r="DN10" s="345" t="s">
        <v>1183</v>
      </c>
      <c r="DO10" s="74"/>
      <c r="DP10" s="74"/>
      <c r="DQ10" s="74"/>
      <c r="DR10" s="74"/>
      <c r="DS10" s="74"/>
    </row>
    <row r="11" spans="1:123" s="3" customFormat="1" ht="50.1" customHeight="1" x14ac:dyDescent="0.2">
      <c r="A11" s="369">
        <v>5</v>
      </c>
      <c r="B11" s="370" t="s">
        <v>963</v>
      </c>
      <c r="C11" s="369" t="s">
        <v>398</v>
      </c>
      <c r="D11" s="371" t="s">
        <v>1023</v>
      </c>
      <c r="E11" s="369" t="s">
        <v>1024</v>
      </c>
      <c r="F11" s="369" t="s">
        <v>1025</v>
      </c>
      <c r="G11" s="371" t="s">
        <v>1026</v>
      </c>
      <c r="H11" s="369" t="s">
        <v>1027</v>
      </c>
      <c r="I11" s="369">
        <v>2023</v>
      </c>
      <c r="J11" s="369" t="s">
        <v>1028</v>
      </c>
      <c r="K11" s="371" t="s">
        <v>105</v>
      </c>
      <c r="L11" s="371" t="s">
        <v>33</v>
      </c>
      <c r="M11" s="369">
        <v>1</v>
      </c>
      <c r="N11" s="369">
        <v>1</v>
      </c>
      <c r="O11" s="536" t="s">
        <v>1051</v>
      </c>
      <c r="P11" s="337" t="s">
        <v>1052</v>
      </c>
      <c r="Q11" s="337">
        <v>1</v>
      </c>
      <c r="R11" s="337">
        <v>2023</v>
      </c>
      <c r="S11" s="337" t="s">
        <v>1053</v>
      </c>
      <c r="T11" s="338" t="s">
        <v>37</v>
      </c>
      <c r="U11" s="339" t="s">
        <v>33</v>
      </c>
      <c r="V11" s="339">
        <v>1</v>
      </c>
      <c r="W11" s="339">
        <v>2</v>
      </c>
      <c r="X11" s="359">
        <v>0.1</v>
      </c>
      <c r="Y11" s="359">
        <v>0.2</v>
      </c>
      <c r="Z11" s="359">
        <v>0.5</v>
      </c>
      <c r="AA11" s="360">
        <v>1</v>
      </c>
      <c r="AB11" s="361">
        <v>15000000</v>
      </c>
      <c r="AC11" s="361"/>
      <c r="AD11" s="361"/>
      <c r="AE11" s="361"/>
      <c r="AF11" s="361"/>
      <c r="AG11" s="361"/>
      <c r="AH11" s="361"/>
      <c r="AI11" s="361"/>
      <c r="AJ11" s="361"/>
      <c r="AK11" s="361"/>
      <c r="AL11" s="361"/>
      <c r="AM11" s="361"/>
      <c r="AN11" s="361"/>
      <c r="AO11" s="361"/>
      <c r="AP11" s="361"/>
      <c r="AQ11" s="361"/>
      <c r="AR11" s="361"/>
      <c r="AS11" s="361"/>
      <c r="AT11" s="361"/>
      <c r="AU11" s="361"/>
      <c r="AV11" s="361"/>
      <c r="AW11" s="361"/>
      <c r="AX11" s="428">
        <f t="shared" si="1"/>
        <v>15000000</v>
      </c>
      <c r="AY11" s="361">
        <v>30000000</v>
      </c>
      <c r="AZ11" s="361"/>
      <c r="BA11" s="361"/>
      <c r="BB11" s="361"/>
      <c r="BC11" s="361"/>
      <c r="BD11" s="361"/>
      <c r="BE11" s="361"/>
      <c r="BF11" s="361"/>
      <c r="BG11" s="361"/>
      <c r="BH11" s="361"/>
      <c r="BI11" s="361"/>
      <c r="BJ11" s="361"/>
      <c r="BK11" s="361"/>
      <c r="BL11" s="361"/>
      <c r="BM11" s="361"/>
      <c r="BN11" s="361"/>
      <c r="BO11" s="361"/>
      <c r="BP11" s="361"/>
      <c r="BQ11" s="361"/>
      <c r="BR11" s="361"/>
      <c r="BS11" s="361"/>
      <c r="BT11" s="186">
        <f t="shared" si="2"/>
        <v>30000000</v>
      </c>
      <c r="BU11" s="361">
        <v>30000000</v>
      </c>
      <c r="BV11" s="361"/>
      <c r="BW11" s="361"/>
      <c r="BX11" s="361"/>
      <c r="BY11" s="361"/>
      <c r="BZ11" s="361"/>
      <c r="CA11" s="361"/>
      <c r="CB11" s="361"/>
      <c r="CC11" s="361"/>
      <c r="CD11" s="361"/>
      <c r="CE11" s="361"/>
      <c r="CF11" s="361"/>
      <c r="CG11" s="361"/>
      <c r="CH11" s="361"/>
      <c r="CI11" s="361"/>
      <c r="CJ11" s="361"/>
      <c r="CK11" s="361"/>
      <c r="CL11" s="361"/>
      <c r="CM11" s="361"/>
      <c r="CN11" s="361"/>
      <c r="CO11" s="361"/>
      <c r="CP11" s="445">
        <f t="shared" si="3"/>
        <v>30000000</v>
      </c>
      <c r="CQ11" s="350">
        <v>30000000</v>
      </c>
      <c r="CR11" s="350"/>
      <c r="CS11" s="361"/>
      <c r="CT11" s="361"/>
      <c r="CU11" s="358"/>
      <c r="CV11" s="358"/>
      <c r="CW11" s="358"/>
      <c r="CX11" s="358"/>
      <c r="CY11" s="358"/>
      <c r="CZ11" s="358"/>
      <c r="DA11" s="358"/>
      <c r="DB11" s="358"/>
      <c r="DC11" s="358"/>
      <c r="DD11" s="358"/>
      <c r="DE11" s="358"/>
      <c r="DF11" s="358"/>
      <c r="DG11" s="358"/>
      <c r="DH11" s="358"/>
      <c r="DI11" s="358"/>
      <c r="DJ11" s="358"/>
      <c r="DK11" s="358"/>
      <c r="DL11" s="448">
        <f t="shared" si="4"/>
        <v>30000000</v>
      </c>
      <c r="DM11" s="352">
        <f t="shared" si="0"/>
        <v>105000000</v>
      </c>
      <c r="DN11" s="345" t="s">
        <v>1183</v>
      </c>
      <c r="DO11" s="74"/>
      <c r="DP11" s="74"/>
      <c r="DQ11" s="74"/>
      <c r="DR11" s="74"/>
      <c r="DS11" s="74"/>
    </row>
    <row r="12" spans="1:123" s="3" customFormat="1" ht="50.1" customHeight="1" x14ac:dyDescent="0.2">
      <c r="A12" s="369">
        <v>5</v>
      </c>
      <c r="B12" s="370" t="s">
        <v>963</v>
      </c>
      <c r="C12" s="369" t="s">
        <v>398</v>
      </c>
      <c r="D12" s="371" t="s">
        <v>1023</v>
      </c>
      <c r="E12" s="369" t="s">
        <v>1024</v>
      </c>
      <c r="F12" s="369" t="s">
        <v>1025</v>
      </c>
      <c r="G12" s="371" t="s">
        <v>1026</v>
      </c>
      <c r="H12" s="369" t="s">
        <v>1027</v>
      </c>
      <c r="I12" s="369">
        <v>2023</v>
      </c>
      <c r="J12" s="369" t="s">
        <v>1028</v>
      </c>
      <c r="K12" s="371" t="s">
        <v>105</v>
      </c>
      <c r="L12" s="371" t="s">
        <v>33</v>
      </c>
      <c r="M12" s="369">
        <v>1</v>
      </c>
      <c r="N12" s="369">
        <v>1</v>
      </c>
      <c r="O12" s="536" t="s">
        <v>1054</v>
      </c>
      <c r="P12" s="337" t="s">
        <v>1055</v>
      </c>
      <c r="Q12" s="337">
        <v>1</v>
      </c>
      <c r="R12" s="337">
        <v>2023</v>
      </c>
      <c r="S12" s="337" t="s">
        <v>1056</v>
      </c>
      <c r="T12" s="338" t="s">
        <v>105</v>
      </c>
      <c r="U12" s="339" t="s">
        <v>33</v>
      </c>
      <c r="V12" s="339">
        <v>11</v>
      </c>
      <c r="W12" s="339">
        <v>12</v>
      </c>
      <c r="X12" s="339">
        <v>2</v>
      </c>
      <c r="Y12" s="339">
        <v>5</v>
      </c>
      <c r="Z12" s="339">
        <v>8</v>
      </c>
      <c r="AA12" s="339">
        <v>11</v>
      </c>
      <c r="AB12" s="361">
        <v>30000000</v>
      </c>
      <c r="AC12" s="361"/>
      <c r="AD12" s="361"/>
      <c r="AE12" s="361"/>
      <c r="AF12" s="361"/>
      <c r="AG12" s="361"/>
      <c r="AH12" s="361"/>
      <c r="AI12" s="361"/>
      <c r="AJ12" s="361"/>
      <c r="AK12" s="361"/>
      <c r="AL12" s="361"/>
      <c r="AM12" s="361"/>
      <c r="AN12" s="361"/>
      <c r="AO12" s="361"/>
      <c r="AP12" s="361"/>
      <c r="AQ12" s="361"/>
      <c r="AR12" s="361"/>
      <c r="AS12" s="361"/>
      <c r="AT12" s="361"/>
      <c r="AU12" s="361"/>
      <c r="AV12" s="361"/>
      <c r="AW12" s="361"/>
      <c r="AX12" s="428">
        <f t="shared" si="1"/>
        <v>30000000</v>
      </c>
      <c r="AY12" s="361">
        <v>50000000</v>
      </c>
      <c r="AZ12" s="361"/>
      <c r="BA12" s="361"/>
      <c r="BB12" s="361"/>
      <c r="BC12" s="361"/>
      <c r="BD12" s="361"/>
      <c r="BE12" s="361"/>
      <c r="BF12" s="361"/>
      <c r="BG12" s="361"/>
      <c r="BH12" s="361"/>
      <c r="BI12" s="361"/>
      <c r="BJ12" s="361"/>
      <c r="BK12" s="361"/>
      <c r="BL12" s="361"/>
      <c r="BM12" s="361"/>
      <c r="BN12" s="361"/>
      <c r="BO12" s="361"/>
      <c r="BP12" s="361"/>
      <c r="BQ12" s="361"/>
      <c r="BR12" s="361"/>
      <c r="BS12" s="361"/>
      <c r="BT12" s="186">
        <f t="shared" si="2"/>
        <v>50000000</v>
      </c>
      <c r="BU12" s="361">
        <v>20000000</v>
      </c>
      <c r="BV12" s="361"/>
      <c r="BW12" s="361"/>
      <c r="BX12" s="361"/>
      <c r="BY12" s="361"/>
      <c r="BZ12" s="361"/>
      <c r="CA12" s="361"/>
      <c r="CB12" s="361"/>
      <c r="CC12" s="361"/>
      <c r="CD12" s="361"/>
      <c r="CE12" s="361"/>
      <c r="CF12" s="361"/>
      <c r="CG12" s="361"/>
      <c r="CH12" s="361"/>
      <c r="CI12" s="361"/>
      <c r="CJ12" s="361"/>
      <c r="CK12" s="361"/>
      <c r="CL12" s="361"/>
      <c r="CM12" s="361"/>
      <c r="CN12" s="361"/>
      <c r="CO12" s="361"/>
      <c r="CP12" s="445">
        <f t="shared" si="3"/>
        <v>20000000</v>
      </c>
      <c r="CQ12" s="350">
        <v>0</v>
      </c>
      <c r="CR12" s="350"/>
      <c r="CS12" s="361"/>
      <c r="CT12" s="361"/>
      <c r="CU12" s="358"/>
      <c r="CV12" s="358"/>
      <c r="CW12" s="358"/>
      <c r="CX12" s="358"/>
      <c r="CY12" s="358"/>
      <c r="CZ12" s="358"/>
      <c r="DA12" s="358"/>
      <c r="DB12" s="358"/>
      <c r="DC12" s="358"/>
      <c r="DD12" s="358"/>
      <c r="DE12" s="358"/>
      <c r="DF12" s="358"/>
      <c r="DG12" s="358"/>
      <c r="DH12" s="358"/>
      <c r="DI12" s="358"/>
      <c r="DJ12" s="358"/>
      <c r="DK12" s="358"/>
      <c r="DL12" s="448">
        <f t="shared" si="4"/>
        <v>0</v>
      </c>
      <c r="DM12" s="352">
        <f t="shared" si="0"/>
        <v>100000000</v>
      </c>
      <c r="DN12" s="345" t="s">
        <v>1183</v>
      </c>
      <c r="DO12" s="74"/>
      <c r="DP12" s="74"/>
      <c r="DQ12" s="74"/>
      <c r="DR12" s="74"/>
      <c r="DS12" s="74"/>
    </row>
    <row r="13" spans="1:123" s="3" customFormat="1" ht="50.1" customHeight="1" x14ac:dyDescent="0.2">
      <c r="A13" s="369">
        <v>5</v>
      </c>
      <c r="B13" s="370" t="s">
        <v>963</v>
      </c>
      <c r="C13" s="369" t="s">
        <v>398</v>
      </c>
      <c r="D13" s="371" t="s">
        <v>1023</v>
      </c>
      <c r="E13" s="369" t="s">
        <v>1024</v>
      </c>
      <c r="F13" s="369" t="s">
        <v>1025</v>
      </c>
      <c r="G13" s="371" t="s">
        <v>1026</v>
      </c>
      <c r="H13" s="369" t="s">
        <v>1027</v>
      </c>
      <c r="I13" s="369">
        <v>2023</v>
      </c>
      <c r="J13" s="369" t="s">
        <v>1028</v>
      </c>
      <c r="K13" s="371" t="s">
        <v>105</v>
      </c>
      <c r="L13" s="371" t="s">
        <v>33</v>
      </c>
      <c r="M13" s="369">
        <v>1</v>
      </c>
      <c r="N13" s="369">
        <v>1</v>
      </c>
      <c r="O13" s="536" t="s">
        <v>1057</v>
      </c>
      <c r="P13" s="337" t="s">
        <v>1058</v>
      </c>
      <c r="Q13" s="337">
        <v>0</v>
      </c>
      <c r="R13" s="337">
        <v>2023</v>
      </c>
      <c r="S13" s="337" t="s">
        <v>1059</v>
      </c>
      <c r="T13" s="338" t="s">
        <v>105</v>
      </c>
      <c r="U13" s="339" t="s">
        <v>33</v>
      </c>
      <c r="V13" s="339">
        <v>1</v>
      </c>
      <c r="W13" s="339">
        <v>1</v>
      </c>
      <c r="X13" s="359">
        <v>0.2</v>
      </c>
      <c r="Y13" s="359">
        <v>0.5</v>
      </c>
      <c r="Z13" s="359">
        <v>0.8</v>
      </c>
      <c r="AA13" s="360">
        <v>1</v>
      </c>
      <c r="AB13" s="362">
        <v>50000000</v>
      </c>
      <c r="AC13" s="362"/>
      <c r="AD13" s="362"/>
      <c r="AE13" s="362"/>
      <c r="AF13" s="362"/>
      <c r="AG13" s="362"/>
      <c r="AH13" s="362"/>
      <c r="AI13" s="362"/>
      <c r="AJ13" s="362"/>
      <c r="AK13" s="362"/>
      <c r="AL13" s="362"/>
      <c r="AM13" s="362"/>
      <c r="AN13" s="362"/>
      <c r="AO13" s="362"/>
      <c r="AP13" s="362"/>
      <c r="AQ13" s="362"/>
      <c r="AR13" s="362"/>
      <c r="AS13" s="362"/>
      <c r="AT13" s="362"/>
      <c r="AU13" s="362"/>
      <c r="AV13" s="362"/>
      <c r="AW13" s="362"/>
      <c r="AX13" s="428">
        <f t="shared" si="1"/>
        <v>50000000</v>
      </c>
      <c r="AY13" s="362">
        <v>60000000</v>
      </c>
      <c r="AZ13" s="362"/>
      <c r="BA13" s="362"/>
      <c r="BB13" s="362"/>
      <c r="BC13" s="362"/>
      <c r="BD13" s="362"/>
      <c r="BE13" s="362"/>
      <c r="BF13" s="362"/>
      <c r="BG13" s="362"/>
      <c r="BH13" s="362"/>
      <c r="BI13" s="362"/>
      <c r="BJ13" s="362"/>
      <c r="BK13" s="362"/>
      <c r="BL13" s="362"/>
      <c r="BM13" s="362"/>
      <c r="BN13" s="362"/>
      <c r="BO13" s="362"/>
      <c r="BP13" s="362"/>
      <c r="BQ13" s="362"/>
      <c r="BR13" s="362"/>
      <c r="BS13" s="362"/>
      <c r="BT13" s="186">
        <f t="shared" si="2"/>
        <v>60000000</v>
      </c>
      <c r="BU13" s="362">
        <v>80000000</v>
      </c>
      <c r="BV13" s="362"/>
      <c r="BW13" s="362"/>
      <c r="BX13" s="362"/>
      <c r="BY13" s="362"/>
      <c r="BZ13" s="362"/>
      <c r="CA13" s="362"/>
      <c r="CB13" s="362"/>
      <c r="CC13" s="362"/>
      <c r="CD13" s="362"/>
      <c r="CE13" s="362"/>
      <c r="CF13" s="362"/>
      <c r="CG13" s="362"/>
      <c r="CH13" s="362"/>
      <c r="CI13" s="362"/>
      <c r="CJ13" s="362"/>
      <c r="CK13" s="362"/>
      <c r="CL13" s="362"/>
      <c r="CM13" s="362"/>
      <c r="CN13" s="362"/>
      <c r="CO13" s="362"/>
      <c r="CP13" s="445">
        <f t="shared" si="3"/>
        <v>80000000</v>
      </c>
      <c r="CQ13" s="350">
        <v>80000000</v>
      </c>
      <c r="CR13" s="350"/>
      <c r="CS13" s="362"/>
      <c r="CT13" s="362"/>
      <c r="CU13" s="363"/>
      <c r="CV13" s="363"/>
      <c r="CW13" s="363"/>
      <c r="CX13" s="363"/>
      <c r="CY13" s="363"/>
      <c r="CZ13" s="363"/>
      <c r="DA13" s="363"/>
      <c r="DB13" s="363"/>
      <c r="DC13" s="363"/>
      <c r="DD13" s="363"/>
      <c r="DE13" s="363"/>
      <c r="DF13" s="363"/>
      <c r="DG13" s="363"/>
      <c r="DH13" s="363"/>
      <c r="DI13" s="363"/>
      <c r="DJ13" s="363"/>
      <c r="DK13" s="363"/>
      <c r="DL13" s="448">
        <f t="shared" si="4"/>
        <v>80000000</v>
      </c>
      <c r="DM13" s="352">
        <f t="shared" si="0"/>
        <v>270000000</v>
      </c>
      <c r="DN13" s="345" t="s">
        <v>1183</v>
      </c>
      <c r="DO13" s="74"/>
      <c r="DP13" s="74"/>
      <c r="DQ13" s="74"/>
      <c r="DR13" s="74"/>
      <c r="DS13" s="74"/>
    </row>
    <row r="14" spans="1:123" s="3" customFormat="1" ht="50.1" customHeight="1" x14ac:dyDescent="0.2">
      <c r="A14" s="369">
        <v>5</v>
      </c>
      <c r="B14" s="370" t="s">
        <v>963</v>
      </c>
      <c r="C14" s="369" t="s">
        <v>398</v>
      </c>
      <c r="D14" s="371" t="s">
        <v>1023</v>
      </c>
      <c r="E14" s="369" t="s">
        <v>1024</v>
      </c>
      <c r="F14" s="369" t="s">
        <v>1025</v>
      </c>
      <c r="G14" s="371" t="s">
        <v>1026</v>
      </c>
      <c r="H14" s="369" t="s">
        <v>1027</v>
      </c>
      <c r="I14" s="369">
        <v>2023</v>
      </c>
      <c r="J14" s="369" t="s">
        <v>1028</v>
      </c>
      <c r="K14" s="371" t="s">
        <v>105</v>
      </c>
      <c r="L14" s="371" t="s">
        <v>33</v>
      </c>
      <c r="M14" s="369">
        <v>1</v>
      </c>
      <c r="N14" s="369">
        <v>1</v>
      </c>
      <c r="O14" s="536" t="s">
        <v>1060</v>
      </c>
      <c r="P14" s="337" t="s">
        <v>1061</v>
      </c>
      <c r="Q14" s="355">
        <v>0.03</v>
      </c>
      <c r="R14" s="337">
        <v>2023</v>
      </c>
      <c r="S14" s="337" t="s">
        <v>1062</v>
      </c>
      <c r="T14" s="338" t="s">
        <v>176</v>
      </c>
      <c r="U14" s="339" t="s">
        <v>33</v>
      </c>
      <c r="V14" s="353">
        <v>0.1</v>
      </c>
      <c r="W14" s="353">
        <v>0.1</v>
      </c>
      <c r="X14" s="364">
        <v>0.01</v>
      </c>
      <c r="Y14" s="364">
        <v>0.04</v>
      </c>
      <c r="Z14" s="364">
        <v>0.08</v>
      </c>
      <c r="AA14" s="364">
        <v>0.1</v>
      </c>
      <c r="AB14" s="362">
        <v>30000000</v>
      </c>
      <c r="AC14" s="362"/>
      <c r="AD14" s="362"/>
      <c r="AE14" s="362"/>
      <c r="AF14" s="362"/>
      <c r="AG14" s="362"/>
      <c r="AH14" s="362"/>
      <c r="AI14" s="362"/>
      <c r="AJ14" s="362"/>
      <c r="AK14" s="362"/>
      <c r="AL14" s="362"/>
      <c r="AM14" s="362"/>
      <c r="AN14" s="362"/>
      <c r="AO14" s="362"/>
      <c r="AP14" s="362"/>
      <c r="AQ14" s="362"/>
      <c r="AR14" s="362"/>
      <c r="AS14" s="362"/>
      <c r="AT14" s="362"/>
      <c r="AU14" s="362"/>
      <c r="AV14" s="362"/>
      <c r="AW14" s="362"/>
      <c r="AX14" s="428">
        <f t="shared" si="1"/>
        <v>30000000</v>
      </c>
      <c r="AY14" s="362">
        <v>120000000</v>
      </c>
      <c r="AZ14" s="362"/>
      <c r="BA14" s="362"/>
      <c r="BB14" s="362"/>
      <c r="BC14" s="362"/>
      <c r="BD14" s="362"/>
      <c r="BE14" s="362"/>
      <c r="BF14" s="362"/>
      <c r="BG14" s="362"/>
      <c r="BH14" s="362"/>
      <c r="BI14" s="362"/>
      <c r="BJ14" s="362"/>
      <c r="BK14" s="362"/>
      <c r="BL14" s="362"/>
      <c r="BM14" s="362"/>
      <c r="BN14" s="362"/>
      <c r="BO14" s="362"/>
      <c r="BP14" s="362"/>
      <c r="BQ14" s="362"/>
      <c r="BR14" s="362"/>
      <c r="BS14" s="362"/>
      <c r="BT14" s="186">
        <f t="shared" si="2"/>
        <v>120000000</v>
      </c>
      <c r="BU14" s="362">
        <v>120000000</v>
      </c>
      <c r="BV14" s="362"/>
      <c r="BW14" s="362"/>
      <c r="BX14" s="362"/>
      <c r="BY14" s="362"/>
      <c r="BZ14" s="362"/>
      <c r="CA14" s="362"/>
      <c r="CB14" s="362"/>
      <c r="CC14" s="362"/>
      <c r="CD14" s="362"/>
      <c r="CE14" s="362"/>
      <c r="CF14" s="362"/>
      <c r="CG14" s="362"/>
      <c r="CH14" s="362"/>
      <c r="CI14" s="362"/>
      <c r="CJ14" s="362"/>
      <c r="CK14" s="362"/>
      <c r="CL14" s="362"/>
      <c r="CM14" s="362"/>
      <c r="CN14" s="362"/>
      <c r="CO14" s="362"/>
      <c r="CP14" s="445">
        <f t="shared" si="3"/>
        <v>120000000</v>
      </c>
      <c r="CQ14" s="350">
        <v>120000000</v>
      </c>
      <c r="CR14" s="350"/>
      <c r="CS14" s="362"/>
      <c r="CT14" s="362"/>
      <c r="CU14" s="363"/>
      <c r="CV14" s="363"/>
      <c r="CW14" s="363"/>
      <c r="CX14" s="363"/>
      <c r="CY14" s="363"/>
      <c r="CZ14" s="363"/>
      <c r="DA14" s="363"/>
      <c r="DB14" s="363"/>
      <c r="DC14" s="363"/>
      <c r="DD14" s="363"/>
      <c r="DE14" s="363"/>
      <c r="DF14" s="363"/>
      <c r="DG14" s="363"/>
      <c r="DH14" s="363"/>
      <c r="DI14" s="363"/>
      <c r="DJ14" s="363"/>
      <c r="DK14" s="363"/>
      <c r="DL14" s="448">
        <f t="shared" si="4"/>
        <v>120000000</v>
      </c>
      <c r="DM14" s="352">
        <f t="shared" si="0"/>
        <v>390000000</v>
      </c>
      <c r="DN14" s="345" t="s">
        <v>1183</v>
      </c>
      <c r="DO14" s="74"/>
      <c r="DP14" s="74"/>
      <c r="DQ14" s="74"/>
      <c r="DR14" s="74"/>
      <c r="DS14" s="74"/>
    </row>
    <row r="15" spans="1:123" s="3" customFormat="1" ht="50.1" customHeight="1" x14ac:dyDescent="0.2">
      <c r="A15" s="369">
        <v>5</v>
      </c>
      <c r="B15" s="370" t="s">
        <v>963</v>
      </c>
      <c r="C15" s="369" t="s">
        <v>398</v>
      </c>
      <c r="D15" s="371" t="s">
        <v>1023</v>
      </c>
      <c r="E15" s="369" t="s">
        <v>1024</v>
      </c>
      <c r="F15" s="369" t="s">
        <v>1025</v>
      </c>
      <c r="G15" s="371" t="s">
        <v>1026</v>
      </c>
      <c r="H15" s="369" t="s">
        <v>1027</v>
      </c>
      <c r="I15" s="369">
        <v>2023</v>
      </c>
      <c r="J15" s="369" t="s">
        <v>1028</v>
      </c>
      <c r="K15" s="371" t="s">
        <v>105</v>
      </c>
      <c r="L15" s="371" t="s">
        <v>33</v>
      </c>
      <c r="M15" s="369">
        <v>1</v>
      </c>
      <c r="N15" s="369">
        <v>1</v>
      </c>
      <c r="O15" s="536" t="s">
        <v>1063</v>
      </c>
      <c r="P15" s="337" t="s">
        <v>1064</v>
      </c>
      <c r="Q15" s="337">
        <v>1</v>
      </c>
      <c r="R15" s="337">
        <v>2023</v>
      </c>
      <c r="S15" s="337" t="s">
        <v>1065</v>
      </c>
      <c r="T15" s="338" t="s">
        <v>105</v>
      </c>
      <c r="U15" s="339" t="s">
        <v>33</v>
      </c>
      <c r="V15" s="339">
        <v>1</v>
      </c>
      <c r="W15" s="339">
        <v>1</v>
      </c>
      <c r="X15" s="359">
        <v>0.25</v>
      </c>
      <c r="Y15" s="359">
        <v>0.5</v>
      </c>
      <c r="Z15" s="359">
        <v>0.75</v>
      </c>
      <c r="AA15" s="360">
        <v>1</v>
      </c>
      <c r="AB15" s="362">
        <v>30000000</v>
      </c>
      <c r="AC15" s="362"/>
      <c r="AD15" s="362"/>
      <c r="AE15" s="362"/>
      <c r="AF15" s="362"/>
      <c r="AG15" s="362"/>
      <c r="AH15" s="362"/>
      <c r="AI15" s="362"/>
      <c r="AJ15" s="362"/>
      <c r="AK15" s="362"/>
      <c r="AL15" s="362"/>
      <c r="AM15" s="362"/>
      <c r="AN15" s="362"/>
      <c r="AO15" s="362"/>
      <c r="AP15" s="362"/>
      <c r="AQ15" s="362"/>
      <c r="AR15" s="362"/>
      <c r="AS15" s="362"/>
      <c r="AT15" s="362"/>
      <c r="AU15" s="362"/>
      <c r="AV15" s="362"/>
      <c r="AW15" s="362"/>
      <c r="AX15" s="428">
        <f t="shared" si="1"/>
        <v>30000000</v>
      </c>
      <c r="AY15" s="362">
        <v>30000000</v>
      </c>
      <c r="AZ15" s="362"/>
      <c r="BA15" s="362"/>
      <c r="BB15" s="362"/>
      <c r="BC15" s="362"/>
      <c r="BD15" s="362"/>
      <c r="BE15" s="362"/>
      <c r="BF15" s="362"/>
      <c r="BG15" s="362"/>
      <c r="BH15" s="362"/>
      <c r="BI15" s="362"/>
      <c r="BJ15" s="362"/>
      <c r="BK15" s="362"/>
      <c r="BL15" s="362"/>
      <c r="BM15" s="362"/>
      <c r="BN15" s="362"/>
      <c r="BO15" s="362"/>
      <c r="BP15" s="362"/>
      <c r="BQ15" s="362"/>
      <c r="BR15" s="362"/>
      <c r="BS15" s="362"/>
      <c r="BT15" s="186">
        <f t="shared" si="2"/>
        <v>30000000</v>
      </c>
      <c r="BU15" s="362">
        <v>30000000</v>
      </c>
      <c r="BV15" s="362"/>
      <c r="BW15" s="362"/>
      <c r="BX15" s="362"/>
      <c r="BY15" s="362"/>
      <c r="BZ15" s="362"/>
      <c r="CA15" s="362"/>
      <c r="CB15" s="362"/>
      <c r="CC15" s="362"/>
      <c r="CD15" s="362"/>
      <c r="CE15" s="362"/>
      <c r="CF15" s="362"/>
      <c r="CG15" s="362"/>
      <c r="CH15" s="362"/>
      <c r="CI15" s="362"/>
      <c r="CJ15" s="362"/>
      <c r="CK15" s="362"/>
      <c r="CL15" s="362"/>
      <c r="CM15" s="362"/>
      <c r="CN15" s="362"/>
      <c r="CO15" s="362"/>
      <c r="CP15" s="445">
        <f t="shared" si="3"/>
        <v>30000000</v>
      </c>
      <c r="CQ15" s="350">
        <v>30000000</v>
      </c>
      <c r="CR15" s="350"/>
      <c r="CS15" s="362"/>
      <c r="CT15" s="362"/>
      <c r="CU15" s="363"/>
      <c r="CV15" s="363"/>
      <c r="CW15" s="363"/>
      <c r="CX15" s="363"/>
      <c r="CY15" s="363"/>
      <c r="CZ15" s="363"/>
      <c r="DA15" s="363"/>
      <c r="DB15" s="363"/>
      <c r="DC15" s="363"/>
      <c r="DD15" s="363"/>
      <c r="DE15" s="363"/>
      <c r="DF15" s="363"/>
      <c r="DG15" s="363"/>
      <c r="DH15" s="363"/>
      <c r="DI15" s="363"/>
      <c r="DJ15" s="363"/>
      <c r="DK15" s="363"/>
      <c r="DL15" s="448">
        <f t="shared" si="4"/>
        <v>30000000</v>
      </c>
      <c r="DM15" s="352">
        <f t="shared" si="0"/>
        <v>120000000</v>
      </c>
      <c r="DN15" s="345" t="s">
        <v>1183</v>
      </c>
      <c r="DO15" s="74"/>
      <c r="DP15" s="74"/>
      <c r="DQ15" s="74"/>
      <c r="DR15" s="74"/>
      <c r="DS15" s="74"/>
    </row>
    <row r="16" spans="1:123" s="3" customFormat="1" ht="50.1" customHeight="1" x14ac:dyDescent="0.2">
      <c r="A16" s="369">
        <v>5</v>
      </c>
      <c r="B16" s="370" t="s">
        <v>963</v>
      </c>
      <c r="C16" s="369" t="s">
        <v>398</v>
      </c>
      <c r="D16" s="371" t="s">
        <v>1023</v>
      </c>
      <c r="E16" s="369" t="s">
        <v>1024</v>
      </c>
      <c r="F16" s="369" t="s">
        <v>1066</v>
      </c>
      <c r="G16" s="371" t="s">
        <v>1067</v>
      </c>
      <c r="H16" s="369">
        <v>0</v>
      </c>
      <c r="I16" s="369">
        <v>2023</v>
      </c>
      <c r="J16" s="369" t="s">
        <v>1068</v>
      </c>
      <c r="K16" s="369" t="s">
        <v>105</v>
      </c>
      <c r="L16" s="369" t="s">
        <v>33</v>
      </c>
      <c r="M16" s="369">
        <v>1</v>
      </c>
      <c r="N16" s="369">
        <v>1</v>
      </c>
      <c r="O16" s="536" t="s">
        <v>1069</v>
      </c>
      <c r="P16" s="337" t="s">
        <v>1070</v>
      </c>
      <c r="Q16" s="337">
        <v>1</v>
      </c>
      <c r="R16" s="337">
        <v>2023</v>
      </c>
      <c r="S16" s="337" t="s">
        <v>1071</v>
      </c>
      <c r="T16" s="338" t="s">
        <v>105</v>
      </c>
      <c r="U16" s="339" t="s">
        <v>33</v>
      </c>
      <c r="V16" s="339">
        <v>4</v>
      </c>
      <c r="W16" s="339">
        <v>5</v>
      </c>
      <c r="X16" s="359">
        <v>2</v>
      </c>
      <c r="Y16" s="359">
        <v>3</v>
      </c>
      <c r="Z16" s="359">
        <v>4</v>
      </c>
      <c r="AA16" s="360">
        <v>0</v>
      </c>
      <c r="AB16" s="342">
        <v>72600000</v>
      </c>
      <c r="AC16" s="342"/>
      <c r="AD16" s="342"/>
      <c r="AE16" s="342"/>
      <c r="AF16" s="342"/>
      <c r="AG16" s="342"/>
      <c r="AH16" s="342"/>
      <c r="AI16" s="342"/>
      <c r="AJ16" s="342"/>
      <c r="AK16" s="342"/>
      <c r="AL16" s="342"/>
      <c r="AM16" s="342"/>
      <c r="AN16" s="342"/>
      <c r="AO16" s="342"/>
      <c r="AP16" s="342"/>
      <c r="AQ16" s="342"/>
      <c r="AR16" s="342"/>
      <c r="AS16" s="342"/>
      <c r="AT16" s="342"/>
      <c r="AU16" s="342"/>
      <c r="AV16" s="342"/>
      <c r="AW16" s="342"/>
      <c r="AX16" s="428">
        <f t="shared" si="1"/>
        <v>72600000</v>
      </c>
      <c r="AY16" s="342">
        <v>25000000</v>
      </c>
      <c r="AZ16" s="342"/>
      <c r="BA16" s="342"/>
      <c r="BB16" s="342"/>
      <c r="BC16" s="342"/>
      <c r="BD16" s="342"/>
      <c r="BE16" s="342"/>
      <c r="BF16" s="342"/>
      <c r="BG16" s="342"/>
      <c r="BH16" s="342"/>
      <c r="BI16" s="342"/>
      <c r="BJ16" s="342"/>
      <c r="BK16" s="342"/>
      <c r="BL16" s="342"/>
      <c r="BM16" s="342"/>
      <c r="BN16" s="342"/>
      <c r="BO16" s="342"/>
      <c r="BP16" s="342"/>
      <c r="BQ16" s="342"/>
      <c r="BR16" s="342"/>
      <c r="BS16" s="342"/>
      <c r="BT16" s="186">
        <f t="shared" si="2"/>
        <v>25000000</v>
      </c>
      <c r="BU16" s="342">
        <v>25000000</v>
      </c>
      <c r="BV16" s="342"/>
      <c r="BW16" s="342"/>
      <c r="BX16" s="342"/>
      <c r="BY16" s="342"/>
      <c r="BZ16" s="342"/>
      <c r="CA16" s="342"/>
      <c r="CB16" s="342"/>
      <c r="CC16" s="342"/>
      <c r="CD16" s="342"/>
      <c r="CE16" s="342"/>
      <c r="CF16" s="342"/>
      <c r="CG16" s="342"/>
      <c r="CH16" s="342"/>
      <c r="CI16" s="342"/>
      <c r="CJ16" s="342"/>
      <c r="CK16" s="342"/>
      <c r="CL16" s="342"/>
      <c r="CM16" s="342"/>
      <c r="CN16" s="342"/>
      <c r="CO16" s="342"/>
      <c r="CP16" s="445">
        <f t="shared" si="3"/>
        <v>25000000</v>
      </c>
      <c r="CQ16" s="365">
        <v>25000000</v>
      </c>
      <c r="CR16" s="365"/>
      <c r="CS16" s="342"/>
      <c r="CT16" s="342"/>
      <c r="CU16" s="366"/>
      <c r="CV16" s="366"/>
      <c r="CW16" s="366"/>
      <c r="CX16" s="366"/>
      <c r="CY16" s="366"/>
      <c r="CZ16" s="366"/>
      <c r="DA16" s="366"/>
      <c r="DB16" s="366"/>
      <c r="DC16" s="366"/>
      <c r="DD16" s="366"/>
      <c r="DE16" s="366"/>
      <c r="DF16" s="366"/>
      <c r="DG16" s="366"/>
      <c r="DH16" s="366"/>
      <c r="DI16" s="366"/>
      <c r="DJ16" s="366"/>
      <c r="DK16" s="366"/>
      <c r="DL16" s="448">
        <f t="shared" si="4"/>
        <v>25000000</v>
      </c>
      <c r="DM16" s="352">
        <f t="shared" si="0"/>
        <v>147600000</v>
      </c>
      <c r="DN16" s="345" t="s">
        <v>1183</v>
      </c>
      <c r="DO16" s="74"/>
      <c r="DP16" s="74"/>
      <c r="DQ16" s="74"/>
      <c r="DR16" s="74"/>
      <c r="DS16" s="74"/>
    </row>
    <row r="17" spans="1:123" s="3" customFormat="1" ht="50.1" customHeight="1" x14ac:dyDescent="0.2">
      <c r="A17" s="369">
        <v>5</v>
      </c>
      <c r="B17" s="370" t="s">
        <v>963</v>
      </c>
      <c r="C17" s="369" t="s">
        <v>398</v>
      </c>
      <c r="D17" s="371" t="s">
        <v>1023</v>
      </c>
      <c r="E17" s="369" t="s">
        <v>1024</v>
      </c>
      <c r="F17" s="369" t="s">
        <v>1066</v>
      </c>
      <c r="G17" s="371" t="s">
        <v>1067</v>
      </c>
      <c r="H17" s="369">
        <v>0</v>
      </c>
      <c r="I17" s="369">
        <v>2023</v>
      </c>
      <c r="J17" s="369" t="s">
        <v>1068</v>
      </c>
      <c r="K17" s="369" t="s">
        <v>105</v>
      </c>
      <c r="L17" s="369" t="s">
        <v>33</v>
      </c>
      <c r="M17" s="369">
        <v>1</v>
      </c>
      <c r="N17" s="369">
        <v>1</v>
      </c>
      <c r="O17" s="536" t="s">
        <v>1072</v>
      </c>
      <c r="P17" s="337" t="s">
        <v>1073</v>
      </c>
      <c r="Q17" s="337">
        <v>1</v>
      </c>
      <c r="R17" s="337">
        <v>2021</v>
      </c>
      <c r="S17" s="337" t="s">
        <v>1074</v>
      </c>
      <c r="T17" s="338" t="s">
        <v>105</v>
      </c>
      <c r="U17" s="339" t="s">
        <v>38</v>
      </c>
      <c r="V17" s="339">
        <v>1</v>
      </c>
      <c r="W17" s="339">
        <v>1</v>
      </c>
      <c r="X17" s="339">
        <v>1</v>
      </c>
      <c r="Y17" s="339">
        <v>1</v>
      </c>
      <c r="Z17" s="339">
        <v>1</v>
      </c>
      <c r="AA17" s="339">
        <v>1</v>
      </c>
      <c r="AB17" s="342">
        <v>151624000</v>
      </c>
      <c r="AC17" s="342"/>
      <c r="AD17" s="342"/>
      <c r="AE17" s="342"/>
      <c r="AF17" s="342"/>
      <c r="AG17" s="342"/>
      <c r="AH17" s="342"/>
      <c r="AI17" s="342"/>
      <c r="AJ17" s="342"/>
      <c r="AK17" s="342"/>
      <c r="AL17" s="342"/>
      <c r="AM17" s="342"/>
      <c r="AN17" s="342"/>
      <c r="AO17" s="342"/>
      <c r="AP17" s="342"/>
      <c r="AQ17" s="342"/>
      <c r="AR17" s="342"/>
      <c r="AS17" s="342"/>
      <c r="AT17" s="342"/>
      <c r="AU17" s="342"/>
      <c r="AV17" s="342"/>
      <c r="AW17" s="342"/>
      <c r="AX17" s="428">
        <f t="shared" si="1"/>
        <v>151624000</v>
      </c>
      <c r="AY17" s="342">
        <v>110000000</v>
      </c>
      <c r="AZ17" s="342"/>
      <c r="BA17" s="342"/>
      <c r="BB17" s="342"/>
      <c r="BC17" s="342"/>
      <c r="BD17" s="342"/>
      <c r="BE17" s="342"/>
      <c r="BF17" s="342"/>
      <c r="BG17" s="342"/>
      <c r="BH17" s="342"/>
      <c r="BI17" s="342"/>
      <c r="BJ17" s="342"/>
      <c r="BK17" s="342"/>
      <c r="BL17" s="342"/>
      <c r="BM17" s="342"/>
      <c r="BN17" s="342"/>
      <c r="BO17" s="342"/>
      <c r="BP17" s="342"/>
      <c r="BQ17" s="342"/>
      <c r="BR17" s="342"/>
      <c r="BS17" s="342"/>
      <c r="BT17" s="186">
        <f t="shared" si="2"/>
        <v>110000000</v>
      </c>
      <c r="BU17" s="342">
        <v>130000000</v>
      </c>
      <c r="BV17" s="342"/>
      <c r="BW17" s="342"/>
      <c r="BX17" s="342"/>
      <c r="BY17" s="342"/>
      <c r="BZ17" s="342"/>
      <c r="CA17" s="342"/>
      <c r="CB17" s="342"/>
      <c r="CC17" s="342"/>
      <c r="CD17" s="342"/>
      <c r="CE17" s="342"/>
      <c r="CF17" s="342"/>
      <c r="CG17" s="342"/>
      <c r="CH17" s="342"/>
      <c r="CI17" s="342"/>
      <c r="CJ17" s="342"/>
      <c r="CK17" s="342"/>
      <c r="CL17" s="342"/>
      <c r="CM17" s="342"/>
      <c r="CN17" s="342"/>
      <c r="CO17" s="342"/>
      <c r="CP17" s="445">
        <f t="shared" si="3"/>
        <v>130000000</v>
      </c>
      <c r="CQ17" s="342">
        <v>143944102</v>
      </c>
      <c r="CR17" s="342"/>
      <c r="CS17" s="342"/>
      <c r="CT17" s="342"/>
      <c r="CU17" s="366"/>
      <c r="CV17" s="366"/>
      <c r="CW17" s="366"/>
      <c r="CX17" s="366"/>
      <c r="CY17" s="366"/>
      <c r="CZ17" s="366"/>
      <c r="DA17" s="366"/>
      <c r="DB17" s="366"/>
      <c r="DC17" s="366"/>
      <c r="DD17" s="366"/>
      <c r="DE17" s="366"/>
      <c r="DF17" s="366"/>
      <c r="DG17" s="366"/>
      <c r="DH17" s="366"/>
      <c r="DI17" s="366"/>
      <c r="DJ17" s="366"/>
      <c r="DK17" s="366"/>
      <c r="DL17" s="448">
        <f t="shared" si="4"/>
        <v>143944102</v>
      </c>
      <c r="DM17" s="352">
        <f t="shared" si="0"/>
        <v>535568102</v>
      </c>
      <c r="DN17" s="345" t="s">
        <v>1183</v>
      </c>
      <c r="DO17" s="74"/>
      <c r="DP17" s="74"/>
      <c r="DQ17" s="74"/>
      <c r="DR17" s="74"/>
      <c r="DS17" s="74"/>
    </row>
    <row r="18" spans="1:123" s="3" customFormat="1" ht="50.1" customHeight="1" x14ac:dyDescent="0.2">
      <c r="A18" s="369">
        <v>5</v>
      </c>
      <c r="B18" s="370" t="s">
        <v>963</v>
      </c>
      <c r="C18" s="369" t="s">
        <v>398</v>
      </c>
      <c r="D18" s="371" t="s">
        <v>1023</v>
      </c>
      <c r="E18" s="369" t="s">
        <v>1024</v>
      </c>
      <c r="F18" s="369" t="s">
        <v>1066</v>
      </c>
      <c r="G18" s="371" t="s">
        <v>1067</v>
      </c>
      <c r="H18" s="369">
        <v>0</v>
      </c>
      <c r="I18" s="369">
        <v>2023</v>
      </c>
      <c r="J18" s="369" t="s">
        <v>1068</v>
      </c>
      <c r="K18" s="369" t="s">
        <v>105</v>
      </c>
      <c r="L18" s="369" t="s">
        <v>33</v>
      </c>
      <c r="M18" s="369">
        <v>1</v>
      </c>
      <c r="N18" s="369">
        <v>1</v>
      </c>
      <c r="O18" s="536" t="s">
        <v>1075</v>
      </c>
      <c r="P18" s="337" t="s">
        <v>1076</v>
      </c>
      <c r="Q18" s="337">
        <v>0</v>
      </c>
      <c r="R18" s="337">
        <v>2023</v>
      </c>
      <c r="S18" s="337" t="s">
        <v>1077</v>
      </c>
      <c r="T18" s="338" t="s">
        <v>105</v>
      </c>
      <c r="U18" s="339" t="s">
        <v>33</v>
      </c>
      <c r="V18" s="339">
        <v>1</v>
      </c>
      <c r="W18" s="339">
        <v>1</v>
      </c>
      <c r="X18" s="339">
        <v>0.25</v>
      </c>
      <c r="Y18" s="339">
        <v>0.5</v>
      </c>
      <c r="Z18" s="339">
        <v>0.75</v>
      </c>
      <c r="AA18" s="339">
        <v>1</v>
      </c>
      <c r="AB18" s="342">
        <v>22400000</v>
      </c>
      <c r="AC18" s="342"/>
      <c r="AD18" s="342"/>
      <c r="AE18" s="342"/>
      <c r="AF18" s="342"/>
      <c r="AG18" s="342"/>
      <c r="AH18" s="342"/>
      <c r="AI18" s="342"/>
      <c r="AJ18" s="342"/>
      <c r="AK18" s="342"/>
      <c r="AL18" s="342"/>
      <c r="AM18" s="342"/>
      <c r="AN18" s="342"/>
      <c r="AO18" s="342"/>
      <c r="AP18" s="342"/>
      <c r="AQ18" s="342"/>
      <c r="AR18" s="342"/>
      <c r="AS18" s="342"/>
      <c r="AT18" s="342"/>
      <c r="AU18" s="342"/>
      <c r="AV18" s="342"/>
      <c r="AW18" s="342"/>
      <c r="AX18" s="428">
        <f t="shared" si="1"/>
        <v>22400000</v>
      </c>
      <c r="AY18" s="342">
        <v>22400000</v>
      </c>
      <c r="AZ18" s="342"/>
      <c r="BA18" s="342"/>
      <c r="BB18" s="342"/>
      <c r="BC18" s="342"/>
      <c r="BD18" s="342"/>
      <c r="BE18" s="342"/>
      <c r="BF18" s="342"/>
      <c r="BG18" s="342"/>
      <c r="BH18" s="342"/>
      <c r="BI18" s="342"/>
      <c r="BJ18" s="342"/>
      <c r="BK18" s="342"/>
      <c r="BL18" s="342"/>
      <c r="BM18" s="342"/>
      <c r="BN18" s="342"/>
      <c r="BO18" s="342"/>
      <c r="BP18" s="342"/>
      <c r="BQ18" s="342"/>
      <c r="BR18" s="342"/>
      <c r="BS18" s="342"/>
      <c r="BT18" s="186">
        <f t="shared" si="2"/>
        <v>22400000</v>
      </c>
      <c r="BU18" s="342">
        <v>22400000</v>
      </c>
      <c r="BV18" s="342"/>
      <c r="BW18" s="342"/>
      <c r="BX18" s="342"/>
      <c r="BY18" s="342"/>
      <c r="BZ18" s="342"/>
      <c r="CA18" s="342"/>
      <c r="CB18" s="342"/>
      <c r="CC18" s="342"/>
      <c r="CD18" s="342"/>
      <c r="CE18" s="342"/>
      <c r="CF18" s="342"/>
      <c r="CG18" s="342"/>
      <c r="CH18" s="342"/>
      <c r="CI18" s="342"/>
      <c r="CJ18" s="342"/>
      <c r="CK18" s="342"/>
      <c r="CL18" s="342"/>
      <c r="CM18" s="342"/>
      <c r="CN18" s="342"/>
      <c r="CO18" s="342"/>
      <c r="CP18" s="445">
        <f t="shared" si="3"/>
        <v>22400000</v>
      </c>
      <c r="CQ18" s="342">
        <v>22400000</v>
      </c>
      <c r="CR18" s="342"/>
      <c r="CS18" s="342"/>
      <c r="CT18" s="342"/>
      <c r="CU18" s="366"/>
      <c r="CV18" s="366"/>
      <c r="CW18" s="366"/>
      <c r="CX18" s="366"/>
      <c r="CY18" s="366"/>
      <c r="CZ18" s="366"/>
      <c r="DA18" s="366"/>
      <c r="DB18" s="366"/>
      <c r="DC18" s="366"/>
      <c r="DD18" s="366"/>
      <c r="DE18" s="366"/>
      <c r="DF18" s="366"/>
      <c r="DG18" s="366"/>
      <c r="DH18" s="366"/>
      <c r="DI18" s="366"/>
      <c r="DJ18" s="366"/>
      <c r="DK18" s="366"/>
      <c r="DL18" s="448">
        <f t="shared" si="4"/>
        <v>22400000</v>
      </c>
      <c r="DM18" s="352">
        <f t="shared" si="0"/>
        <v>89600000</v>
      </c>
      <c r="DN18" s="345" t="s">
        <v>1183</v>
      </c>
      <c r="DO18" s="74"/>
      <c r="DP18" s="74"/>
      <c r="DQ18" s="74"/>
      <c r="DR18" s="74"/>
      <c r="DS18" s="74"/>
    </row>
    <row r="19" spans="1:123" s="3" customFormat="1" ht="50.1" customHeight="1" x14ac:dyDescent="0.2">
      <c r="A19" s="369">
        <v>5</v>
      </c>
      <c r="B19" s="370" t="s">
        <v>963</v>
      </c>
      <c r="C19" s="369" t="s">
        <v>398</v>
      </c>
      <c r="D19" s="371" t="s">
        <v>1023</v>
      </c>
      <c r="E19" s="369" t="s">
        <v>1024</v>
      </c>
      <c r="F19" s="369" t="s">
        <v>1066</v>
      </c>
      <c r="G19" s="371" t="s">
        <v>1067</v>
      </c>
      <c r="H19" s="369">
        <v>0</v>
      </c>
      <c r="I19" s="369">
        <v>2023</v>
      </c>
      <c r="J19" s="369" t="s">
        <v>1068</v>
      </c>
      <c r="K19" s="369" t="s">
        <v>105</v>
      </c>
      <c r="L19" s="369" t="s">
        <v>33</v>
      </c>
      <c r="M19" s="369">
        <v>1</v>
      </c>
      <c r="N19" s="369">
        <v>1</v>
      </c>
      <c r="O19" s="536" t="s">
        <v>1078</v>
      </c>
      <c r="P19" s="337" t="s">
        <v>1079</v>
      </c>
      <c r="Q19" s="337">
        <v>16</v>
      </c>
      <c r="R19" s="337">
        <v>2023</v>
      </c>
      <c r="S19" s="337" t="s">
        <v>1080</v>
      </c>
      <c r="T19" s="338" t="s">
        <v>105</v>
      </c>
      <c r="U19" s="339" t="s">
        <v>33</v>
      </c>
      <c r="V19" s="339">
        <v>1</v>
      </c>
      <c r="W19" s="339">
        <v>1</v>
      </c>
      <c r="X19" s="339">
        <v>1</v>
      </c>
      <c r="Y19" s="339">
        <v>1</v>
      </c>
      <c r="Z19" s="339">
        <v>1</v>
      </c>
      <c r="AA19" s="339">
        <v>1</v>
      </c>
      <c r="AB19" s="342">
        <v>121885000</v>
      </c>
      <c r="AC19" s="342"/>
      <c r="AD19" s="342"/>
      <c r="AE19" s="368"/>
      <c r="AF19" s="342"/>
      <c r="AG19" s="342"/>
      <c r="AH19" s="342"/>
      <c r="AI19" s="342"/>
      <c r="AJ19" s="342"/>
      <c r="AK19" s="342"/>
      <c r="AL19" s="342"/>
      <c r="AM19" s="342"/>
      <c r="AN19" s="342"/>
      <c r="AO19" s="342"/>
      <c r="AP19" s="342"/>
      <c r="AQ19" s="342"/>
      <c r="AR19" s="342"/>
      <c r="AS19" s="342"/>
      <c r="AT19" s="342"/>
      <c r="AU19" s="342"/>
      <c r="AV19" s="342"/>
      <c r="AW19" s="342"/>
      <c r="AX19" s="428">
        <f t="shared" si="1"/>
        <v>121885000</v>
      </c>
      <c r="AY19" s="342">
        <v>145955000</v>
      </c>
      <c r="AZ19" s="342"/>
      <c r="BA19" s="342"/>
      <c r="BB19" s="342"/>
      <c r="BC19" s="342"/>
      <c r="BD19" s="342"/>
      <c r="BE19" s="342"/>
      <c r="BF19" s="342"/>
      <c r="BG19" s="342"/>
      <c r="BH19" s="342"/>
      <c r="BI19" s="342"/>
      <c r="BJ19" s="342"/>
      <c r="BK19" s="342"/>
      <c r="BL19" s="342"/>
      <c r="BM19" s="342"/>
      <c r="BN19" s="342"/>
      <c r="BO19" s="342"/>
      <c r="BP19" s="342"/>
      <c r="BQ19" s="342"/>
      <c r="BR19" s="342"/>
      <c r="BS19" s="342"/>
      <c r="BT19" s="186">
        <f t="shared" si="2"/>
        <v>145955000</v>
      </c>
      <c r="BU19" s="342">
        <v>139511420</v>
      </c>
      <c r="BV19" s="342"/>
      <c r="BW19" s="342"/>
      <c r="BX19" s="342"/>
      <c r="BY19" s="342"/>
      <c r="BZ19" s="342"/>
      <c r="CA19" s="342"/>
      <c r="CB19" s="342"/>
      <c r="CC19" s="342"/>
      <c r="CD19" s="342"/>
      <c r="CE19" s="342"/>
      <c r="CF19" s="342"/>
      <c r="CG19" s="342"/>
      <c r="CH19" s="342"/>
      <c r="CI19" s="342"/>
      <c r="CJ19" s="342"/>
      <c r="CK19" s="342"/>
      <c r="CL19" s="342"/>
      <c r="CM19" s="342"/>
      <c r="CN19" s="342"/>
      <c r="CO19" s="342"/>
      <c r="CP19" s="445">
        <f t="shared" si="3"/>
        <v>139511420</v>
      </c>
      <c r="CQ19" s="342">
        <v>139511420</v>
      </c>
      <c r="CR19" s="342"/>
      <c r="CS19" s="342"/>
      <c r="CT19" s="342"/>
      <c r="CU19" s="366"/>
      <c r="CV19" s="366"/>
      <c r="CW19" s="366"/>
      <c r="CX19" s="366"/>
      <c r="CY19" s="366"/>
      <c r="CZ19" s="366"/>
      <c r="DA19" s="366"/>
      <c r="DB19" s="366"/>
      <c r="DC19" s="366"/>
      <c r="DD19" s="366"/>
      <c r="DE19" s="366"/>
      <c r="DF19" s="366"/>
      <c r="DG19" s="366"/>
      <c r="DH19" s="366"/>
      <c r="DI19" s="366"/>
      <c r="DJ19" s="366"/>
      <c r="DK19" s="366"/>
      <c r="DL19" s="448">
        <f t="shared" si="4"/>
        <v>139511420</v>
      </c>
      <c r="DM19" s="352">
        <f t="shared" si="0"/>
        <v>546862840</v>
      </c>
      <c r="DN19" s="345" t="s">
        <v>1183</v>
      </c>
      <c r="DO19" s="74"/>
      <c r="DP19" s="74"/>
      <c r="DQ19" s="74"/>
      <c r="DR19" s="74"/>
      <c r="DS19" s="74"/>
    </row>
    <row r="20" spans="1:123" s="3" customFormat="1" ht="50.1" customHeight="1" x14ac:dyDescent="0.2">
      <c r="A20" s="1554" t="s">
        <v>1184</v>
      </c>
      <c r="B20" s="1555"/>
      <c r="C20" s="1555"/>
      <c r="D20" s="1555"/>
      <c r="E20" s="1555"/>
      <c r="F20" s="1555"/>
      <c r="G20" s="1555"/>
      <c r="H20" s="1555"/>
      <c r="I20" s="1555"/>
      <c r="J20" s="1555"/>
      <c r="K20" s="1555"/>
      <c r="L20" s="1555"/>
      <c r="M20" s="1555"/>
      <c r="N20" s="1555"/>
      <c r="O20" s="1555"/>
      <c r="P20" s="1555"/>
      <c r="Q20" s="1555"/>
      <c r="R20" s="1555"/>
      <c r="S20" s="1555"/>
      <c r="T20" s="1555"/>
      <c r="U20" s="1555"/>
      <c r="V20" s="1555"/>
      <c r="W20" s="1555"/>
      <c r="X20" s="1555"/>
      <c r="Y20" s="1555"/>
      <c r="Z20" s="1555"/>
      <c r="AA20" s="1556"/>
      <c r="AB20" s="367">
        <f>SUM(AB4:AB19)</f>
        <v>1031509000</v>
      </c>
      <c r="AC20" s="367">
        <f t="shared" ref="AC20:CN20" si="5">SUM(AC4:AC19)</f>
        <v>0</v>
      </c>
      <c r="AD20" s="367">
        <f t="shared" si="5"/>
        <v>0</v>
      </c>
      <c r="AE20" s="367">
        <f t="shared" si="5"/>
        <v>0</v>
      </c>
      <c r="AF20" s="367">
        <f t="shared" si="5"/>
        <v>0</v>
      </c>
      <c r="AG20" s="367">
        <f t="shared" si="5"/>
        <v>0</v>
      </c>
      <c r="AH20" s="367">
        <f t="shared" si="5"/>
        <v>100000000</v>
      </c>
      <c r="AI20" s="367">
        <f t="shared" si="5"/>
        <v>0</v>
      </c>
      <c r="AJ20" s="367">
        <f t="shared" si="5"/>
        <v>0</v>
      </c>
      <c r="AK20" s="367">
        <f t="shared" si="5"/>
        <v>0</v>
      </c>
      <c r="AL20" s="367">
        <f t="shared" si="5"/>
        <v>0</v>
      </c>
      <c r="AM20" s="367">
        <f t="shared" si="5"/>
        <v>0</v>
      </c>
      <c r="AN20" s="367">
        <f t="shared" si="5"/>
        <v>0</v>
      </c>
      <c r="AO20" s="367">
        <f t="shared" si="5"/>
        <v>0</v>
      </c>
      <c r="AP20" s="367">
        <f t="shared" si="5"/>
        <v>0</v>
      </c>
      <c r="AQ20" s="367">
        <f t="shared" si="5"/>
        <v>0</v>
      </c>
      <c r="AR20" s="367">
        <f t="shared" si="5"/>
        <v>0</v>
      </c>
      <c r="AS20" s="367">
        <f t="shared" si="5"/>
        <v>0</v>
      </c>
      <c r="AT20" s="367">
        <f t="shared" si="5"/>
        <v>0</v>
      </c>
      <c r="AU20" s="367">
        <f t="shared" si="5"/>
        <v>0</v>
      </c>
      <c r="AV20" s="367">
        <f t="shared" si="5"/>
        <v>0</v>
      </c>
      <c r="AW20" s="367">
        <f t="shared" si="5"/>
        <v>0</v>
      </c>
      <c r="AX20" s="430">
        <f t="shared" si="5"/>
        <v>1131509000</v>
      </c>
      <c r="AY20" s="367">
        <f t="shared" si="5"/>
        <v>1016452000</v>
      </c>
      <c r="AZ20" s="367">
        <f t="shared" si="5"/>
        <v>0</v>
      </c>
      <c r="BA20" s="367">
        <f t="shared" si="5"/>
        <v>0</v>
      </c>
      <c r="BB20" s="367">
        <f t="shared" si="5"/>
        <v>0</v>
      </c>
      <c r="BC20" s="367">
        <f t="shared" si="5"/>
        <v>0</v>
      </c>
      <c r="BD20" s="367">
        <f t="shared" si="5"/>
        <v>0</v>
      </c>
      <c r="BE20" s="367">
        <f t="shared" si="5"/>
        <v>72030000</v>
      </c>
      <c r="BF20" s="367">
        <f t="shared" si="5"/>
        <v>0</v>
      </c>
      <c r="BG20" s="367">
        <f t="shared" si="5"/>
        <v>0</v>
      </c>
      <c r="BH20" s="367">
        <f t="shared" si="5"/>
        <v>0</v>
      </c>
      <c r="BI20" s="367">
        <f t="shared" si="5"/>
        <v>0</v>
      </c>
      <c r="BJ20" s="367">
        <f t="shared" si="5"/>
        <v>0</v>
      </c>
      <c r="BK20" s="367">
        <f t="shared" si="5"/>
        <v>0</v>
      </c>
      <c r="BL20" s="367">
        <f t="shared" si="5"/>
        <v>0</v>
      </c>
      <c r="BM20" s="367">
        <f t="shared" si="5"/>
        <v>0</v>
      </c>
      <c r="BN20" s="367">
        <f t="shared" si="5"/>
        <v>0</v>
      </c>
      <c r="BO20" s="367">
        <f t="shared" si="5"/>
        <v>0</v>
      </c>
      <c r="BP20" s="367">
        <f t="shared" si="5"/>
        <v>0</v>
      </c>
      <c r="BQ20" s="367">
        <f t="shared" si="5"/>
        <v>0</v>
      </c>
      <c r="BR20" s="367">
        <f t="shared" si="5"/>
        <v>0</v>
      </c>
      <c r="BS20" s="367">
        <f t="shared" si="5"/>
        <v>0</v>
      </c>
      <c r="BT20" s="430">
        <f t="shared" si="5"/>
        <v>1088482000</v>
      </c>
      <c r="BU20" s="367">
        <f t="shared" si="5"/>
        <v>1061417688</v>
      </c>
      <c r="BV20" s="367">
        <f t="shared" si="5"/>
        <v>0</v>
      </c>
      <c r="BW20" s="367">
        <f t="shared" si="5"/>
        <v>0</v>
      </c>
      <c r="BX20" s="367">
        <f t="shared" si="5"/>
        <v>0</v>
      </c>
      <c r="BY20" s="367">
        <f t="shared" si="5"/>
        <v>0</v>
      </c>
      <c r="BZ20" s="367">
        <f t="shared" si="5"/>
        <v>0</v>
      </c>
      <c r="CA20" s="367">
        <f t="shared" si="5"/>
        <v>75199320</v>
      </c>
      <c r="CB20" s="367">
        <f t="shared" si="5"/>
        <v>0</v>
      </c>
      <c r="CC20" s="367">
        <f t="shared" si="5"/>
        <v>0</v>
      </c>
      <c r="CD20" s="367">
        <f t="shared" si="5"/>
        <v>0</v>
      </c>
      <c r="CE20" s="367">
        <f t="shared" si="5"/>
        <v>0</v>
      </c>
      <c r="CF20" s="367">
        <f t="shared" si="5"/>
        <v>0</v>
      </c>
      <c r="CG20" s="367">
        <f t="shared" si="5"/>
        <v>0</v>
      </c>
      <c r="CH20" s="367">
        <f t="shared" si="5"/>
        <v>0</v>
      </c>
      <c r="CI20" s="367">
        <f t="shared" si="5"/>
        <v>0</v>
      </c>
      <c r="CJ20" s="367">
        <f t="shared" si="5"/>
        <v>0</v>
      </c>
      <c r="CK20" s="367">
        <f t="shared" si="5"/>
        <v>0</v>
      </c>
      <c r="CL20" s="367">
        <f t="shared" si="5"/>
        <v>0</v>
      </c>
      <c r="CM20" s="367">
        <f t="shared" si="5"/>
        <v>0</v>
      </c>
      <c r="CN20" s="367">
        <f t="shared" si="5"/>
        <v>0</v>
      </c>
      <c r="CO20" s="367">
        <f t="shared" ref="CO20:DN20" si="6">SUM(CO4:CO19)</f>
        <v>0</v>
      </c>
      <c r="CP20" s="430">
        <f t="shared" si="6"/>
        <v>1136617008</v>
      </c>
      <c r="CQ20" s="367">
        <f t="shared" si="6"/>
        <v>1108085614</v>
      </c>
      <c r="CR20" s="367">
        <f t="shared" si="6"/>
        <v>0</v>
      </c>
      <c r="CS20" s="367">
        <f t="shared" si="6"/>
        <v>0</v>
      </c>
      <c r="CT20" s="367">
        <f t="shared" si="6"/>
        <v>0</v>
      </c>
      <c r="CU20" s="367">
        <f t="shared" si="6"/>
        <v>0</v>
      </c>
      <c r="CV20" s="367">
        <f t="shared" si="6"/>
        <v>0</v>
      </c>
      <c r="CW20" s="367">
        <f t="shared" si="6"/>
        <v>78508090</v>
      </c>
      <c r="CX20" s="367">
        <f t="shared" si="6"/>
        <v>0</v>
      </c>
      <c r="CY20" s="367">
        <f t="shared" si="6"/>
        <v>0</v>
      </c>
      <c r="CZ20" s="367">
        <f t="shared" si="6"/>
        <v>0</v>
      </c>
      <c r="DA20" s="367">
        <f t="shared" si="6"/>
        <v>0</v>
      </c>
      <c r="DB20" s="367">
        <f t="shared" si="6"/>
        <v>0</v>
      </c>
      <c r="DC20" s="367">
        <f t="shared" si="6"/>
        <v>0</v>
      </c>
      <c r="DD20" s="367">
        <f t="shared" si="6"/>
        <v>0</v>
      </c>
      <c r="DE20" s="367">
        <f t="shared" si="6"/>
        <v>0</v>
      </c>
      <c r="DF20" s="367">
        <f t="shared" si="6"/>
        <v>0</v>
      </c>
      <c r="DG20" s="367">
        <f t="shared" si="6"/>
        <v>0</v>
      </c>
      <c r="DH20" s="367">
        <f t="shared" si="6"/>
        <v>0</v>
      </c>
      <c r="DI20" s="367">
        <f t="shared" si="6"/>
        <v>0</v>
      </c>
      <c r="DJ20" s="367">
        <f t="shared" si="6"/>
        <v>0</v>
      </c>
      <c r="DK20" s="367">
        <f t="shared" si="6"/>
        <v>0</v>
      </c>
      <c r="DL20" s="430">
        <f t="shared" si="6"/>
        <v>1186593704</v>
      </c>
      <c r="DM20" s="367">
        <f t="shared" si="6"/>
        <v>4543201712</v>
      </c>
      <c r="DN20" s="367">
        <f t="shared" si="6"/>
        <v>0</v>
      </c>
      <c r="DO20" s="407"/>
      <c r="DP20" s="74"/>
      <c r="DQ20" s="74"/>
      <c r="DR20" s="74"/>
      <c r="DS20" s="74"/>
    </row>
  </sheetData>
  <mergeCells count="107">
    <mergeCell ref="A20:AA20"/>
    <mergeCell ref="A1:C1"/>
    <mergeCell ref="D1:E1"/>
    <mergeCell ref="F1:N1"/>
    <mergeCell ref="O1:W1"/>
    <mergeCell ref="X1:AA1"/>
    <mergeCell ref="O2:O3"/>
    <mergeCell ref="P2:P3"/>
    <mergeCell ref="Q2:W2"/>
    <mergeCell ref="X2:AA2"/>
    <mergeCell ref="DN1:DN3"/>
    <mergeCell ref="A2:A3"/>
    <mergeCell ref="B2:B3"/>
    <mergeCell ref="C2:C3"/>
    <mergeCell ref="E2:E3"/>
    <mergeCell ref="G2:G3"/>
    <mergeCell ref="H2:N2"/>
    <mergeCell ref="AB1:AW1"/>
    <mergeCell ref="AX1:AX3"/>
    <mergeCell ref="AY1:BS1"/>
    <mergeCell ref="BT1:BT3"/>
    <mergeCell ref="BU1:CO1"/>
    <mergeCell ref="CP1:CP3"/>
    <mergeCell ref="AB2:AB3"/>
    <mergeCell ref="AD2:AD3"/>
    <mergeCell ref="AE2:AE3"/>
    <mergeCell ref="AF2:AF3"/>
    <mergeCell ref="AG2:AG3"/>
    <mergeCell ref="AH2:AH3"/>
    <mergeCell ref="AI2:AI3"/>
    <mergeCell ref="AJ2:AJ3"/>
    <mergeCell ref="AK2:AK3"/>
    <mergeCell ref="AL2:AL3"/>
    <mergeCell ref="CQ1:DK1"/>
    <mergeCell ref="DL1:DL3"/>
    <mergeCell ref="DM1:DM3"/>
    <mergeCell ref="AS2:AS3"/>
    <mergeCell ref="AT2:AT3"/>
    <mergeCell ref="AU2:AU3"/>
    <mergeCell ref="AV2:AV3"/>
    <mergeCell ref="AW2:AW3"/>
    <mergeCell ref="AY2:AY3"/>
    <mergeCell ref="AM2:AM3"/>
    <mergeCell ref="AN2:AN3"/>
    <mergeCell ref="AO2:AO3"/>
    <mergeCell ref="AP2:AP3"/>
    <mergeCell ref="AQ2:AQ3"/>
    <mergeCell ref="AR2:AR3"/>
    <mergeCell ref="BG2:BG3"/>
    <mergeCell ref="BH2:BH3"/>
    <mergeCell ref="BI2:BI3"/>
    <mergeCell ref="BJ2:BJ3"/>
    <mergeCell ref="BK2:BK3"/>
    <mergeCell ref="BL2:BL3"/>
    <mergeCell ref="BA2:BA3"/>
    <mergeCell ref="BB2:BB3"/>
    <mergeCell ref="BC2:BC3"/>
    <mergeCell ref="BD2:BD3"/>
    <mergeCell ref="BE2:BE3"/>
    <mergeCell ref="BF2:BF3"/>
    <mergeCell ref="BS2:BS3"/>
    <mergeCell ref="BU2:BU3"/>
    <mergeCell ref="BW2:BW3"/>
    <mergeCell ref="BX2:BX3"/>
    <mergeCell ref="BY2:BY3"/>
    <mergeCell ref="BZ2:BZ3"/>
    <mergeCell ref="BM2:BM3"/>
    <mergeCell ref="BN2:BN3"/>
    <mergeCell ref="BO2:BO3"/>
    <mergeCell ref="BP2:BP3"/>
    <mergeCell ref="BQ2:BQ3"/>
    <mergeCell ref="BR2:BR3"/>
    <mergeCell ref="CG2:CG3"/>
    <mergeCell ref="CH2:CH3"/>
    <mergeCell ref="CI2:CI3"/>
    <mergeCell ref="CJ2:CJ3"/>
    <mergeCell ref="CK2:CK3"/>
    <mergeCell ref="CL2:CL3"/>
    <mergeCell ref="CA2:CA3"/>
    <mergeCell ref="CB2:CB3"/>
    <mergeCell ref="CC2:CC3"/>
    <mergeCell ref="CD2:CD3"/>
    <mergeCell ref="CE2:CE3"/>
    <mergeCell ref="CF2:CF3"/>
    <mergeCell ref="CU2:CU3"/>
    <mergeCell ref="CV2:CV3"/>
    <mergeCell ref="CW2:CW3"/>
    <mergeCell ref="CX2:CX3"/>
    <mergeCell ref="CY2:CY3"/>
    <mergeCell ref="CZ2:CZ3"/>
    <mergeCell ref="CM2:CM3"/>
    <mergeCell ref="CN2:CN3"/>
    <mergeCell ref="CO2:CO3"/>
    <mergeCell ref="CQ2:CQ3"/>
    <mergeCell ref="CS2:CS3"/>
    <mergeCell ref="CT2:CT3"/>
    <mergeCell ref="DG2:DG3"/>
    <mergeCell ref="DH2:DH3"/>
    <mergeCell ref="DI2:DI3"/>
    <mergeCell ref="DJ2:DJ3"/>
    <mergeCell ref="DK2:DK3"/>
    <mergeCell ref="DA2:DA3"/>
    <mergeCell ref="DB2:DB3"/>
    <mergeCell ref="DC2:DC3"/>
    <mergeCell ref="DD2:DD3"/>
    <mergeCell ref="DE2:DE3"/>
    <mergeCell ref="DF2:DF3"/>
  </mergeCells>
  <pageMargins left="0.7" right="0.7" top="0.75" bottom="0.75" header="0.3" footer="0.3"/>
  <legacy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8"/>
  <dimension ref="A1:DS7"/>
  <sheetViews>
    <sheetView topLeftCell="H1" workbookViewId="0">
      <selection activeCell="O4" sqref="O4"/>
    </sheetView>
  </sheetViews>
  <sheetFormatPr baseColWidth="10" defaultRowHeight="15" x14ac:dyDescent="0.25"/>
  <cols>
    <col min="117" max="117" width="15.5703125" customWidth="1"/>
  </cols>
  <sheetData>
    <row r="1" spans="1:123" s="3" customFormat="1" ht="41.25" customHeight="1" thickBot="1" x14ac:dyDescent="0.25">
      <c r="A1" s="1490" t="s">
        <v>14</v>
      </c>
      <c r="B1" s="1491"/>
      <c r="C1" s="1492"/>
      <c r="D1" s="1493" t="s">
        <v>1212</v>
      </c>
      <c r="E1" s="1494"/>
      <c r="F1" s="1485" t="s">
        <v>1213</v>
      </c>
      <c r="G1" s="1486"/>
      <c r="H1" s="1486"/>
      <c r="I1" s="1486"/>
      <c r="J1" s="1486"/>
      <c r="K1" s="1486"/>
      <c r="L1" s="1486"/>
      <c r="M1" s="1486"/>
      <c r="N1" s="1487"/>
      <c r="O1" s="1485" t="s">
        <v>1191</v>
      </c>
      <c r="P1" s="1486"/>
      <c r="Q1" s="1486"/>
      <c r="R1" s="1486"/>
      <c r="S1" s="1486"/>
      <c r="T1" s="1486"/>
      <c r="U1" s="1486"/>
      <c r="V1" s="1486"/>
      <c r="W1" s="1487"/>
      <c r="X1" s="1485" t="s">
        <v>1200</v>
      </c>
      <c r="Y1" s="1486"/>
      <c r="Z1" s="1486"/>
      <c r="AA1" s="1487"/>
      <c r="AB1" s="1485" t="s">
        <v>1214</v>
      </c>
      <c r="AC1" s="1486"/>
      <c r="AD1" s="1486"/>
      <c r="AE1" s="1486"/>
      <c r="AF1" s="1486"/>
      <c r="AG1" s="1486"/>
      <c r="AH1" s="1486"/>
      <c r="AI1" s="1486"/>
      <c r="AJ1" s="1486"/>
      <c r="AK1" s="1486"/>
      <c r="AL1" s="1486"/>
      <c r="AM1" s="1486"/>
      <c r="AN1" s="1486"/>
      <c r="AO1" s="1486"/>
      <c r="AP1" s="1486"/>
      <c r="AQ1" s="1486"/>
      <c r="AR1" s="1486"/>
      <c r="AS1" s="1486"/>
      <c r="AT1" s="1486"/>
      <c r="AU1" s="1486"/>
      <c r="AV1" s="1486"/>
      <c r="AW1" s="1487"/>
      <c r="AX1" s="1482" t="s">
        <v>0</v>
      </c>
      <c r="AY1" s="1485" t="s">
        <v>1215</v>
      </c>
      <c r="AZ1" s="1486"/>
      <c r="BA1" s="1486"/>
      <c r="BB1" s="1486"/>
      <c r="BC1" s="1486"/>
      <c r="BD1" s="1486"/>
      <c r="BE1" s="1486"/>
      <c r="BF1" s="1486"/>
      <c r="BG1" s="1486"/>
      <c r="BH1" s="1486"/>
      <c r="BI1" s="1486"/>
      <c r="BJ1" s="1486"/>
      <c r="BK1" s="1486"/>
      <c r="BL1" s="1486"/>
      <c r="BM1" s="1486"/>
      <c r="BN1" s="1486"/>
      <c r="BO1" s="1486"/>
      <c r="BP1" s="1486"/>
      <c r="BQ1" s="1486"/>
      <c r="BR1" s="1486"/>
      <c r="BS1" s="1487"/>
      <c r="BT1" s="1482" t="s">
        <v>2</v>
      </c>
      <c r="BU1" s="1485" t="s">
        <v>1216</v>
      </c>
      <c r="BV1" s="1486"/>
      <c r="BW1" s="1486"/>
      <c r="BX1" s="1486"/>
      <c r="BY1" s="1486"/>
      <c r="BZ1" s="1486"/>
      <c r="CA1" s="1486"/>
      <c r="CB1" s="1486"/>
      <c r="CC1" s="1486"/>
      <c r="CD1" s="1486"/>
      <c r="CE1" s="1486"/>
      <c r="CF1" s="1486"/>
      <c r="CG1" s="1486"/>
      <c r="CH1" s="1486"/>
      <c r="CI1" s="1486"/>
      <c r="CJ1" s="1486"/>
      <c r="CK1" s="1486"/>
      <c r="CL1" s="1486"/>
      <c r="CM1" s="1486"/>
      <c r="CN1" s="1486"/>
      <c r="CO1" s="1487"/>
      <c r="CP1" s="1482" t="s">
        <v>3</v>
      </c>
      <c r="CQ1" s="1506" t="s">
        <v>1217</v>
      </c>
      <c r="CR1" s="1507"/>
      <c r="CS1" s="1507"/>
      <c r="CT1" s="1507"/>
      <c r="CU1" s="1507"/>
      <c r="CV1" s="1507"/>
      <c r="CW1" s="1507"/>
      <c r="CX1" s="1507"/>
      <c r="CY1" s="1507"/>
      <c r="CZ1" s="1507"/>
      <c r="DA1" s="1507"/>
      <c r="DB1" s="1507"/>
      <c r="DC1" s="1507"/>
      <c r="DD1" s="1507"/>
      <c r="DE1" s="1507"/>
      <c r="DF1" s="1507"/>
      <c r="DG1" s="1507"/>
      <c r="DH1" s="1507"/>
      <c r="DI1" s="1507"/>
      <c r="DJ1" s="1507"/>
      <c r="DK1" s="1508"/>
      <c r="DL1" s="1482" t="s">
        <v>5</v>
      </c>
      <c r="DM1" s="1451" t="s">
        <v>6</v>
      </c>
      <c r="DN1" s="1451" t="s">
        <v>1160</v>
      </c>
    </row>
    <row r="2" spans="1:123" s="3" customFormat="1" ht="28.5" customHeight="1" thickBot="1" x14ac:dyDescent="0.25">
      <c r="A2" s="1472" t="s">
        <v>14</v>
      </c>
      <c r="B2" s="1472" t="s">
        <v>15</v>
      </c>
      <c r="C2" s="1474" t="s">
        <v>15</v>
      </c>
      <c r="D2" s="53" t="s">
        <v>7</v>
      </c>
      <c r="E2" s="1476" t="s">
        <v>8</v>
      </c>
      <c r="F2" s="53" t="s">
        <v>9</v>
      </c>
      <c r="G2" s="1478" t="s">
        <v>10</v>
      </c>
      <c r="H2" s="1460" t="s">
        <v>11</v>
      </c>
      <c r="I2" s="1461"/>
      <c r="J2" s="1461"/>
      <c r="K2" s="1461"/>
      <c r="L2" s="1461"/>
      <c r="M2" s="1461"/>
      <c r="N2" s="1462"/>
      <c r="O2" s="1480" t="s">
        <v>12</v>
      </c>
      <c r="P2" s="1480" t="s">
        <v>13</v>
      </c>
      <c r="Q2" s="1460" t="s">
        <v>11</v>
      </c>
      <c r="R2" s="1461"/>
      <c r="S2" s="1461"/>
      <c r="T2" s="1461"/>
      <c r="U2" s="1461"/>
      <c r="V2" s="1461"/>
      <c r="W2" s="1462"/>
      <c r="X2" s="1460" t="s">
        <v>1192</v>
      </c>
      <c r="Y2" s="1461"/>
      <c r="Z2" s="1461"/>
      <c r="AA2" s="1461"/>
      <c r="AB2" s="1456" t="s">
        <v>1243</v>
      </c>
      <c r="AC2" s="175" t="s">
        <v>1240</v>
      </c>
      <c r="AD2" s="1456" t="s">
        <v>1244</v>
      </c>
      <c r="AE2" s="1464" t="s">
        <v>1245</v>
      </c>
      <c r="AF2" s="1451" t="s">
        <v>1246</v>
      </c>
      <c r="AG2" s="1451" t="s">
        <v>1247</v>
      </c>
      <c r="AH2" s="1451" t="s">
        <v>1248</v>
      </c>
      <c r="AI2" s="1451" t="s">
        <v>1249</v>
      </c>
      <c r="AJ2" s="1451" t="s">
        <v>1250</v>
      </c>
      <c r="AK2" s="1451" t="s">
        <v>1251</v>
      </c>
      <c r="AL2" s="1451" t="s">
        <v>1252</v>
      </c>
      <c r="AM2" s="1451" t="s">
        <v>1253</v>
      </c>
      <c r="AN2" s="1451" t="s">
        <v>1254</v>
      </c>
      <c r="AO2" s="1451" t="s">
        <v>1255</v>
      </c>
      <c r="AP2" s="1451" t="s">
        <v>1206</v>
      </c>
      <c r="AQ2" s="1470" t="s">
        <v>1256</v>
      </c>
      <c r="AR2" s="1466" t="s">
        <v>1257</v>
      </c>
      <c r="AS2" s="1468" t="s">
        <v>1270</v>
      </c>
      <c r="AT2" s="1468" t="s">
        <v>1259</v>
      </c>
      <c r="AU2" s="1468" t="s">
        <v>1258</v>
      </c>
      <c r="AV2" s="1495" t="s">
        <v>1234</v>
      </c>
      <c r="AW2" s="1495" t="s">
        <v>1242</v>
      </c>
      <c r="AX2" s="1483"/>
      <c r="AY2" s="1488" t="s">
        <v>1</v>
      </c>
      <c r="AZ2" s="177" t="s">
        <v>1269</v>
      </c>
      <c r="BA2" s="1488" t="s">
        <v>1244</v>
      </c>
      <c r="BB2" s="1488" t="s">
        <v>1161</v>
      </c>
      <c r="BC2" s="1488" t="s">
        <v>1246</v>
      </c>
      <c r="BD2" s="1488" t="s">
        <v>1247</v>
      </c>
      <c r="BE2" s="1458" t="s">
        <v>1260</v>
      </c>
      <c r="BF2" s="1458" t="s">
        <v>1261</v>
      </c>
      <c r="BG2" s="1458" t="s">
        <v>1250</v>
      </c>
      <c r="BH2" s="1458" t="s">
        <v>1262</v>
      </c>
      <c r="BI2" s="1458" t="s">
        <v>1263</v>
      </c>
      <c r="BJ2" s="1458" t="s">
        <v>1264</v>
      </c>
      <c r="BK2" s="1458" t="s">
        <v>1254</v>
      </c>
      <c r="BL2" s="1458" t="s">
        <v>1255</v>
      </c>
      <c r="BM2" s="1458" t="s">
        <v>1265</v>
      </c>
      <c r="BN2" s="1458" t="s">
        <v>1266</v>
      </c>
      <c r="BO2" s="1488" t="s">
        <v>1267</v>
      </c>
      <c r="BP2" s="1456" t="s">
        <v>1271</v>
      </c>
      <c r="BQ2" s="1451" t="s">
        <v>1258</v>
      </c>
      <c r="BR2" s="1451" t="s">
        <v>1234</v>
      </c>
      <c r="BS2" s="1451" t="s">
        <v>1242</v>
      </c>
      <c r="BT2" s="1504" t="e">
        <f>+#REF!*1.029</f>
        <v>#REF!</v>
      </c>
      <c r="BU2" s="1451" t="s">
        <v>1243</v>
      </c>
      <c r="BV2" s="181" t="s">
        <v>1272</v>
      </c>
      <c r="BW2" s="1451" t="s">
        <v>1274</v>
      </c>
      <c r="BX2" s="1451" t="s">
        <v>1161</v>
      </c>
      <c r="BY2" s="1451" t="s">
        <v>1246</v>
      </c>
      <c r="BZ2" s="1451" t="s">
        <v>1247</v>
      </c>
      <c r="CA2" s="1451" t="s">
        <v>1275</v>
      </c>
      <c r="CB2" s="1451" t="s">
        <v>1261</v>
      </c>
      <c r="CC2" s="1458" t="s">
        <v>1250</v>
      </c>
      <c r="CD2" s="1451" t="s">
        <v>1276</v>
      </c>
      <c r="CE2" s="1451" t="s">
        <v>1252</v>
      </c>
      <c r="CF2" s="1451" t="s">
        <v>1277</v>
      </c>
      <c r="CG2" s="1451" t="s">
        <v>1278</v>
      </c>
      <c r="CH2" s="1451" t="s">
        <v>1279</v>
      </c>
      <c r="CI2" s="1451" t="s">
        <v>1280</v>
      </c>
      <c r="CJ2" s="1451" t="s">
        <v>1281</v>
      </c>
      <c r="CK2" s="1451" t="s">
        <v>1267</v>
      </c>
      <c r="CL2" s="1451" t="s">
        <v>1268</v>
      </c>
      <c r="CM2" s="1451" t="s">
        <v>1258</v>
      </c>
      <c r="CN2" s="1451" t="s">
        <v>1234</v>
      </c>
      <c r="CO2" s="1451" t="s">
        <v>1242</v>
      </c>
      <c r="CP2" s="1483"/>
      <c r="CQ2" s="1456" t="s">
        <v>4</v>
      </c>
      <c r="CR2" s="176" t="s">
        <v>1282</v>
      </c>
      <c r="CS2" s="1456" t="s">
        <v>1244</v>
      </c>
      <c r="CT2" s="1456" t="s">
        <v>1162</v>
      </c>
      <c r="CU2" s="1451" t="s">
        <v>1285</v>
      </c>
      <c r="CV2" s="1451" t="s">
        <v>1286</v>
      </c>
      <c r="CW2" s="1451" t="s">
        <v>1287</v>
      </c>
      <c r="CX2" s="1451" t="s">
        <v>1261</v>
      </c>
      <c r="CY2" s="1451" t="s">
        <v>1288</v>
      </c>
      <c r="CZ2" s="1451" t="s">
        <v>1289</v>
      </c>
      <c r="DA2" s="1451" t="s">
        <v>1290</v>
      </c>
      <c r="DB2" s="1451" t="s">
        <v>1235</v>
      </c>
      <c r="DC2" s="1451" t="s">
        <v>1291</v>
      </c>
      <c r="DD2" s="1451" t="s">
        <v>1292</v>
      </c>
      <c r="DE2" s="1451" t="s">
        <v>1265</v>
      </c>
      <c r="DF2" s="1451" t="s">
        <v>1267</v>
      </c>
      <c r="DG2" s="1451" t="s">
        <v>1222</v>
      </c>
      <c r="DH2" s="1451" t="s">
        <v>1228</v>
      </c>
      <c r="DI2" s="1451" t="s">
        <v>1233</v>
      </c>
      <c r="DJ2" s="1451" t="s">
        <v>1234</v>
      </c>
      <c r="DK2" s="1451" t="s">
        <v>1284</v>
      </c>
      <c r="DL2" s="1502">
        <f>+CP2*1.044</f>
        <v>0</v>
      </c>
      <c r="DM2" s="1495"/>
      <c r="DN2" s="1495"/>
    </row>
    <row r="3" spans="1:123" s="3" customFormat="1" ht="38.25" customHeight="1" thickBot="1" x14ac:dyDescent="0.25">
      <c r="A3" s="1473"/>
      <c r="B3" s="1473"/>
      <c r="C3" s="1475"/>
      <c r="D3" s="4"/>
      <c r="E3" s="1477"/>
      <c r="F3" s="4"/>
      <c r="G3" s="1479"/>
      <c r="H3" s="170" t="s">
        <v>16</v>
      </c>
      <c r="I3" s="170" t="s">
        <v>17</v>
      </c>
      <c r="J3" s="170" t="s">
        <v>18</v>
      </c>
      <c r="K3" s="170" t="s">
        <v>1229</v>
      </c>
      <c r="L3" s="170" t="s">
        <v>20</v>
      </c>
      <c r="M3" s="170" t="s">
        <v>21</v>
      </c>
      <c r="N3" s="171" t="s">
        <v>22</v>
      </c>
      <c r="O3" s="1481"/>
      <c r="P3" s="1481"/>
      <c r="Q3" s="172" t="s">
        <v>16</v>
      </c>
      <c r="R3" s="173" t="s">
        <v>17</v>
      </c>
      <c r="S3" s="173" t="s">
        <v>23</v>
      </c>
      <c r="T3" s="173" t="s">
        <v>19</v>
      </c>
      <c r="U3" s="173" t="s">
        <v>20</v>
      </c>
      <c r="V3" s="173" t="s">
        <v>24</v>
      </c>
      <c r="W3" s="174" t="s">
        <v>22</v>
      </c>
      <c r="X3" s="173" t="s">
        <v>1156</v>
      </c>
      <c r="Y3" s="173" t="s">
        <v>1157</v>
      </c>
      <c r="Z3" s="173" t="s">
        <v>1158</v>
      </c>
      <c r="AA3" s="174" t="s">
        <v>1159</v>
      </c>
      <c r="AB3" s="1463"/>
      <c r="AC3" s="144" t="s">
        <v>1241</v>
      </c>
      <c r="AD3" s="1463"/>
      <c r="AE3" s="1465"/>
      <c r="AF3" s="1495"/>
      <c r="AG3" s="1495"/>
      <c r="AH3" s="1495"/>
      <c r="AI3" s="1452"/>
      <c r="AJ3" s="1452"/>
      <c r="AK3" s="1452"/>
      <c r="AL3" s="1452"/>
      <c r="AM3" s="1452"/>
      <c r="AN3" s="1452"/>
      <c r="AO3" s="1452"/>
      <c r="AP3" s="1452"/>
      <c r="AQ3" s="1471"/>
      <c r="AR3" s="1467"/>
      <c r="AS3" s="1469"/>
      <c r="AT3" s="1469"/>
      <c r="AU3" s="1469"/>
      <c r="AV3" s="1452"/>
      <c r="AW3" s="1452"/>
      <c r="AX3" s="1484"/>
      <c r="AY3" s="1489"/>
      <c r="AZ3" s="178" t="s">
        <v>1241</v>
      </c>
      <c r="BA3" s="1489"/>
      <c r="BB3" s="1489"/>
      <c r="BC3" s="1489"/>
      <c r="BD3" s="1489"/>
      <c r="BE3" s="1459"/>
      <c r="BF3" s="1459"/>
      <c r="BG3" s="1459"/>
      <c r="BH3" s="1459"/>
      <c r="BI3" s="1459"/>
      <c r="BJ3" s="1459"/>
      <c r="BK3" s="1459"/>
      <c r="BL3" s="1459"/>
      <c r="BM3" s="1459"/>
      <c r="BN3" s="1459"/>
      <c r="BO3" s="1489"/>
      <c r="BP3" s="1457"/>
      <c r="BQ3" s="1452"/>
      <c r="BR3" s="1452"/>
      <c r="BS3" s="1452"/>
      <c r="BT3" s="1505"/>
      <c r="BU3" s="1452"/>
      <c r="BV3" s="182" t="s">
        <v>1273</v>
      </c>
      <c r="BW3" s="1452"/>
      <c r="BX3" s="1452"/>
      <c r="BY3" s="1452"/>
      <c r="BZ3" s="1452"/>
      <c r="CA3" s="1452"/>
      <c r="CB3" s="1452"/>
      <c r="CC3" s="1459"/>
      <c r="CD3" s="1452"/>
      <c r="CE3" s="1452"/>
      <c r="CF3" s="1452"/>
      <c r="CG3" s="1452"/>
      <c r="CH3" s="1452"/>
      <c r="CI3" s="1452"/>
      <c r="CJ3" s="1452"/>
      <c r="CK3" s="1452"/>
      <c r="CL3" s="1452"/>
      <c r="CM3" s="1452"/>
      <c r="CN3" s="1452"/>
      <c r="CO3" s="1452"/>
      <c r="CP3" s="1484"/>
      <c r="CQ3" s="1457"/>
      <c r="CR3" s="182" t="s">
        <v>1283</v>
      </c>
      <c r="CS3" s="1457"/>
      <c r="CT3" s="1457"/>
      <c r="CU3" s="1452"/>
      <c r="CV3" s="1452"/>
      <c r="CW3" s="1452"/>
      <c r="CX3" s="1452"/>
      <c r="CY3" s="1452"/>
      <c r="CZ3" s="1452"/>
      <c r="DA3" s="1452"/>
      <c r="DB3" s="1452"/>
      <c r="DC3" s="1452"/>
      <c r="DD3" s="1452"/>
      <c r="DE3" s="1452"/>
      <c r="DF3" s="1452"/>
      <c r="DG3" s="1452"/>
      <c r="DH3" s="1452"/>
      <c r="DI3" s="1452"/>
      <c r="DJ3" s="1452"/>
      <c r="DK3" s="1452"/>
      <c r="DL3" s="1503"/>
      <c r="DM3" s="1452"/>
      <c r="DN3" s="1452"/>
    </row>
    <row r="4" spans="1:123" s="3" customFormat="1" ht="50.1" customHeight="1" x14ac:dyDescent="0.2">
      <c r="A4" s="369">
        <v>5</v>
      </c>
      <c r="B4" s="370" t="s">
        <v>963</v>
      </c>
      <c r="C4" s="369" t="s">
        <v>1081</v>
      </c>
      <c r="D4" s="371" t="s">
        <v>1082</v>
      </c>
      <c r="E4" s="369" t="s">
        <v>1083</v>
      </c>
      <c r="F4" s="369" t="s">
        <v>1084</v>
      </c>
      <c r="G4" s="371" t="s">
        <v>1085</v>
      </c>
      <c r="H4" s="371">
        <v>1</v>
      </c>
      <c r="I4" s="371">
        <v>2023</v>
      </c>
      <c r="J4" s="371" t="s">
        <v>1086</v>
      </c>
      <c r="K4" s="371" t="s">
        <v>105</v>
      </c>
      <c r="L4" s="371" t="s">
        <v>38</v>
      </c>
      <c r="M4" s="371">
        <v>1</v>
      </c>
      <c r="N4" s="371">
        <v>1</v>
      </c>
      <c r="O4" s="372" t="s">
        <v>1087</v>
      </c>
      <c r="P4" s="372" t="s">
        <v>1088</v>
      </c>
      <c r="Q4" s="373">
        <v>1</v>
      </c>
      <c r="R4" s="372">
        <v>2023</v>
      </c>
      <c r="S4" s="372" t="s">
        <v>1089</v>
      </c>
      <c r="T4" s="374" t="s">
        <v>105</v>
      </c>
      <c r="U4" s="375" t="s">
        <v>38</v>
      </c>
      <c r="V4" s="375">
        <v>1</v>
      </c>
      <c r="W4" s="375">
        <v>1</v>
      </c>
      <c r="X4" s="375">
        <v>1</v>
      </c>
      <c r="Y4" s="375">
        <v>1</v>
      </c>
      <c r="Z4" s="375">
        <v>1</v>
      </c>
      <c r="AA4" s="375">
        <v>1</v>
      </c>
      <c r="AB4" s="376">
        <v>400000000</v>
      </c>
      <c r="AC4" s="376"/>
      <c r="AD4" s="376"/>
      <c r="AE4" s="376"/>
      <c r="AF4" s="376"/>
      <c r="AG4" s="376"/>
      <c r="AH4" s="376"/>
      <c r="AI4" s="376"/>
      <c r="AJ4" s="376"/>
      <c r="AK4" s="376"/>
      <c r="AL4" s="376"/>
      <c r="AM4" s="376"/>
      <c r="AN4" s="376"/>
      <c r="AO4" s="376"/>
      <c r="AP4" s="376"/>
      <c r="AQ4" s="376"/>
      <c r="AR4" s="376"/>
      <c r="AS4" s="376"/>
      <c r="AT4" s="376"/>
      <c r="AU4" s="376"/>
      <c r="AV4" s="376"/>
      <c r="AW4" s="376"/>
      <c r="AX4" s="431">
        <f>SUM(AB4:AW4)</f>
        <v>400000000</v>
      </c>
      <c r="AY4" s="376">
        <v>514500000</v>
      </c>
      <c r="AZ4" s="376"/>
      <c r="BA4" s="376"/>
      <c r="BB4" s="376"/>
      <c r="BC4" s="376"/>
      <c r="BD4" s="376"/>
      <c r="BE4" s="376"/>
      <c r="BF4" s="376"/>
      <c r="BG4" s="376"/>
      <c r="BH4" s="376"/>
      <c r="BI4" s="376"/>
      <c r="BJ4" s="376"/>
      <c r="BK4" s="376"/>
      <c r="BL4" s="376"/>
      <c r="BM4" s="376"/>
      <c r="BN4" s="376"/>
      <c r="BO4" s="376"/>
      <c r="BP4" s="376"/>
      <c r="BQ4" s="376"/>
      <c r="BR4" s="376"/>
      <c r="BS4" s="376"/>
      <c r="BT4" s="431">
        <f>SUM(AY4:BF4)</f>
        <v>514500000</v>
      </c>
      <c r="BU4" s="376">
        <v>537138000</v>
      </c>
      <c r="BV4" s="376"/>
      <c r="BW4" s="376"/>
      <c r="BX4" s="376"/>
      <c r="BY4" s="376"/>
      <c r="BZ4" s="376"/>
      <c r="CA4" s="376"/>
      <c r="CB4" s="376"/>
      <c r="CC4" s="376"/>
      <c r="CD4" s="376"/>
      <c r="CE4" s="376"/>
      <c r="CF4" s="376"/>
      <c r="CG4" s="376"/>
      <c r="CH4" s="376"/>
      <c r="CI4" s="376"/>
      <c r="CJ4" s="376"/>
      <c r="CK4" s="376"/>
      <c r="CL4" s="376"/>
      <c r="CM4" s="376"/>
      <c r="CN4" s="376"/>
      <c r="CO4" s="376"/>
      <c r="CP4" s="446">
        <f>SUM(BU4:CO4)</f>
        <v>537138000</v>
      </c>
      <c r="CQ4" s="376">
        <v>560772072</v>
      </c>
      <c r="CR4" s="376"/>
      <c r="CS4" s="376"/>
      <c r="CT4" s="376"/>
      <c r="CU4" s="377"/>
      <c r="CV4" s="377"/>
      <c r="CW4" s="377"/>
      <c r="CX4" s="377"/>
      <c r="CY4" s="377"/>
      <c r="CZ4" s="377"/>
      <c r="DA4" s="377"/>
      <c r="DB4" s="377"/>
      <c r="DC4" s="377"/>
      <c r="DD4" s="377"/>
      <c r="DE4" s="377"/>
      <c r="DF4" s="377"/>
      <c r="DG4" s="377"/>
      <c r="DH4" s="377"/>
      <c r="DI4" s="377"/>
      <c r="DJ4" s="377"/>
      <c r="DK4" s="377"/>
      <c r="DL4" s="455">
        <f>SUM(CQ4:DK4)</f>
        <v>560772072</v>
      </c>
      <c r="DM4" s="378">
        <f>+AX4+BT4+CP4+DL4</f>
        <v>2012410072</v>
      </c>
      <c r="DN4" s="378" t="s">
        <v>1185</v>
      </c>
      <c r="DO4" s="74"/>
      <c r="DP4" s="74"/>
      <c r="DQ4" s="74"/>
      <c r="DR4" s="74"/>
      <c r="DS4" s="74"/>
    </row>
    <row r="5" spans="1:123" s="3" customFormat="1" ht="50.1" customHeight="1" x14ac:dyDescent="0.2">
      <c r="A5" s="369">
        <v>5</v>
      </c>
      <c r="B5" s="370" t="s">
        <v>963</v>
      </c>
      <c r="C5" s="369" t="s">
        <v>1081</v>
      </c>
      <c r="D5" s="371" t="s">
        <v>1082</v>
      </c>
      <c r="E5" s="369" t="s">
        <v>1083</v>
      </c>
      <c r="F5" s="369" t="s">
        <v>1084</v>
      </c>
      <c r="G5" s="371" t="s">
        <v>1085</v>
      </c>
      <c r="H5" s="371">
        <v>1</v>
      </c>
      <c r="I5" s="371">
        <v>2023</v>
      </c>
      <c r="J5" s="371" t="s">
        <v>1086</v>
      </c>
      <c r="K5" s="371" t="s">
        <v>105</v>
      </c>
      <c r="L5" s="371" t="s">
        <v>38</v>
      </c>
      <c r="M5" s="371">
        <v>1</v>
      </c>
      <c r="N5" s="371">
        <v>1</v>
      </c>
      <c r="O5" s="372" t="s">
        <v>1090</v>
      </c>
      <c r="P5" s="372" t="s">
        <v>1091</v>
      </c>
      <c r="Q5" s="372">
        <v>1</v>
      </c>
      <c r="R5" s="372">
        <v>2023</v>
      </c>
      <c r="S5" s="372" t="s">
        <v>1092</v>
      </c>
      <c r="T5" s="374" t="s">
        <v>105</v>
      </c>
      <c r="U5" s="375" t="s">
        <v>38</v>
      </c>
      <c r="V5" s="375">
        <v>1</v>
      </c>
      <c r="W5" s="375">
        <v>1</v>
      </c>
      <c r="X5" s="375">
        <v>1</v>
      </c>
      <c r="Y5" s="375">
        <v>1</v>
      </c>
      <c r="Z5" s="375">
        <v>1</v>
      </c>
      <c r="AA5" s="375">
        <v>1</v>
      </c>
      <c r="AB5" s="376">
        <v>600000000</v>
      </c>
      <c r="AC5" s="376"/>
      <c r="AD5" s="376"/>
      <c r="AE5" s="376"/>
      <c r="AF5" s="376"/>
      <c r="AG5" s="376"/>
      <c r="AH5" s="376"/>
      <c r="AI5" s="376"/>
      <c r="AJ5" s="376"/>
      <c r="AK5" s="376"/>
      <c r="AL5" s="376"/>
      <c r="AM5" s="376"/>
      <c r="AN5" s="376"/>
      <c r="AO5" s="376"/>
      <c r="AP5" s="376"/>
      <c r="AQ5" s="376"/>
      <c r="AR5" s="376"/>
      <c r="AS5" s="376"/>
      <c r="AT5" s="376"/>
      <c r="AU5" s="376"/>
      <c r="AV5" s="376"/>
      <c r="AW5" s="376"/>
      <c r="AX5" s="431">
        <f t="shared" ref="AX5:AX6" si="0">SUM(AB5:AW5)</f>
        <v>600000000</v>
      </c>
      <c r="AY5" s="376">
        <v>514500000</v>
      </c>
      <c r="AZ5" s="376"/>
      <c r="BA5" s="376"/>
      <c r="BB5" s="376"/>
      <c r="BC5" s="376"/>
      <c r="BD5" s="376"/>
      <c r="BE5" s="376"/>
      <c r="BF5" s="376"/>
      <c r="BG5" s="376"/>
      <c r="BH5" s="376"/>
      <c r="BI5" s="376"/>
      <c r="BJ5" s="376"/>
      <c r="BK5" s="376"/>
      <c r="BL5" s="376"/>
      <c r="BM5" s="376"/>
      <c r="BN5" s="376"/>
      <c r="BO5" s="376"/>
      <c r="BP5" s="376"/>
      <c r="BQ5" s="376"/>
      <c r="BR5" s="376"/>
      <c r="BS5" s="376"/>
      <c r="BT5" s="431">
        <f>SUM(AY5:BF5)</f>
        <v>514500000</v>
      </c>
      <c r="BU5" s="376">
        <v>537138000</v>
      </c>
      <c r="BV5" s="376"/>
      <c r="BW5" s="376"/>
      <c r="BX5" s="376"/>
      <c r="BY5" s="376"/>
      <c r="BZ5" s="376"/>
      <c r="CA5" s="376"/>
      <c r="CB5" s="376"/>
      <c r="CC5" s="376"/>
      <c r="CD5" s="376"/>
      <c r="CE5" s="376"/>
      <c r="CF5" s="376"/>
      <c r="CG5" s="376"/>
      <c r="CH5" s="376"/>
      <c r="CI5" s="376"/>
      <c r="CJ5" s="376"/>
      <c r="CK5" s="376"/>
      <c r="CL5" s="376"/>
      <c r="CM5" s="376"/>
      <c r="CN5" s="376"/>
      <c r="CO5" s="376"/>
      <c r="CP5" s="446">
        <f t="shared" ref="CP5:CP6" si="1">SUM(BU5:CO5)</f>
        <v>537138000</v>
      </c>
      <c r="CQ5" s="376">
        <v>560772072</v>
      </c>
      <c r="CR5" s="376"/>
      <c r="CS5" s="376"/>
      <c r="CT5" s="376"/>
      <c r="CU5" s="377"/>
      <c r="CV5" s="377"/>
      <c r="CW5" s="377"/>
      <c r="CX5" s="377"/>
      <c r="CY5" s="377"/>
      <c r="CZ5" s="377"/>
      <c r="DA5" s="377"/>
      <c r="DB5" s="377"/>
      <c r="DC5" s="377"/>
      <c r="DD5" s="377"/>
      <c r="DE5" s="377"/>
      <c r="DF5" s="377"/>
      <c r="DG5" s="377"/>
      <c r="DH5" s="377"/>
      <c r="DI5" s="377"/>
      <c r="DJ5" s="377"/>
      <c r="DK5" s="377"/>
      <c r="DL5" s="455">
        <f t="shared" ref="DL5:DL6" si="2">SUM(CQ5:DK5)</f>
        <v>560772072</v>
      </c>
      <c r="DM5" s="378">
        <f>+AX5+BT5+CP5+DL5</f>
        <v>2212410072</v>
      </c>
      <c r="DN5" s="378" t="s">
        <v>1185</v>
      </c>
      <c r="DO5" s="74"/>
      <c r="DP5" s="74"/>
      <c r="DQ5" s="74"/>
      <c r="DR5" s="74"/>
      <c r="DS5" s="74"/>
    </row>
    <row r="6" spans="1:123" s="3" customFormat="1" ht="50.1" customHeight="1" x14ac:dyDescent="0.2">
      <c r="A6" s="369">
        <v>5</v>
      </c>
      <c r="B6" s="370" t="s">
        <v>963</v>
      </c>
      <c r="C6" s="369" t="s">
        <v>1081</v>
      </c>
      <c r="D6" s="371" t="s">
        <v>1082</v>
      </c>
      <c r="E6" s="369" t="s">
        <v>1083</v>
      </c>
      <c r="F6" s="369" t="s">
        <v>1084</v>
      </c>
      <c r="G6" s="371" t="s">
        <v>1085</v>
      </c>
      <c r="H6" s="371">
        <v>1</v>
      </c>
      <c r="I6" s="371">
        <v>2023</v>
      </c>
      <c r="J6" s="371" t="s">
        <v>1086</v>
      </c>
      <c r="K6" s="371" t="s">
        <v>105</v>
      </c>
      <c r="L6" s="371" t="s">
        <v>38</v>
      </c>
      <c r="M6" s="371">
        <v>1</v>
      </c>
      <c r="N6" s="371">
        <v>1</v>
      </c>
      <c r="O6" s="372" t="s">
        <v>1093</v>
      </c>
      <c r="P6" s="372" t="s">
        <v>1094</v>
      </c>
      <c r="Q6" s="372">
        <v>0</v>
      </c>
      <c r="R6" s="372">
        <v>2023</v>
      </c>
      <c r="S6" s="372" t="s">
        <v>1095</v>
      </c>
      <c r="T6" s="374" t="s">
        <v>105</v>
      </c>
      <c r="U6" s="375" t="s">
        <v>33</v>
      </c>
      <c r="V6" s="375">
        <v>1</v>
      </c>
      <c r="W6" s="375">
        <v>1</v>
      </c>
      <c r="X6" s="375">
        <v>0.25</v>
      </c>
      <c r="Y6" s="375">
        <v>0.5</v>
      </c>
      <c r="Z6" s="375">
        <v>0.75</v>
      </c>
      <c r="AA6" s="375">
        <v>1</v>
      </c>
      <c r="AB6" s="376">
        <v>300000000</v>
      </c>
      <c r="AC6" s="376"/>
      <c r="AD6" s="376"/>
      <c r="AE6" s="376"/>
      <c r="AF6" s="376"/>
      <c r="AG6" s="376"/>
      <c r="AH6" s="376"/>
      <c r="AI6" s="376"/>
      <c r="AJ6" s="376"/>
      <c r="AK6" s="376"/>
      <c r="AL6" s="376"/>
      <c r="AM6" s="376"/>
      <c r="AN6" s="376"/>
      <c r="AO6" s="376"/>
      <c r="AP6" s="376"/>
      <c r="AQ6" s="376"/>
      <c r="AR6" s="376"/>
      <c r="AS6" s="376"/>
      <c r="AT6" s="376"/>
      <c r="AU6" s="376"/>
      <c r="AV6" s="376"/>
      <c r="AW6" s="376"/>
      <c r="AX6" s="431">
        <f t="shared" si="0"/>
        <v>300000000</v>
      </c>
      <c r="AY6" s="376">
        <v>308700000</v>
      </c>
      <c r="AZ6" s="376"/>
      <c r="BA6" s="376"/>
      <c r="BB6" s="376"/>
      <c r="BC6" s="376"/>
      <c r="BD6" s="376"/>
      <c r="BE6" s="376"/>
      <c r="BF6" s="376"/>
      <c r="BG6" s="376"/>
      <c r="BH6" s="376"/>
      <c r="BI6" s="376"/>
      <c r="BJ6" s="376"/>
      <c r="BK6" s="376"/>
      <c r="BL6" s="376"/>
      <c r="BM6" s="376"/>
      <c r="BN6" s="376"/>
      <c r="BO6" s="376"/>
      <c r="BP6" s="376"/>
      <c r="BQ6" s="376"/>
      <c r="BR6" s="376"/>
      <c r="BS6" s="376"/>
      <c r="BT6" s="431">
        <f>SUM(AY6:BF6)</f>
        <v>308700000</v>
      </c>
      <c r="BU6" s="376">
        <v>322282800</v>
      </c>
      <c r="BV6" s="376"/>
      <c r="BW6" s="376"/>
      <c r="BX6" s="376"/>
      <c r="BY6" s="376"/>
      <c r="BZ6" s="376"/>
      <c r="CA6" s="376"/>
      <c r="CB6" s="376"/>
      <c r="CC6" s="376"/>
      <c r="CD6" s="376"/>
      <c r="CE6" s="376"/>
      <c r="CF6" s="376"/>
      <c r="CG6" s="376"/>
      <c r="CH6" s="376"/>
      <c r="CI6" s="376"/>
      <c r="CJ6" s="376"/>
      <c r="CK6" s="376"/>
      <c r="CL6" s="376"/>
      <c r="CM6" s="376"/>
      <c r="CN6" s="376"/>
      <c r="CO6" s="376"/>
      <c r="CP6" s="446">
        <f t="shared" si="1"/>
        <v>322282800</v>
      </c>
      <c r="CQ6" s="376">
        <v>336463243</v>
      </c>
      <c r="CR6" s="376"/>
      <c r="CS6" s="376"/>
      <c r="CT6" s="376"/>
      <c r="CU6" s="377"/>
      <c r="CV6" s="377"/>
      <c r="CW6" s="377"/>
      <c r="CX6" s="377"/>
      <c r="CY6" s="377"/>
      <c r="CZ6" s="377"/>
      <c r="DA6" s="377"/>
      <c r="DB6" s="377"/>
      <c r="DC6" s="377"/>
      <c r="DD6" s="377"/>
      <c r="DE6" s="377"/>
      <c r="DF6" s="377"/>
      <c r="DG6" s="377"/>
      <c r="DH6" s="377"/>
      <c r="DI6" s="377"/>
      <c r="DJ6" s="377"/>
      <c r="DK6" s="377"/>
      <c r="DL6" s="455">
        <f t="shared" si="2"/>
        <v>336463243</v>
      </c>
      <c r="DM6" s="378">
        <f>+AX6+BT6+CP6+DL6</f>
        <v>1267446043</v>
      </c>
      <c r="DN6" s="378" t="s">
        <v>1185</v>
      </c>
      <c r="DO6" s="74"/>
      <c r="DP6" s="74"/>
      <c r="DQ6" s="74"/>
      <c r="DR6" s="74"/>
      <c r="DS6" s="74"/>
    </row>
    <row r="7" spans="1:123" s="3" customFormat="1" ht="50.1" customHeight="1" x14ac:dyDescent="0.2">
      <c r="A7" s="1557" t="s">
        <v>1188</v>
      </c>
      <c r="B7" s="1558"/>
      <c r="C7" s="1558"/>
      <c r="D7" s="1558"/>
      <c r="E7" s="1558"/>
      <c r="F7" s="1558"/>
      <c r="G7" s="1558"/>
      <c r="H7" s="1558"/>
      <c r="I7" s="1558"/>
      <c r="J7" s="1558"/>
      <c r="K7" s="1558"/>
      <c r="L7" s="1558"/>
      <c r="M7" s="1558"/>
      <c r="N7" s="1558"/>
      <c r="O7" s="1558"/>
      <c r="P7" s="1558"/>
      <c r="Q7" s="1558"/>
      <c r="R7" s="1558"/>
      <c r="S7" s="1558"/>
      <c r="T7" s="1558"/>
      <c r="U7" s="1558"/>
      <c r="V7" s="1558"/>
      <c r="W7" s="1558"/>
      <c r="X7" s="1558"/>
      <c r="Y7" s="1558"/>
      <c r="Z7" s="1558"/>
      <c r="AA7" s="1559"/>
      <c r="AB7" s="379">
        <f>SUM(AB4:AB6)</f>
        <v>1300000000</v>
      </c>
      <c r="AC7" s="379">
        <f t="shared" ref="AC7:CN7" si="3">SUM(AC4:AC6)</f>
        <v>0</v>
      </c>
      <c r="AD7" s="379">
        <f t="shared" si="3"/>
        <v>0</v>
      </c>
      <c r="AE7" s="379">
        <f t="shared" si="3"/>
        <v>0</v>
      </c>
      <c r="AF7" s="379">
        <f t="shared" si="3"/>
        <v>0</v>
      </c>
      <c r="AG7" s="379">
        <f t="shared" si="3"/>
        <v>0</v>
      </c>
      <c r="AH7" s="379">
        <f t="shared" si="3"/>
        <v>0</v>
      </c>
      <c r="AI7" s="379">
        <f t="shared" si="3"/>
        <v>0</v>
      </c>
      <c r="AJ7" s="379">
        <f t="shared" si="3"/>
        <v>0</v>
      </c>
      <c r="AK7" s="379">
        <f t="shared" si="3"/>
        <v>0</v>
      </c>
      <c r="AL7" s="379">
        <f t="shared" si="3"/>
        <v>0</v>
      </c>
      <c r="AM7" s="379">
        <f t="shared" si="3"/>
        <v>0</v>
      </c>
      <c r="AN7" s="379">
        <f t="shared" si="3"/>
        <v>0</v>
      </c>
      <c r="AO7" s="379">
        <f t="shared" si="3"/>
        <v>0</v>
      </c>
      <c r="AP7" s="379">
        <f t="shared" si="3"/>
        <v>0</v>
      </c>
      <c r="AQ7" s="379">
        <f t="shared" si="3"/>
        <v>0</v>
      </c>
      <c r="AR7" s="379">
        <f t="shared" si="3"/>
        <v>0</v>
      </c>
      <c r="AS7" s="379">
        <f t="shared" si="3"/>
        <v>0</v>
      </c>
      <c r="AT7" s="379">
        <f t="shared" si="3"/>
        <v>0</v>
      </c>
      <c r="AU7" s="379">
        <f t="shared" si="3"/>
        <v>0</v>
      </c>
      <c r="AV7" s="379">
        <f t="shared" si="3"/>
        <v>0</v>
      </c>
      <c r="AW7" s="379">
        <f t="shared" si="3"/>
        <v>0</v>
      </c>
      <c r="AX7" s="430">
        <f t="shared" si="3"/>
        <v>1300000000</v>
      </c>
      <c r="AY7" s="379">
        <f t="shared" si="3"/>
        <v>1337700000</v>
      </c>
      <c r="AZ7" s="379">
        <f t="shared" si="3"/>
        <v>0</v>
      </c>
      <c r="BA7" s="379">
        <f t="shared" si="3"/>
        <v>0</v>
      </c>
      <c r="BB7" s="379">
        <f t="shared" si="3"/>
        <v>0</v>
      </c>
      <c r="BC7" s="379">
        <f t="shared" si="3"/>
        <v>0</v>
      </c>
      <c r="BD7" s="379">
        <f t="shared" si="3"/>
        <v>0</v>
      </c>
      <c r="BE7" s="379">
        <f t="shared" si="3"/>
        <v>0</v>
      </c>
      <c r="BF7" s="379">
        <f t="shared" si="3"/>
        <v>0</v>
      </c>
      <c r="BG7" s="379">
        <f t="shared" si="3"/>
        <v>0</v>
      </c>
      <c r="BH7" s="379">
        <f t="shared" si="3"/>
        <v>0</v>
      </c>
      <c r="BI7" s="379">
        <f t="shared" si="3"/>
        <v>0</v>
      </c>
      <c r="BJ7" s="379">
        <f t="shared" si="3"/>
        <v>0</v>
      </c>
      <c r="BK7" s="379">
        <f t="shared" si="3"/>
        <v>0</v>
      </c>
      <c r="BL7" s="379">
        <f t="shared" si="3"/>
        <v>0</v>
      </c>
      <c r="BM7" s="379">
        <f t="shared" si="3"/>
        <v>0</v>
      </c>
      <c r="BN7" s="379">
        <f t="shared" si="3"/>
        <v>0</v>
      </c>
      <c r="BO7" s="379">
        <f t="shared" si="3"/>
        <v>0</v>
      </c>
      <c r="BP7" s="379">
        <f t="shared" si="3"/>
        <v>0</v>
      </c>
      <c r="BQ7" s="379">
        <f t="shared" si="3"/>
        <v>0</v>
      </c>
      <c r="BR7" s="379">
        <f t="shared" si="3"/>
        <v>0</v>
      </c>
      <c r="BS7" s="379">
        <f t="shared" si="3"/>
        <v>0</v>
      </c>
      <c r="BT7" s="430">
        <f t="shared" si="3"/>
        <v>1337700000</v>
      </c>
      <c r="BU7" s="379">
        <f t="shared" si="3"/>
        <v>1396558800</v>
      </c>
      <c r="BV7" s="379">
        <f t="shared" si="3"/>
        <v>0</v>
      </c>
      <c r="BW7" s="379">
        <f t="shared" si="3"/>
        <v>0</v>
      </c>
      <c r="BX7" s="379">
        <f t="shared" si="3"/>
        <v>0</v>
      </c>
      <c r="BY7" s="379">
        <f t="shared" si="3"/>
        <v>0</v>
      </c>
      <c r="BZ7" s="379">
        <f t="shared" si="3"/>
        <v>0</v>
      </c>
      <c r="CA7" s="379">
        <f t="shared" si="3"/>
        <v>0</v>
      </c>
      <c r="CB7" s="379">
        <f t="shared" si="3"/>
        <v>0</v>
      </c>
      <c r="CC7" s="379">
        <f t="shared" si="3"/>
        <v>0</v>
      </c>
      <c r="CD7" s="379">
        <f t="shared" si="3"/>
        <v>0</v>
      </c>
      <c r="CE7" s="379">
        <f t="shared" si="3"/>
        <v>0</v>
      </c>
      <c r="CF7" s="379">
        <f t="shared" si="3"/>
        <v>0</v>
      </c>
      <c r="CG7" s="379">
        <f t="shared" si="3"/>
        <v>0</v>
      </c>
      <c r="CH7" s="379">
        <f t="shared" si="3"/>
        <v>0</v>
      </c>
      <c r="CI7" s="379">
        <f t="shared" si="3"/>
        <v>0</v>
      </c>
      <c r="CJ7" s="379">
        <f t="shared" si="3"/>
        <v>0</v>
      </c>
      <c r="CK7" s="379">
        <f t="shared" si="3"/>
        <v>0</v>
      </c>
      <c r="CL7" s="379">
        <f t="shared" si="3"/>
        <v>0</v>
      </c>
      <c r="CM7" s="379">
        <f t="shared" si="3"/>
        <v>0</v>
      </c>
      <c r="CN7" s="379">
        <f t="shared" si="3"/>
        <v>0</v>
      </c>
      <c r="CO7" s="379">
        <f t="shared" ref="CO7:DN7" si="4">SUM(CO4:CO6)</f>
        <v>0</v>
      </c>
      <c r="CP7" s="430">
        <f t="shared" si="4"/>
        <v>1396558800</v>
      </c>
      <c r="CQ7" s="379">
        <f t="shared" si="4"/>
        <v>1458007387</v>
      </c>
      <c r="CR7" s="379">
        <f t="shared" si="4"/>
        <v>0</v>
      </c>
      <c r="CS7" s="379">
        <f t="shared" si="4"/>
        <v>0</v>
      </c>
      <c r="CT7" s="379">
        <f t="shared" si="4"/>
        <v>0</v>
      </c>
      <c r="CU7" s="379">
        <f t="shared" si="4"/>
        <v>0</v>
      </c>
      <c r="CV7" s="379">
        <f t="shared" si="4"/>
        <v>0</v>
      </c>
      <c r="CW7" s="379">
        <f t="shared" si="4"/>
        <v>0</v>
      </c>
      <c r="CX7" s="379">
        <f t="shared" si="4"/>
        <v>0</v>
      </c>
      <c r="CY7" s="379">
        <f t="shared" si="4"/>
        <v>0</v>
      </c>
      <c r="CZ7" s="379">
        <f t="shared" si="4"/>
        <v>0</v>
      </c>
      <c r="DA7" s="379">
        <f t="shared" si="4"/>
        <v>0</v>
      </c>
      <c r="DB7" s="379">
        <f t="shared" si="4"/>
        <v>0</v>
      </c>
      <c r="DC7" s="379">
        <f t="shared" si="4"/>
        <v>0</v>
      </c>
      <c r="DD7" s="379">
        <f t="shared" si="4"/>
        <v>0</v>
      </c>
      <c r="DE7" s="379">
        <f t="shared" si="4"/>
        <v>0</v>
      </c>
      <c r="DF7" s="379">
        <f t="shared" si="4"/>
        <v>0</v>
      </c>
      <c r="DG7" s="379">
        <f t="shared" si="4"/>
        <v>0</v>
      </c>
      <c r="DH7" s="379">
        <f t="shared" si="4"/>
        <v>0</v>
      </c>
      <c r="DI7" s="379">
        <f t="shared" si="4"/>
        <v>0</v>
      </c>
      <c r="DJ7" s="379">
        <f t="shared" si="4"/>
        <v>0</v>
      </c>
      <c r="DK7" s="379">
        <f t="shared" si="4"/>
        <v>0</v>
      </c>
      <c r="DL7" s="430">
        <f t="shared" si="4"/>
        <v>1458007387</v>
      </c>
      <c r="DM7" s="379">
        <f t="shared" si="4"/>
        <v>5492266187</v>
      </c>
      <c r="DN7" s="379">
        <f t="shared" si="4"/>
        <v>0</v>
      </c>
      <c r="DO7" s="538"/>
      <c r="DP7" s="74"/>
      <c r="DQ7" s="74"/>
      <c r="DR7" s="74"/>
      <c r="DS7" s="74"/>
    </row>
  </sheetData>
  <mergeCells count="107">
    <mergeCell ref="A7:AA7"/>
    <mergeCell ref="A1:C1"/>
    <mergeCell ref="D1:E1"/>
    <mergeCell ref="F1:N1"/>
    <mergeCell ref="O1:W1"/>
    <mergeCell ref="X1:AA1"/>
    <mergeCell ref="O2:O3"/>
    <mergeCell ref="P2:P3"/>
    <mergeCell ref="Q2:W2"/>
    <mergeCell ref="X2:AA2"/>
    <mergeCell ref="DN1:DN3"/>
    <mergeCell ref="A2:A3"/>
    <mergeCell ref="B2:B3"/>
    <mergeCell ref="C2:C3"/>
    <mergeCell ref="E2:E3"/>
    <mergeCell ref="G2:G3"/>
    <mergeCell ref="H2:N2"/>
    <mergeCell ref="AB1:AW1"/>
    <mergeCell ref="AX1:AX3"/>
    <mergeCell ref="AY1:BS1"/>
    <mergeCell ref="BT1:BT3"/>
    <mergeCell ref="BU1:CO1"/>
    <mergeCell ref="CP1:CP3"/>
    <mergeCell ref="AB2:AB3"/>
    <mergeCell ref="AD2:AD3"/>
    <mergeCell ref="AE2:AE3"/>
    <mergeCell ref="AF2:AF3"/>
    <mergeCell ref="AG2:AG3"/>
    <mergeCell ref="AH2:AH3"/>
    <mergeCell ref="AI2:AI3"/>
    <mergeCell ref="AJ2:AJ3"/>
    <mergeCell ref="AK2:AK3"/>
    <mergeCell ref="AL2:AL3"/>
    <mergeCell ref="CQ1:DK1"/>
    <mergeCell ref="DL1:DL3"/>
    <mergeCell ref="DM1:DM3"/>
    <mergeCell ref="AS2:AS3"/>
    <mergeCell ref="AT2:AT3"/>
    <mergeCell ref="AU2:AU3"/>
    <mergeCell ref="AV2:AV3"/>
    <mergeCell ref="AW2:AW3"/>
    <mergeCell ref="AY2:AY3"/>
    <mergeCell ref="AM2:AM3"/>
    <mergeCell ref="AN2:AN3"/>
    <mergeCell ref="AO2:AO3"/>
    <mergeCell ref="AP2:AP3"/>
    <mergeCell ref="AQ2:AQ3"/>
    <mergeCell ref="AR2:AR3"/>
    <mergeCell ref="BG2:BG3"/>
    <mergeCell ref="BH2:BH3"/>
    <mergeCell ref="BI2:BI3"/>
    <mergeCell ref="BJ2:BJ3"/>
    <mergeCell ref="BK2:BK3"/>
    <mergeCell ref="BL2:BL3"/>
    <mergeCell ref="BA2:BA3"/>
    <mergeCell ref="BB2:BB3"/>
    <mergeCell ref="BC2:BC3"/>
    <mergeCell ref="BD2:BD3"/>
    <mergeCell ref="BE2:BE3"/>
    <mergeCell ref="BF2:BF3"/>
    <mergeCell ref="BS2:BS3"/>
    <mergeCell ref="BU2:BU3"/>
    <mergeCell ref="BW2:BW3"/>
    <mergeCell ref="BX2:BX3"/>
    <mergeCell ref="BY2:BY3"/>
    <mergeCell ref="BZ2:BZ3"/>
    <mergeCell ref="BM2:BM3"/>
    <mergeCell ref="BN2:BN3"/>
    <mergeCell ref="BO2:BO3"/>
    <mergeCell ref="BP2:BP3"/>
    <mergeCell ref="BQ2:BQ3"/>
    <mergeCell ref="BR2:BR3"/>
    <mergeCell ref="CG2:CG3"/>
    <mergeCell ref="CH2:CH3"/>
    <mergeCell ref="CI2:CI3"/>
    <mergeCell ref="CJ2:CJ3"/>
    <mergeCell ref="CK2:CK3"/>
    <mergeCell ref="CL2:CL3"/>
    <mergeCell ref="CA2:CA3"/>
    <mergeCell ref="CB2:CB3"/>
    <mergeCell ref="CC2:CC3"/>
    <mergeCell ref="CD2:CD3"/>
    <mergeCell ref="CE2:CE3"/>
    <mergeCell ref="CF2:CF3"/>
    <mergeCell ref="CU2:CU3"/>
    <mergeCell ref="CV2:CV3"/>
    <mergeCell ref="CW2:CW3"/>
    <mergeCell ref="CX2:CX3"/>
    <mergeCell ref="CY2:CY3"/>
    <mergeCell ref="CZ2:CZ3"/>
    <mergeCell ref="CM2:CM3"/>
    <mergeCell ref="CN2:CN3"/>
    <mergeCell ref="CO2:CO3"/>
    <mergeCell ref="CQ2:CQ3"/>
    <mergeCell ref="CS2:CS3"/>
    <mergeCell ref="CT2:CT3"/>
    <mergeCell ref="DG2:DG3"/>
    <mergeCell ref="DH2:DH3"/>
    <mergeCell ref="DI2:DI3"/>
    <mergeCell ref="DJ2:DJ3"/>
    <mergeCell ref="DK2:DK3"/>
    <mergeCell ref="DA2:DA3"/>
    <mergeCell ref="DB2:DB3"/>
    <mergeCell ref="DC2:DC3"/>
    <mergeCell ref="DD2:DD3"/>
    <mergeCell ref="DE2:DE3"/>
    <mergeCell ref="DF2:DF3"/>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9"/>
  <dimension ref="A1:DS6"/>
  <sheetViews>
    <sheetView topLeftCell="DC1" workbookViewId="0">
      <selection activeCell="DM8" sqref="DM8"/>
    </sheetView>
  </sheetViews>
  <sheetFormatPr baseColWidth="10" defaultRowHeight="15" x14ac:dyDescent="0.25"/>
  <cols>
    <col min="117" max="117" width="22.7109375" customWidth="1"/>
  </cols>
  <sheetData>
    <row r="1" spans="1:123" s="3" customFormat="1" ht="41.25" customHeight="1" thickBot="1" x14ac:dyDescent="0.25">
      <c r="A1" s="1490" t="s">
        <v>14</v>
      </c>
      <c r="B1" s="1491"/>
      <c r="C1" s="1492"/>
      <c r="D1" s="1493" t="s">
        <v>1212</v>
      </c>
      <c r="E1" s="1494"/>
      <c r="F1" s="1485" t="s">
        <v>1213</v>
      </c>
      <c r="G1" s="1486"/>
      <c r="H1" s="1486"/>
      <c r="I1" s="1486"/>
      <c r="J1" s="1486"/>
      <c r="K1" s="1486"/>
      <c r="L1" s="1486"/>
      <c r="M1" s="1486"/>
      <c r="N1" s="1487"/>
      <c r="O1" s="1485" t="s">
        <v>1191</v>
      </c>
      <c r="P1" s="1486"/>
      <c r="Q1" s="1486"/>
      <c r="R1" s="1486"/>
      <c r="S1" s="1486"/>
      <c r="T1" s="1486"/>
      <c r="U1" s="1486"/>
      <c r="V1" s="1486"/>
      <c r="W1" s="1487"/>
      <c r="X1" s="1485" t="s">
        <v>1200</v>
      </c>
      <c r="Y1" s="1486"/>
      <c r="Z1" s="1486"/>
      <c r="AA1" s="1487"/>
      <c r="AB1" s="1485" t="s">
        <v>1214</v>
      </c>
      <c r="AC1" s="1486"/>
      <c r="AD1" s="1486"/>
      <c r="AE1" s="1486"/>
      <c r="AF1" s="1486"/>
      <c r="AG1" s="1486"/>
      <c r="AH1" s="1486"/>
      <c r="AI1" s="1486"/>
      <c r="AJ1" s="1486"/>
      <c r="AK1" s="1486"/>
      <c r="AL1" s="1486"/>
      <c r="AM1" s="1486"/>
      <c r="AN1" s="1486"/>
      <c r="AO1" s="1486"/>
      <c r="AP1" s="1486"/>
      <c r="AQ1" s="1486"/>
      <c r="AR1" s="1486"/>
      <c r="AS1" s="1486"/>
      <c r="AT1" s="1486"/>
      <c r="AU1" s="1486"/>
      <c r="AV1" s="1486"/>
      <c r="AW1" s="1487"/>
      <c r="AX1" s="1482" t="s">
        <v>0</v>
      </c>
      <c r="AY1" s="1485" t="s">
        <v>1215</v>
      </c>
      <c r="AZ1" s="1486"/>
      <c r="BA1" s="1486"/>
      <c r="BB1" s="1486"/>
      <c r="BC1" s="1486"/>
      <c r="BD1" s="1486"/>
      <c r="BE1" s="1486"/>
      <c r="BF1" s="1486"/>
      <c r="BG1" s="1486"/>
      <c r="BH1" s="1486"/>
      <c r="BI1" s="1486"/>
      <c r="BJ1" s="1486"/>
      <c r="BK1" s="1486"/>
      <c r="BL1" s="1486"/>
      <c r="BM1" s="1486"/>
      <c r="BN1" s="1486"/>
      <c r="BO1" s="1486"/>
      <c r="BP1" s="1486"/>
      <c r="BQ1" s="1486"/>
      <c r="BR1" s="1486"/>
      <c r="BS1" s="1487"/>
      <c r="BT1" s="1482" t="s">
        <v>2</v>
      </c>
      <c r="BU1" s="1485" t="s">
        <v>1216</v>
      </c>
      <c r="BV1" s="1486"/>
      <c r="BW1" s="1486"/>
      <c r="BX1" s="1486"/>
      <c r="BY1" s="1486"/>
      <c r="BZ1" s="1486"/>
      <c r="CA1" s="1486"/>
      <c r="CB1" s="1486"/>
      <c r="CC1" s="1486"/>
      <c r="CD1" s="1486"/>
      <c r="CE1" s="1486"/>
      <c r="CF1" s="1486"/>
      <c r="CG1" s="1486"/>
      <c r="CH1" s="1486"/>
      <c r="CI1" s="1486"/>
      <c r="CJ1" s="1486"/>
      <c r="CK1" s="1486"/>
      <c r="CL1" s="1486"/>
      <c r="CM1" s="1486"/>
      <c r="CN1" s="1486"/>
      <c r="CO1" s="1487"/>
      <c r="CP1" s="1482" t="s">
        <v>3</v>
      </c>
      <c r="CQ1" s="1506" t="s">
        <v>1217</v>
      </c>
      <c r="CR1" s="1507"/>
      <c r="CS1" s="1507"/>
      <c r="CT1" s="1507"/>
      <c r="CU1" s="1507"/>
      <c r="CV1" s="1507"/>
      <c r="CW1" s="1507"/>
      <c r="CX1" s="1507"/>
      <c r="CY1" s="1507"/>
      <c r="CZ1" s="1507"/>
      <c r="DA1" s="1507"/>
      <c r="DB1" s="1507"/>
      <c r="DC1" s="1507"/>
      <c r="DD1" s="1507"/>
      <c r="DE1" s="1507"/>
      <c r="DF1" s="1507"/>
      <c r="DG1" s="1507"/>
      <c r="DH1" s="1507"/>
      <c r="DI1" s="1507"/>
      <c r="DJ1" s="1507"/>
      <c r="DK1" s="1508"/>
      <c r="DL1" s="1482" t="s">
        <v>5</v>
      </c>
      <c r="DM1" s="1451" t="s">
        <v>6</v>
      </c>
      <c r="DN1" s="1451" t="s">
        <v>1160</v>
      </c>
    </row>
    <row r="2" spans="1:123" s="3" customFormat="1" ht="28.5" customHeight="1" thickBot="1" x14ac:dyDescent="0.25">
      <c r="A2" s="1472" t="s">
        <v>14</v>
      </c>
      <c r="B2" s="1472" t="s">
        <v>15</v>
      </c>
      <c r="C2" s="1474" t="s">
        <v>15</v>
      </c>
      <c r="D2" s="53" t="s">
        <v>7</v>
      </c>
      <c r="E2" s="1476" t="s">
        <v>8</v>
      </c>
      <c r="F2" s="53" t="s">
        <v>9</v>
      </c>
      <c r="G2" s="1478" t="s">
        <v>10</v>
      </c>
      <c r="H2" s="1460" t="s">
        <v>11</v>
      </c>
      <c r="I2" s="1461"/>
      <c r="J2" s="1461"/>
      <c r="K2" s="1461"/>
      <c r="L2" s="1461"/>
      <c r="M2" s="1461"/>
      <c r="N2" s="1462"/>
      <c r="O2" s="1480" t="s">
        <v>12</v>
      </c>
      <c r="P2" s="1480" t="s">
        <v>13</v>
      </c>
      <c r="Q2" s="1460" t="s">
        <v>11</v>
      </c>
      <c r="R2" s="1461"/>
      <c r="S2" s="1461"/>
      <c r="T2" s="1461"/>
      <c r="U2" s="1461"/>
      <c r="V2" s="1461"/>
      <c r="W2" s="1462"/>
      <c r="X2" s="1460" t="s">
        <v>1192</v>
      </c>
      <c r="Y2" s="1461"/>
      <c r="Z2" s="1461"/>
      <c r="AA2" s="1461"/>
      <c r="AB2" s="1456" t="s">
        <v>1243</v>
      </c>
      <c r="AC2" s="175" t="s">
        <v>1240</v>
      </c>
      <c r="AD2" s="1456" t="s">
        <v>1244</v>
      </c>
      <c r="AE2" s="1464" t="s">
        <v>1245</v>
      </c>
      <c r="AF2" s="1451" t="s">
        <v>1246</v>
      </c>
      <c r="AG2" s="1451" t="s">
        <v>1247</v>
      </c>
      <c r="AH2" s="1451" t="s">
        <v>1248</v>
      </c>
      <c r="AI2" s="1451" t="s">
        <v>1249</v>
      </c>
      <c r="AJ2" s="1451" t="s">
        <v>1250</v>
      </c>
      <c r="AK2" s="1451" t="s">
        <v>1251</v>
      </c>
      <c r="AL2" s="1451" t="s">
        <v>1252</v>
      </c>
      <c r="AM2" s="1451" t="s">
        <v>1253</v>
      </c>
      <c r="AN2" s="1451" t="s">
        <v>1254</v>
      </c>
      <c r="AO2" s="1451" t="s">
        <v>1255</v>
      </c>
      <c r="AP2" s="1451" t="s">
        <v>1206</v>
      </c>
      <c r="AQ2" s="1470" t="s">
        <v>1256</v>
      </c>
      <c r="AR2" s="1466" t="s">
        <v>1257</v>
      </c>
      <c r="AS2" s="1468" t="s">
        <v>1270</v>
      </c>
      <c r="AT2" s="1468" t="s">
        <v>1259</v>
      </c>
      <c r="AU2" s="1468" t="s">
        <v>1258</v>
      </c>
      <c r="AV2" s="1495" t="s">
        <v>1234</v>
      </c>
      <c r="AW2" s="1495" t="s">
        <v>1242</v>
      </c>
      <c r="AX2" s="1483"/>
      <c r="AY2" s="1488" t="s">
        <v>1</v>
      </c>
      <c r="AZ2" s="177" t="s">
        <v>1269</v>
      </c>
      <c r="BA2" s="1488" t="s">
        <v>1244</v>
      </c>
      <c r="BB2" s="1488" t="s">
        <v>1161</v>
      </c>
      <c r="BC2" s="1488" t="s">
        <v>1246</v>
      </c>
      <c r="BD2" s="1488" t="s">
        <v>1247</v>
      </c>
      <c r="BE2" s="1458" t="s">
        <v>1260</v>
      </c>
      <c r="BF2" s="1458" t="s">
        <v>1261</v>
      </c>
      <c r="BG2" s="1458" t="s">
        <v>1250</v>
      </c>
      <c r="BH2" s="1458" t="s">
        <v>1262</v>
      </c>
      <c r="BI2" s="1458" t="s">
        <v>1263</v>
      </c>
      <c r="BJ2" s="1458" t="s">
        <v>1264</v>
      </c>
      <c r="BK2" s="1458" t="s">
        <v>1254</v>
      </c>
      <c r="BL2" s="1458" t="s">
        <v>1255</v>
      </c>
      <c r="BM2" s="1458" t="s">
        <v>1265</v>
      </c>
      <c r="BN2" s="1458" t="s">
        <v>1266</v>
      </c>
      <c r="BO2" s="1488" t="s">
        <v>1267</v>
      </c>
      <c r="BP2" s="1456" t="s">
        <v>1271</v>
      </c>
      <c r="BQ2" s="1451" t="s">
        <v>1258</v>
      </c>
      <c r="BR2" s="1451" t="s">
        <v>1234</v>
      </c>
      <c r="BS2" s="1451" t="s">
        <v>1242</v>
      </c>
      <c r="BT2" s="1504" t="e">
        <f>+#REF!*1.029</f>
        <v>#REF!</v>
      </c>
      <c r="BU2" s="1451" t="s">
        <v>1243</v>
      </c>
      <c r="BV2" s="181" t="s">
        <v>1272</v>
      </c>
      <c r="BW2" s="1451" t="s">
        <v>1274</v>
      </c>
      <c r="BX2" s="1451" t="s">
        <v>1161</v>
      </c>
      <c r="BY2" s="1451" t="s">
        <v>1246</v>
      </c>
      <c r="BZ2" s="1451" t="s">
        <v>1247</v>
      </c>
      <c r="CA2" s="1451" t="s">
        <v>1275</v>
      </c>
      <c r="CB2" s="1451" t="s">
        <v>1261</v>
      </c>
      <c r="CC2" s="1458" t="s">
        <v>1250</v>
      </c>
      <c r="CD2" s="1451" t="s">
        <v>1276</v>
      </c>
      <c r="CE2" s="1451" t="s">
        <v>1252</v>
      </c>
      <c r="CF2" s="1451" t="s">
        <v>1277</v>
      </c>
      <c r="CG2" s="1451" t="s">
        <v>1278</v>
      </c>
      <c r="CH2" s="1451" t="s">
        <v>1279</v>
      </c>
      <c r="CI2" s="1451" t="s">
        <v>1280</v>
      </c>
      <c r="CJ2" s="1451" t="s">
        <v>1281</v>
      </c>
      <c r="CK2" s="1451" t="s">
        <v>1267</v>
      </c>
      <c r="CL2" s="1451" t="s">
        <v>1268</v>
      </c>
      <c r="CM2" s="1451" t="s">
        <v>1258</v>
      </c>
      <c r="CN2" s="1451" t="s">
        <v>1234</v>
      </c>
      <c r="CO2" s="1451" t="s">
        <v>1242</v>
      </c>
      <c r="CP2" s="1483"/>
      <c r="CQ2" s="1456" t="s">
        <v>4</v>
      </c>
      <c r="CR2" s="176" t="s">
        <v>1282</v>
      </c>
      <c r="CS2" s="1456" t="s">
        <v>1244</v>
      </c>
      <c r="CT2" s="1456" t="s">
        <v>1162</v>
      </c>
      <c r="CU2" s="1451" t="s">
        <v>1285</v>
      </c>
      <c r="CV2" s="1451" t="s">
        <v>1286</v>
      </c>
      <c r="CW2" s="1451" t="s">
        <v>1287</v>
      </c>
      <c r="CX2" s="1451" t="s">
        <v>1261</v>
      </c>
      <c r="CY2" s="1451" t="s">
        <v>1288</v>
      </c>
      <c r="CZ2" s="1451" t="s">
        <v>1289</v>
      </c>
      <c r="DA2" s="1451" t="s">
        <v>1290</v>
      </c>
      <c r="DB2" s="1451" t="s">
        <v>1235</v>
      </c>
      <c r="DC2" s="1451" t="s">
        <v>1291</v>
      </c>
      <c r="DD2" s="1451" t="s">
        <v>1292</v>
      </c>
      <c r="DE2" s="1451" t="s">
        <v>1265</v>
      </c>
      <c r="DF2" s="1451" t="s">
        <v>1267</v>
      </c>
      <c r="DG2" s="1451" t="s">
        <v>1222</v>
      </c>
      <c r="DH2" s="1451" t="s">
        <v>1228</v>
      </c>
      <c r="DI2" s="1451" t="s">
        <v>1233</v>
      </c>
      <c r="DJ2" s="1451" t="s">
        <v>1234</v>
      </c>
      <c r="DK2" s="1451" t="s">
        <v>1284</v>
      </c>
      <c r="DL2" s="1502">
        <f>+CP2*1.044</f>
        <v>0</v>
      </c>
      <c r="DM2" s="1495"/>
      <c r="DN2" s="1495"/>
    </row>
    <row r="3" spans="1:123" s="3" customFormat="1" ht="38.25" customHeight="1" thickBot="1" x14ac:dyDescent="0.25">
      <c r="A3" s="1473"/>
      <c r="B3" s="1473"/>
      <c r="C3" s="1475"/>
      <c r="D3" s="4"/>
      <c r="E3" s="1477"/>
      <c r="F3" s="4"/>
      <c r="G3" s="1479"/>
      <c r="H3" s="170" t="s">
        <v>16</v>
      </c>
      <c r="I3" s="170" t="s">
        <v>17</v>
      </c>
      <c r="J3" s="170" t="s">
        <v>18</v>
      </c>
      <c r="K3" s="170" t="s">
        <v>1229</v>
      </c>
      <c r="L3" s="170" t="s">
        <v>20</v>
      </c>
      <c r="M3" s="170" t="s">
        <v>21</v>
      </c>
      <c r="N3" s="171" t="s">
        <v>22</v>
      </c>
      <c r="O3" s="1481"/>
      <c r="P3" s="1481"/>
      <c r="Q3" s="172" t="s">
        <v>16</v>
      </c>
      <c r="R3" s="173" t="s">
        <v>17</v>
      </c>
      <c r="S3" s="173" t="s">
        <v>23</v>
      </c>
      <c r="T3" s="173" t="s">
        <v>19</v>
      </c>
      <c r="U3" s="173" t="s">
        <v>20</v>
      </c>
      <c r="V3" s="173" t="s">
        <v>24</v>
      </c>
      <c r="W3" s="174" t="s">
        <v>22</v>
      </c>
      <c r="X3" s="173" t="s">
        <v>1156</v>
      </c>
      <c r="Y3" s="173" t="s">
        <v>1157</v>
      </c>
      <c r="Z3" s="173" t="s">
        <v>1158</v>
      </c>
      <c r="AA3" s="174" t="s">
        <v>1159</v>
      </c>
      <c r="AB3" s="1463"/>
      <c r="AC3" s="144" t="s">
        <v>1241</v>
      </c>
      <c r="AD3" s="1463"/>
      <c r="AE3" s="1465"/>
      <c r="AF3" s="1495"/>
      <c r="AG3" s="1495"/>
      <c r="AH3" s="1495"/>
      <c r="AI3" s="1452"/>
      <c r="AJ3" s="1452"/>
      <c r="AK3" s="1452"/>
      <c r="AL3" s="1452"/>
      <c r="AM3" s="1452"/>
      <c r="AN3" s="1452"/>
      <c r="AO3" s="1452"/>
      <c r="AP3" s="1452"/>
      <c r="AQ3" s="1471"/>
      <c r="AR3" s="1467"/>
      <c r="AS3" s="1469"/>
      <c r="AT3" s="1469"/>
      <c r="AU3" s="1469"/>
      <c r="AV3" s="1452"/>
      <c r="AW3" s="1452"/>
      <c r="AX3" s="1484"/>
      <c r="AY3" s="1489"/>
      <c r="AZ3" s="178" t="s">
        <v>1241</v>
      </c>
      <c r="BA3" s="1489"/>
      <c r="BB3" s="1489"/>
      <c r="BC3" s="1489"/>
      <c r="BD3" s="1489"/>
      <c r="BE3" s="1459"/>
      <c r="BF3" s="1459"/>
      <c r="BG3" s="1459"/>
      <c r="BH3" s="1459"/>
      <c r="BI3" s="1459"/>
      <c r="BJ3" s="1459"/>
      <c r="BK3" s="1459"/>
      <c r="BL3" s="1459"/>
      <c r="BM3" s="1459"/>
      <c r="BN3" s="1459"/>
      <c r="BO3" s="1489"/>
      <c r="BP3" s="1457"/>
      <c r="BQ3" s="1452"/>
      <c r="BR3" s="1452"/>
      <c r="BS3" s="1452"/>
      <c r="BT3" s="1505"/>
      <c r="BU3" s="1452"/>
      <c r="BV3" s="182" t="s">
        <v>1273</v>
      </c>
      <c r="BW3" s="1452"/>
      <c r="BX3" s="1452"/>
      <c r="BY3" s="1452"/>
      <c r="BZ3" s="1452"/>
      <c r="CA3" s="1452"/>
      <c r="CB3" s="1452"/>
      <c r="CC3" s="1459"/>
      <c r="CD3" s="1452"/>
      <c r="CE3" s="1452"/>
      <c r="CF3" s="1452"/>
      <c r="CG3" s="1452"/>
      <c r="CH3" s="1452"/>
      <c r="CI3" s="1452"/>
      <c r="CJ3" s="1452"/>
      <c r="CK3" s="1452"/>
      <c r="CL3" s="1452"/>
      <c r="CM3" s="1452"/>
      <c r="CN3" s="1452"/>
      <c r="CO3" s="1452"/>
      <c r="CP3" s="1484"/>
      <c r="CQ3" s="1457"/>
      <c r="CR3" s="182" t="s">
        <v>1283</v>
      </c>
      <c r="CS3" s="1457"/>
      <c r="CT3" s="1457"/>
      <c r="CU3" s="1452"/>
      <c r="CV3" s="1452"/>
      <c r="CW3" s="1452"/>
      <c r="CX3" s="1452"/>
      <c r="CY3" s="1452"/>
      <c r="CZ3" s="1452"/>
      <c r="DA3" s="1452"/>
      <c r="DB3" s="1452"/>
      <c r="DC3" s="1452"/>
      <c r="DD3" s="1452"/>
      <c r="DE3" s="1452"/>
      <c r="DF3" s="1452"/>
      <c r="DG3" s="1452"/>
      <c r="DH3" s="1452"/>
      <c r="DI3" s="1452"/>
      <c r="DJ3" s="1452"/>
      <c r="DK3" s="1452"/>
      <c r="DL3" s="1503"/>
      <c r="DM3" s="1452"/>
      <c r="DN3" s="1452"/>
    </row>
    <row r="4" spans="1:123" s="3" customFormat="1" ht="50.1" customHeight="1" x14ac:dyDescent="0.2">
      <c r="A4" s="369">
        <v>5</v>
      </c>
      <c r="B4" s="370" t="s">
        <v>963</v>
      </c>
      <c r="C4" s="369" t="s">
        <v>398</v>
      </c>
      <c r="D4" s="371" t="s">
        <v>1096</v>
      </c>
      <c r="E4" s="369" t="s">
        <v>1097</v>
      </c>
      <c r="F4" s="369" t="s">
        <v>1098</v>
      </c>
      <c r="G4" s="371" t="s">
        <v>1099</v>
      </c>
      <c r="H4" s="371">
        <v>58</v>
      </c>
      <c r="I4" s="371">
        <v>2022</v>
      </c>
      <c r="J4" s="371" t="s">
        <v>1100</v>
      </c>
      <c r="K4" s="371" t="s">
        <v>1101</v>
      </c>
      <c r="L4" s="371" t="s">
        <v>33</v>
      </c>
      <c r="M4" s="371">
        <v>61</v>
      </c>
      <c r="N4" s="371">
        <v>61</v>
      </c>
      <c r="O4" s="372" t="s">
        <v>1102</v>
      </c>
      <c r="P4" s="372" t="s">
        <v>1103</v>
      </c>
      <c r="Q4" s="380">
        <v>92280836061</v>
      </c>
      <c r="R4" s="372">
        <v>2023</v>
      </c>
      <c r="S4" s="372" t="s">
        <v>1104</v>
      </c>
      <c r="T4" s="374" t="s">
        <v>1105</v>
      </c>
      <c r="U4" s="375" t="s">
        <v>33</v>
      </c>
      <c r="V4" s="381">
        <v>118727988661</v>
      </c>
      <c r="W4" s="381">
        <v>118727988661</v>
      </c>
      <c r="X4" s="381">
        <v>98280836061</v>
      </c>
      <c r="Y4" s="381">
        <v>104280836061</v>
      </c>
      <c r="Z4" s="381">
        <v>110280836061</v>
      </c>
      <c r="AA4" s="381">
        <v>118727988661</v>
      </c>
      <c r="AB4" s="382">
        <v>2118001000</v>
      </c>
      <c r="AC4" s="382"/>
      <c r="AD4" s="376"/>
      <c r="AE4" s="376"/>
      <c r="AF4" s="376"/>
      <c r="AG4" s="376">
        <v>1000</v>
      </c>
      <c r="AH4" s="376"/>
      <c r="AI4" s="376"/>
      <c r="AJ4" s="376"/>
      <c r="AK4" s="376"/>
      <c r="AL4" s="376"/>
      <c r="AM4" s="376"/>
      <c r="AN4" s="376"/>
      <c r="AO4" s="376"/>
      <c r="AP4" s="376"/>
      <c r="AQ4" s="376"/>
      <c r="AR4" s="376"/>
      <c r="AS4" s="376"/>
      <c r="AT4" s="376"/>
      <c r="AU4" s="376"/>
      <c r="AV4" s="376"/>
      <c r="AW4" s="376"/>
      <c r="AX4" s="431">
        <f>SUM(AB4:AW4)</f>
        <v>2118002000</v>
      </c>
      <c r="AY4" s="376">
        <v>1689586610</v>
      </c>
      <c r="AZ4" s="376"/>
      <c r="BA4" s="376"/>
      <c r="BB4" s="376"/>
      <c r="BC4" s="376"/>
      <c r="BD4" s="376"/>
      <c r="BE4" s="376"/>
      <c r="BF4" s="376"/>
      <c r="BG4" s="376"/>
      <c r="BH4" s="376"/>
      <c r="BI4" s="376"/>
      <c r="BJ4" s="376"/>
      <c r="BK4" s="376"/>
      <c r="BL4" s="376"/>
      <c r="BM4" s="376"/>
      <c r="BN4" s="376"/>
      <c r="BO4" s="376"/>
      <c r="BP4" s="376"/>
      <c r="BQ4" s="376"/>
      <c r="BR4" s="376"/>
      <c r="BS4" s="376"/>
      <c r="BT4" s="431">
        <f>SUM(AY4:BS4)</f>
        <v>1689586610</v>
      </c>
      <c r="BU4" s="376">
        <v>1534156035</v>
      </c>
      <c r="BV4" s="376"/>
      <c r="BW4" s="376">
        <f>+BA4*1.044</f>
        <v>0</v>
      </c>
      <c r="BX4" s="376"/>
      <c r="BY4" s="376"/>
      <c r="BZ4" s="376"/>
      <c r="CA4" s="376"/>
      <c r="CB4" s="376"/>
      <c r="CC4" s="376"/>
      <c r="CD4" s="376"/>
      <c r="CE4" s="376"/>
      <c r="CF4" s="376"/>
      <c r="CG4" s="376"/>
      <c r="CH4" s="376"/>
      <c r="CI4" s="376"/>
      <c r="CJ4" s="376"/>
      <c r="CK4" s="376"/>
      <c r="CL4" s="376"/>
      <c r="CM4" s="376"/>
      <c r="CN4" s="376"/>
      <c r="CO4" s="376"/>
      <c r="CP4" s="446">
        <f>SUM(BU4:CO4)</f>
        <v>1534156035</v>
      </c>
      <c r="CQ4" s="376">
        <v>1603968907</v>
      </c>
      <c r="CR4" s="376"/>
      <c r="CS4" s="376"/>
      <c r="CT4" s="376"/>
      <c r="CU4" s="376"/>
      <c r="CV4" s="377"/>
      <c r="CW4" s="377"/>
      <c r="CX4" s="377"/>
      <c r="CY4" s="377"/>
      <c r="CZ4" s="377"/>
      <c r="DA4" s="377"/>
      <c r="DB4" s="377"/>
      <c r="DC4" s="377"/>
      <c r="DD4" s="377"/>
      <c r="DE4" s="377"/>
      <c r="DF4" s="377"/>
      <c r="DG4" s="377"/>
      <c r="DH4" s="377"/>
      <c r="DI4" s="377"/>
      <c r="DJ4" s="377"/>
      <c r="DK4" s="377"/>
      <c r="DL4" s="455">
        <f>SUM(CQ4:DK4)</f>
        <v>1603968907</v>
      </c>
      <c r="DM4" s="378">
        <f>+AX4+BT4+CP4+DL4</f>
        <v>6945713552</v>
      </c>
      <c r="DN4" s="383" t="s">
        <v>1186</v>
      </c>
      <c r="DO4" s="74"/>
      <c r="DP4" s="74"/>
      <c r="DQ4" s="74"/>
      <c r="DR4" s="74"/>
      <c r="DS4" s="74"/>
    </row>
    <row r="5" spans="1:123" s="3" customFormat="1" ht="50.1" customHeight="1" x14ac:dyDescent="0.2">
      <c r="A5" s="369">
        <v>5</v>
      </c>
      <c r="B5" s="370" t="s">
        <v>963</v>
      </c>
      <c r="C5" s="369" t="s">
        <v>398</v>
      </c>
      <c r="D5" s="371" t="s">
        <v>1096</v>
      </c>
      <c r="E5" s="369" t="s">
        <v>1097</v>
      </c>
      <c r="F5" s="369" t="s">
        <v>1098</v>
      </c>
      <c r="G5" s="371" t="s">
        <v>1099</v>
      </c>
      <c r="H5" s="371">
        <v>58</v>
      </c>
      <c r="I5" s="371">
        <v>2022</v>
      </c>
      <c r="J5" s="371" t="s">
        <v>1100</v>
      </c>
      <c r="K5" s="371" t="s">
        <v>1101</v>
      </c>
      <c r="L5" s="371" t="s">
        <v>33</v>
      </c>
      <c r="M5" s="371">
        <v>61</v>
      </c>
      <c r="N5" s="371">
        <v>61</v>
      </c>
      <c r="O5" s="372" t="s">
        <v>1106</v>
      </c>
      <c r="P5" s="372" t="s">
        <v>1107</v>
      </c>
      <c r="Q5" s="372">
        <v>0</v>
      </c>
      <c r="R5" s="372">
        <v>2023</v>
      </c>
      <c r="S5" s="372" t="s">
        <v>1095</v>
      </c>
      <c r="T5" s="374" t="s">
        <v>105</v>
      </c>
      <c r="U5" s="375" t="s">
        <v>33</v>
      </c>
      <c r="V5" s="375">
        <v>1</v>
      </c>
      <c r="W5" s="375">
        <v>1</v>
      </c>
      <c r="X5" s="375">
        <v>0.25</v>
      </c>
      <c r="Y5" s="375">
        <v>0.5</v>
      </c>
      <c r="Z5" s="375">
        <v>0.75</v>
      </c>
      <c r="AA5" s="375">
        <v>1</v>
      </c>
      <c r="AB5" s="382">
        <v>11975173543</v>
      </c>
      <c r="AC5" s="382"/>
      <c r="AD5" s="376"/>
      <c r="AE5" s="376"/>
      <c r="AF5" s="376"/>
      <c r="AG5" s="376">
        <v>15000000</v>
      </c>
      <c r="AH5" s="376"/>
      <c r="AI5" s="376"/>
      <c r="AJ5" s="376"/>
      <c r="AK5" s="376"/>
      <c r="AL5" s="376"/>
      <c r="AM5" s="376"/>
      <c r="AN5" s="376"/>
      <c r="AO5" s="376"/>
      <c r="AP5" s="376"/>
      <c r="AQ5" s="376"/>
      <c r="AR5" s="376"/>
      <c r="AS5" s="376"/>
      <c r="AT5" s="376"/>
      <c r="AU5" s="376"/>
      <c r="AV5" s="376"/>
      <c r="AW5" s="376"/>
      <c r="AX5" s="431">
        <f>SUM(AB5:AW5)</f>
        <v>11990173543</v>
      </c>
      <c r="AY5" s="376">
        <v>9564880804</v>
      </c>
      <c r="AZ5" s="376"/>
      <c r="BA5" s="376"/>
      <c r="BB5" s="376"/>
      <c r="BC5" s="376"/>
      <c r="BD5" s="376"/>
      <c r="BE5" s="376"/>
      <c r="BF5" s="376"/>
      <c r="BG5" s="376"/>
      <c r="BH5" s="376"/>
      <c r="BI5" s="376"/>
      <c r="BJ5" s="376"/>
      <c r="BK5" s="376"/>
      <c r="BL5" s="376"/>
      <c r="BM5" s="376"/>
      <c r="BN5" s="376"/>
      <c r="BO5" s="376"/>
      <c r="BP5" s="376"/>
      <c r="BQ5" s="376"/>
      <c r="BR5" s="376"/>
      <c r="BS5" s="376"/>
      <c r="BT5" s="431">
        <f>SUM(AY5:BS5)</f>
        <v>9564880804</v>
      </c>
      <c r="BU5" s="376">
        <v>8684976264</v>
      </c>
      <c r="BV5" s="376"/>
      <c r="BW5" s="376"/>
      <c r="BX5" s="376"/>
      <c r="BY5" s="376"/>
      <c r="BZ5" s="376"/>
      <c r="CA5" s="376"/>
      <c r="CB5" s="376"/>
      <c r="CC5" s="376"/>
      <c r="CD5" s="376"/>
      <c r="CE5" s="376"/>
      <c r="CF5" s="376"/>
      <c r="CG5" s="376"/>
      <c r="CH5" s="376"/>
      <c r="CI5" s="376"/>
      <c r="CJ5" s="376"/>
      <c r="CK5" s="376"/>
      <c r="CL5" s="376"/>
      <c r="CM5" s="376"/>
      <c r="CN5" s="376"/>
      <c r="CO5" s="376"/>
      <c r="CP5" s="446">
        <f>SUM(BU5:CO5)</f>
        <v>8684976264</v>
      </c>
      <c r="CQ5" s="376">
        <v>9080192349</v>
      </c>
      <c r="CR5" s="376"/>
      <c r="CS5" s="376"/>
      <c r="CT5" s="376"/>
      <c r="CU5" s="376"/>
      <c r="CV5" s="377"/>
      <c r="CW5" s="377"/>
      <c r="CX5" s="377"/>
      <c r="CY5" s="377"/>
      <c r="CZ5" s="377"/>
      <c r="DA5" s="377"/>
      <c r="DB5" s="377"/>
      <c r="DC5" s="377"/>
      <c r="DD5" s="377"/>
      <c r="DE5" s="377"/>
      <c r="DF5" s="377"/>
      <c r="DG5" s="377"/>
      <c r="DH5" s="377"/>
      <c r="DI5" s="377"/>
      <c r="DJ5" s="377"/>
      <c r="DK5" s="377"/>
      <c r="DL5" s="455">
        <f>SUM(CQ5:DK5)</f>
        <v>9080192349</v>
      </c>
      <c r="DM5" s="378">
        <f>+AX5+BT5+CP5+DL5</f>
        <v>39320222960</v>
      </c>
      <c r="DN5" s="383" t="s">
        <v>1186</v>
      </c>
      <c r="DO5" s="74"/>
      <c r="DP5" s="74"/>
      <c r="DQ5" s="74"/>
      <c r="DR5" s="74"/>
      <c r="DS5" s="74"/>
    </row>
    <row r="6" spans="1:123" s="3" customFormat="1" ht="50.1" customHeight="1" x14ac:dyDescent="0.2">
      <c r="A6" s="1560" t="s">
        <v>1187</v>
      </c>
      <c r="B6" s="1561"/>
      <c r="C6" s="1561"/>
      <c r="D6" s="1561"/>
      <c r="E6" s="1561"/>
      <c r="F6" s="1561"/>
      <c r="G6" s="1561"/>
      <c r="H6" s="1561"/>
      <c r="I6" s="1561"/>
      <c r="J6" s="1561"/>
      <c r="K6" s="1561"/>
      <c r="L6" s="1561"/>
      <c r="M6" s="1561"/>
      <c r="N6" s="1561"/>
      <c r="O6" s="1561"/>
      <c r="P6" s="1561"/>
      <c r="Q6" s="1561"/>
      <c r="R6" s="1561"/>
      <c r="S6" s="1561"/>
      <c r="T6" s="1561"/>
      <c r="U6" s="1561"/>
      <c r="V6" s="1561"/>
      <c r="W6" s="1561"/>
      <c r="X6" s="1561"/>
      <c r="Y6" s="1561"/>
      <c r="Z6" s="1561"/>
      <c r="AA6" s="1562"/>
      <c r="AB6" s="384">
        <f>SUM(AB4:AB5)</f>
        <v>14093174543</v>
      </c>
      <c r="AC6" s="384">
        <f t="shared" ref="AC6:CN6" si="0">SUM(AC4:AC5)</f>
        <v>0</v>
      </c>
      <c r="AD6" s="384">
        <f t="shared" si="0"/>
        <v>0</v>
      </c>
      <c r="AE6" s="384">
        <f t="shared" si="0"/>
        <v>0</v>
      </c>
      <c r="AF6" s="384">
        <f t="shared" si="0"/>
        <v>0</v>
      </c>
      <c r="AG6" s="384">
        <f t="shared" si="0"/>
        <v>15001000</v>
      </c>
      <c r="AH6" s="384">
        <f t="shared" si="0"/>
        <v>0</v>
      </c>
      <c r="AI6" s="384">
        <f t="shared" si="0"/>
        <v>0</v>
      </c>
      <c r="AJ6" s="384">
        <f t="shared" si="0"/>
        <v>0</v>
      </c>
      <c r="AK6" s="384">
        <f t="shared" si="0"/>
        <v>0</v>
      </c>
      <c r="AL6" s="384">
        <f t="shared" si="0"/>
        <v>0</v>
      </c>
      <c r="AM6" s="384">
        <f t="shared" si="0"/>
        <v>0</v>
      </c>
      <c r="AN6" s="384">
        <f t="shared" si="0"/>
        <v>0</v>
      </c>
      <c r="AO6" s="384">
        <f t="shared" si="0"/>
        <v>0</v>
      </c>
      <c r="AP6" s="384">
        <f t="shared" si="0"/>
        <v>0</v>
      </c>
      <c r="AQ6" s="384">
        <f t="shared" si="0"/>
        <v>0</v>
      </c>
      <c r="AR6" s="384">
        <f t="shared" si="0"/>
        <v>0</v>
      </c>
      <c r="AS6" s="384">
        <f t="shared" si="0"/>
        <v>0</v>
      </c>
      <c r="AT6" s="384">
        <f t="shared" si="0"/>
        <v>0</v>
      </c>
      <c r="AU6" s="384">
        <f t="shared" si="0"/>
        <v>0</v>
      </c>
      <c r="AV6" s="384">
        <f t="shared" si="0"/>
        <v>0</v>
      </c>
      <c r="AW6" s="384">
        <f t="shared" si="0"/>
        <v>0</v>
      </c>
      <c r="AX6" s="384">
        <f t="shared" si="0"/>
        <v>14108175543</v>
      </c>
      <c r="AY6" s="384">
        <f t="shared" si="0"/>
        <v>11254467414</v>
      </c>
      <c r="AZ6" s="384">
        <f t="shared" si="0"/>
        <v>0</v>
      </c>
      <c r="BA6" s="384">
        <f t="shared" si="0"/>
        <v>0</v>
      </c>
      <c r="BB6" s="384">
        <f t="shared" si="0"/>
        <v>0</v>
      </c>
      <c r="BC6" s="384">
        <f t="shared" si="0"/>
        <v>0</v>
      </c>
      <c r="BD6" s="384">
        <f t="shared" si="0"/>
        <v>0</v>
      </c>
      <c r="BE6" s="384">
        <f t="shared" si="0"/>
        <v>0</v>
      </c>
      <c r="BF6" s="384">
        <f t="shared" si="0"/>
        <v>0</v>
      </c>
      <c r="BG6" s="384">
        <f t="shared" si="0"/>
        <v>0</v>
      </c>
      <c r="BH6" s="384">
        <f t="shared" si="0"/>
        <v>0</v>
      </c>
      <c r="BI6" s="384">
        <f t="shared" si="0"/>
        <v>0</v>
      </c>
      <c r="BJ6" s="384">
        <f t="shared" si="0"/>
        <v>0</v>
      </c>
      <c r="BK6" s="384">
        <f t="shared" si="0"/>
        <v>0</v>
      </c>
      <c r="BL6" s="384">
        <f t="shared" si="0"/>
        <v>0</v>
      </c>
      <c r="BM6" s="384">
        <f t="shared" si="0"/>
        <v>0</v>
      </c>
      <c r="BN6" s="384">
        <f t="shared" si="0"/>
        <v>0</v>
      </c>
      <c r="BO6" s="384">
        <f t="shared" si="0"/>
        <v>0</v>
      </c>
      <c r="BP6" s="384">
        <f t="shared" si="0"/>
        <v>0</v>
      </c>
      <c r="BQ6" s="384">
        <f t="shared" si="0"/>
        <v>0</v>
      </c>
      <c r="BR6" s="384">
        <f t="shared" si="0"/>
        <v>0</v>
      </c>
      <c r="BS6" s="384">
        <f t="shared" si="0"/>
        <v>0</v>
      </c>
      <c r="BT6" s="384">
        <f t="shared" si="0"/>
        <v>11254467414</v>
      </c>
      <c r="BU6" s="384">
        <f t="shared" si="0"/>
        <v>10219132299</v>
      </c>
      <c r="BV6" s="384">
        <f t="shared" si="0"/>
        <v>0</v>
      </c>
      <c r="BW6" s="384">
        <f t="shared" si="0"/>
        <v>0</v>
      </c>
      <c r="BX6" s="384">
        <f t="shared" si="0"/>
        <v>0</v>
      </c>
      <c r="BY6" s="384">
        <f t="shared" si="0"/>
        <v>0</v>
      </c>
      <c r="BZ6" s="384">
        <f t="shared" si="0"/>
        <v>0</v>
      </c>
      <c r="CA6" s="384">
        <f t="shared" si="0"/>
        <v>0</v>
      </c>
      <c r="CB6" s="384">
        <f t="shared" si="0"/>
        <v>0</v>
      </c>
      <c r="CC6" s="384">
        <f t="shared" si="0"/>
        <v>0</v>
      </c>
      <c r="CD6" s="384">
        <f t="shared" si="0"/>
        <v>0</v>
      </c>
      <c r="CE6" s="384">
        <f t="shared" si="0"/>
        <v>0</v>
      </c>
      <c r="CF6" s="384">
        <f t="shared" si="0"/>
        <v>0</v>
      </c>
      <c r="CG6" s="384">
        <f t="shared" si="0"/>
        <v>0</v>
      </c>
      <c r="CH6" s="384">
        <f t="shared" si="0"/>
        <v>0</v>
      </c>
      <c r="CI6" s="384">
        <f t="shared" si="0"/>
        <v>0</v>
      </c>
      <c r="CJ6" s="384">
        <f t="shared" si="0"/>
        <v>0</v>
      </c>
      <c r="CK6" s="384">
        <f t="shared" si="0"/>
        <v>0</v>
      </c>
      <c r="CL6" s="384">
        <f t="shared" si="0"/>
        <v>0</v>
      </c>
      <c r="CM6" s="384">
        <f t="shared" si="0"/>
        <v>0</v>
      </c>
      <c r="CN6" s="384">
        <f t="shared" si="0"/>
        <v>0</v>
      </c>
      <c r="CO6" s="384">
        <f t="shared" ref="CO6:DN6" si="1">SUM(CO4:CO5)</f>
        <v>0</v>
      </c>
      <c r="CP6" s="384">
        <f t="shared" si="1"/>
        <v>10219132299</v>
      </c>
      <c r="CQ6" s="384">
        <f t="shared" si="1"/>
        <v>10684161256</v>
      </c>
      <c r="CR6" s="384">
        <f t="shared" si="1"/>
        <v>0</v>
      </c>
      <c r="CS6" s="384">
        <f t="shared" si="1"/>
        <v>0</v>
      </c>
      <c r="CT6" s="384">
        <f t="shared" si="1"/>
        <v>0</v>
      </c>
      <c r="CU6" s="384">
        <f t="shared" si="1"/>
        <v>0</v>
      </c>
      <c r="CV6" s="384">
        <f t="shared" si="1"/>
        <v>0</v>
      </c>
      <c r="CW6" s="384">
        <f t="shared" si="1"/>
        <v>0</v>
      </c>
      <c r="CX6" s="384">
        <f t="shared" si="1"/>
        <v>0</v>
      </c>
      <c r="CY6" s="384">
        <f t="shared" si="1"/>
        <v>0</v>
      </c>
      <c r="CZ6" s="384">
        <f t="shared" si="1"/>
        <v>0</v>
      </c>
      <c r="DA6" s="384">
        <f t="shared" si="1"/>
        <v>0</v>
      </c>
      <c r="DB6" s="384">
        <f t="shared" si="1"/>
        <v>0</v>
      </c>
      <c r="DC6" s="384">
        <f t="shared" si="1"/>
        <v>0</v>
      </c>
      <c r="DD6" s="384">
        <f t="shared" si="1"/>
        <v>0</v>
      </c>
      <c r="DE6" s="384">
        <f t="shared" si="1"/>
        <v>0</v>
      </c>
      <c r="DF6" s="384">
        <f t="shared" si="1"/>
        <v>0</v>
      </c>
      <c r="DG6" s="384">
        <f t="shared" si="1"/>
        <v>0</v>
      </c>
      <c r="DH6" s="384">
        <f t="shared" si="1"/>
        <v>0</v>
      </c>
      <c r="DI6" s="384">
        <f t="shared" si="1"/>
        <v>0</v>
      </c>
      <c r="DJ6" s="384">
        <f t="shared" si="1"/>
        <v>0</v>
      </c>
      <c r="DK6" s="384">
        <f t="shared" si="1"/>
        <v>0</v>
      </c>
      <c r="DL6" s="384">
        <f t="shared" si="1"/>
        <v>10684161256</v>
      </c>
      <c r="DM6" s="384">
        <f t="shared" si="1"/>
        <v>46265936512</v>
      </c>
      <c r="DN6" s="384">
        <f t="shared" si="1"/>
        <v>0</v>
      </c>
      <c r="DO6" s="142" t="s">
        <v>1163</v>
      </c>
      <c r="DP6" s="74"/>
      <c r="DQ6" s="74"/>
      <c r="DR6" s="74"/>
      <c r="DS6" s="74"/>
    </row>
  </sheetData>
  <mergeCells count="107">
    <mergeCell ref="A2:A3"/>
    <mergeCell ref="B2:B3"/>
    <mergeCell ref="C2:C3"/>
    <mergeCell ref="E2:E3"/>
    <mergeCell ref="G2:G3"/>
    <mergeCell ref="H2:N2"/>
    <mergeCell ref="O2:O3"/>
    <mergeCell ref="AX1:AX3"/>
    <mergeCell ref="AY1:BS1"/>
    <mergeCell ref="AY2:AY3"/>
    <mergeCell ref="BA2:BA3"/>
    <mergeCell ref="BB2:BB3"/>
    <mergeCell ref="BC2:BC3"/>
    <mergeCell ref="A1:C1"/>
    <mergeCell ref="D1:E1"/>
    <mergeCell ref="F1:N1"/>
    <mergeCell ref="O1:W1"/>
    <mergeCell ref="P2:P3"/>
    <mergeCell ref="Q2:W2"/>
    <mergeCell ref="X2:AA2"/>
    <mergeCell ref="AB2:AB3"/>
    <mergeCell ref="AD2:AD3"/>
    <mergeCell ref="AE2:AE3"/>
    <mergeCell ref="AI2:AI3"/>
    <mergeCell ref="DL1:DL3"/>
    <mergeCell ref="DM1:DM3"/>
    <mergeCell ref="DN1:DN3"/>
    <mergeCell ref="BT1:BT3"/>
    <mergeCell ref="BU1:CO1"/>
    <mergeCell ref="CP1:CP3"/>
    <mergeCell ref="CQ1:DK1"/>
    <mergeCell ref="X1:AA1"/>
    <mergeCell ref="AB1:AW1"/>
    <mergeCell ref="AR2:AR3"/>
    <mergeCell ref="AS2:AS3"/>
    <mergeCell ref="AT2:AT3"/>
    <mergeCell ref="AU2:AU3"/>
    <mergeCell ref="AV2:AV3"/>
    <mergeCell ref="AW2:AW3"/>
    <mergeCell ref="AL2:AL3"/>
    <mergeCell ref="AM2:AM3"/>
    <mergeCell ref="AN2:AN3"/>
    <mergeCell ref="AO2:AO3"/>
    <mergeCell ref="AP2:AP3"/>
    <mergeCell ref="AQ2:AQ3"/>
    <mergeCell ref="AF2:AF3"/>
    <mergeCell ref="AG2:AG3"/>
    <mergeCell ref="AH2:AH3"/>
    <mergeCell ref="AJ2:AJ3"/>
    <mergeCell ref="AK2:AK3"/>
    <mergeCell ref="BJ2:BJ3"/>
    <mergeCell ref="BK2:BK3"/>
    <mergeCell ref="BL2:BL3"/>
    <mergeCell ref="BM2:BM3"/>
    <mergeCell ref="BN2:BN3"/>
    <mergeCell ref="BO2:BO3"/>
    <mergeCell ref="BD2:BD3"/>
    <mergeCell ref="BE2:BE3"/>
    <mergeCell ref="BF2:BF3"/>
    <mergeCell ref="BG2:BG3"/>
    <mergeCell ref="BH2:BH3"/>
    <mergeCell ref="BI2:BI3"/>
    <mergeCell ref="BX2:BX3"/>
    <mergeCell ref="BY2:BY3"/>
    <mergeCell ref="BZ2:BZ3"/>
    <mergeCell ref="CA2:CA3"/>
    <mergeCell ref="CB2:CB3"/>
    <mergeCell ref="CC2:CC3"/>
    <mergeCell ref="BP2:BP3"/>
    <mergeCell ref="BQ2:BQ3"/>
    <mergeCell ref="BR2:BR3"/>
    <mergeCell ref="BS2:BS3"/>
    <mergeCell ref="BU2:BU3"/>
    <mergeCell ref="BW2:BW3"/>
    <mergeCell ref="CM2:CM3"/>
    <mergeCell ref="CN2:CN3"/>
    <mergeCell ref="CO2:CO3"/>
    <mergeCell ref="CD2:CD3"/>
    <mergeCell ref="CE2:CE3"/>
    <mergeCell ref="CF2:CF3"/>
    <mergeCell ref="CG2:CG3"/>
    <mergeCell ref="CH2:CH3"/>
    <mergeCell ref="CI2:CI3"/>
    <mergeCell ref="DJ2:DJ3"/>
    <mergeCell ref="DK2:DK3"/>
    <mergeCell ref="A6:AA6"/>
    <mergeCell ref="DD2:DD3"/>
    <mergeCell ref="DE2:DE3"/>
    <mergeCell ref="DF2:DF3"/>
    <mergeCell ref="DG2:DG3"/>
    <mergeCell ref="DH2:DH3"/>
    <mergeCell ref="DI2:DI3"/>
    <mergeCell ref="CX2:CX3"/>
    <mergeCell ref="CY2:CY3"/>
    <mergeCell ref="CZ2:CZ3"/>
    <mergeCell ref="DA2:DA3"/>
    <mergeCell ref="DB2:DB3"/>
    <mergeCell ref="DC2:DC3"/>
    <mergeCell ref="CQ2:CQ3"/>
    <mergeCell ref="CS2:CS3"/>
    <mergeCell ref="CT2:CT3"/>
    <mergeCell ref="CU2:CU3"/>
    <mergeCell ref="CV2:CV3"/>
    <mergeCell ref="CW2:CW3"/>
    <mergeCell ref="CJ2:CJ3"/>
    <mergeCell ref="CK2:CK3"/>
    <mergeCell ref="CL2:CL3"/>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20"/>
  <dimension ref="A1:DS9"/>
  <sheetViews>
    <sheetView workbookViewId="0">
      <selection activeCell="E5" sqref="E5"/>
    </sheetView>
  </sheetViews>
  <sheetFormatPr baseColWidth="10" defaultRowHeight="15" x14ac:dyDescent="0.25"/>
  <cols>
    <col min="117" max="117" width="17.28515625" customWidth="1"/>
  </cols>
  <sheetData>
    <row r="1" spans="1:123" s="3" customFormat="1" ht="41.25" customHeight="1" thickBot="1" x14ac:dyDescent="0.25">
      <c r="A1" s="1490" t="s">
        <v>14</v>
      </c>
      <c r="B1" s="1491"/>
      <c r="C1" s="1492"/>
      <c r="D1" s="1493" t="s">
        <v>1212</v>
      </c>
      <c r="E1" s="1494"/>
      <c r="F1" s="1485" t="s">
        <v>1213</v>
      </c>
      <c r="G1" s="1486"/>
      <c r="H1" s="1486"/>
      <c r="I1" s="1486"/>
      <c r="J1" s="1486"/>
      <c r="K1" s="1486"/>
      <c r="L1" s="1486"/>
      <c r="M1" s="1486"/>
      <c r="N1" s="1487"/>
      <c r="O1" s="1485" t="s">
        <v>1191</v>
      </c>
      <c r="P1" s="1486"/>
      <c r="Q1" s="1486"/>
      <c r="R1" s="1486"/>
      <c r="S1" s="1486"/>
      <c r="T1" s="1486"/>
      <c r="U1" s="1486"/>
      <c r="V1" s="1486"/>
      <c r="W1" s="1487"/>
      <c r="X1" s="1485" t="s">
        <v>1200</v>
      </c>
      <c r="Y1" s="1486"/>
      <c r="Z1" s="1486"/>
      <c r="AA1" s="1487"/>
      <c r="AB1" s="1485" t="s">
        <v>1214</v>
      </c>
      <c r="AC1" s="1486"/>
      <c r="AD1" s="1486"/>
      <c r="AE1" s="1486"/>
      <c r="AF1" s="1486"/>
      <c r="AG1" s="1486"/>
      <c r="AH1" s="1486"/>
      <c r="AI1" s="1486"/>
      <c r="AJ1" s="1486"/>
      <c r="AK1" s="1486"/>
      <c r="AL1" s="1486"/>
      <c r="AM1" s="1486"/>
      <c r="AN1" s="1486"/>
      <c r="AO1" s="1486"/>
      <c r="AP1" s="1486"/>
      <c r="AQ1" s="1486"/>
      <c r="AR1" s="1486"/>
      <c r="AS1" s="1486"/>
      <c r="AT1" s="1486"/>
      <c r="AU1" s="1486"/>
      <c r="AV1" s="1486"/>
      <c r="AW1" s="1487"/>
      <c r="AX1" s="1482" t="s">
        <v>0</v>
      </c>
      <c r="AY1" s="1485" t="s">
        <v>1215</v>
      </c>
      <c r="AZ1" s="1486"/>
      <c r="BA1" s="1486"/>
      <c r="BB1" s="1486"/>
      <c r="BC1" s="1486"/>
      <c r="BD1" s="1486"/>
      <c r="BE1" s="1486"/>
      <c r="BF1" s="1486"/>
      <c r="BG1" s="1486"/>
      <c r="BH1" s="1486"/>
      <c r="BI1" s="1486"/>
      <c r="BJ1" s="1486"/>
      <c r="BK1" s="1486"/>
      <c r="BL1" s="1486"/>
      <c r="BM1" s="1486"/>
      <c r="BN1" s="1486"/>
      <c r="BO1" s="1486"/>
      <c r="BP1" s="1486"/>
      <c r="BQ1" s="1486"/>
      <c r="BR1" s="1486"/>
      <c r="BS1" s="1487"/>
      <c r="BT1" s="1482" t="s">
        <v>2</v>
      </c>
      <c r="BU1" s="1485" t="s">
        <v>1216</v>
      </c>
      <c r="BV1" s="1486"/>
      <c r="BW1" s="1486"/>
      <c r="BX1" s="1486"/>
      <c r="BY1" s="1486"/>
      <c r="BZ1" s="1486"/>
      <c r="CA1" s="1486"/>
      <c r="CB1" s="1486"/>
      <c r="CC1" s="1486"/>
      <c r="CD1" s="1486"/>
      <c r="CE1" s="1486"/>
      <c r="CF1" s="1486"/>
      <c r="CG1" s="1486"/>
      <c r="CH1" s="1486"/>
      <c r="CI1" s="1486"/>
      <c r="CJ1" s="1486"/>
      <c r="CK1" s="1486"/>
      <c r="CL1" s="1486"/>
      <c r="CM1" s="1486"/>
      <c r="CN1" s="1486"/>
      <c r="CO1" s="1487"/>
      <c r="CP1" s="1482" t="s">
        <v>3</v>
      </c>
      <c r="CQ1" s="1506" t="s">
        <v>1217</v>
      </c>
      <c r="CR1" s="1507"/>
      <c r="CS1" s="1507"/>
      <c r="CT1" s="1507"/>
      <c r="CU1" s="1507"/>
      <c r="CV1" s="1507"/>
      <c r="CW1" s="1507"/>
      <c r="CX1" s="1507"/>
      <c r="CY1" s="1507"/>
      <c r="CZ1" s="1507"/>
      <c r="DA1" s="1507"/>
      <c r="DB1" s="1507"/>
      <c r="DC1" s="1507"/>
      <c r="DD1" s="1507"/>
      <c r="DE1" s="1507"/>
      <c r="DF1" s="1507"/>
      <c r="DG1" s="1507"/>
      <c r="DH1" s="1507"/>
      <c r="DI1" s="1507"/>
      <c r="DJ1" s="1507"/>
      <c r="DK1" s="1508"/>
      <c r="DL1" s="1482" t="s">
        <v>5</v>
      </c>
      <c r="DM1" s="1451" t="s">
        <v>6</v>
      </c>
      <c r="DN1" s="1451" t="s">
        <v>1160</v>
      </c>
    </row>
    <row r="2" spans="1:123" s="3" customFormat="1" ht="28.5" customHeight="1" thickBot="1" x14ac:dyDescent="0.25">
      <c r="A2" s="1472" t="s">
        <v>14</v>
      </c>
      <c r="B2" s="1472" t="s">
        <v>15</v>
      </c>
      <c r="C2" s="1474" t="s">
        <v>15</v>
      </c>
      <c r="D2" s="53" t="s">
        <v>7</v>
      </c>
      <c r="E2" s="1476" t="s">
        <v>8</v>
      </c>
      <c r="F2" s="53" t="s">
        <v>9</v>
      </c>
      <c r="G2" s="1478" t="s">
        <v>10</v>
      </c>
      <c r="H2" s="1460" t="s">
        <v>11</v>
      </c>
      <c r="I2" s="1461"/>
      <c r="J2" s="1461"/>
      <c r="K2" s="1461"/>
      <c r="L2" s="1461"/>
      <c r="M2" s="1461"/>
      <c r="N2" s="1462"/>
      <c r="O2" s="1480" t="s">
        <v>12</v>
      </c>
      <c r="P2" s="1480" t="s">
        <v>13</v>
      </c>
      <c r="Q2" s="1460" t="s">
        <v>11</v>
      </c>
      <c r="R2" s="1461"/>
      <c r="S2" s="1461"/>
      <c r="T2" s="1461"/>
      <c r="U2" s="1461"/>
      <c r="V2" s="1461"/>
      <c r="W2" s="1462"/>
      <c r="X2" s="1460" t="s">
        <v>1192</v>
      </c>
      <c r="Y2" s="1461"/>
      <c r="Z2" s="1461"/>
      <c r="AA2" s="1461"/>
      <c r="AB2" s="1456" t="s">
        <v>1243</v>
      </c>
      <c r="AC2" s="175" t="s">
        <v>1240</v>
      </c>
      <c r="AD2" s="1456" t="s">
        <v>1244</v>
      </c>
      <c r="AE2" s="1464" t="s">
        <v>1245</v>
      </c>
      <c r="AF2" s="1451" t="s">
        <v>1246</v>
      </c>
      <c r="AG2" s="1451" t="s">
        <v>1247</v>
      </c>
      <c r="AH2" s="1451" t="s">
        <v>1248</v>
      </c>
      <c r="AI2" s="1451" t="s">
        <v>1249</v>
      </c>
      <c r="AJ2" s="1451" t="s">
        <v>1250</v>
      </c>
      <c r="AK2" s="1451" t="s">
        <v>1251</v>
      </c>
      <c r="AL2" s="1451" t="s">
        <v>1252</v>
      </c>
      <c r="AM2" s="1451" t="s">
        <v>1253</v>
      </c>
      <c r="AN2" s="1451" t="s">
        <v>1254</v>
      </c>
      <c r="AO2" s="1451" t="s">
        <v>1255</v>
      </c>
      <c r="AP2" s="1451" t="s">
        <v>1206</v>
      </c>
      <c r="AQ2" s="1470" t="s">
        <v>1256</v>
      </c>
      <c r="AR2" s="1466" t="s">
        <v>1257</v>
      </c>
      <c r="AS2" s="1468" t="s">
        <v>1270</v>
      </c>
      <c r="AT2" s="1468" t="s">
        <v>1259</v>
      </c>
      <c r="AU2" s="1468" t="s">
        <v>1258</v>
      </c>
      <c r="AV2" s="1495" t="s">
        <v>1234</v>
      </c>
      <c r="AW2" s="1495" t="s">
        <v>1242</v>
      </c>
      <c r="AX2" s="1483"/>
      <c r="AY2" s="1488" t="s">
        <v>1</v>
      </c>
      <c r="AZ2" s="177" t="s">
        <v>1269</v>
      </c>
      <c r="BA2" s="1488" t="s">
        <v>1244</v>
      </c>
      <c r="BB2" s="1488" t="s">
        <v>1161</v>
      </c>
      <c r="BC2" s="1488" t="s">
        <v>1246</v>
      </c>
      <c r="BD2" s="1488" t="s">
        <v>1247</v>
      </c>
      <c r="BE2" s="1458" t="s">
        <v>1260</v>
      </c>
      <c r="BF2" s="1458" t="s">
        <v>1261</v>
      </c>
      <c r="BG2" s="1458" t="s">
        <v>1250</v>
      </c>
      <c r="BH2" s="1458" t="s">
        <v>1262</v>
      </c>
      <c r="BI2" s="1458" t="s">
        <v>1263</v>
      </c>
      <c r="BJ2" s="1458" t="s">
        <v>1264</v>
      </c>
      <c r="BK2" s="1458" t="s">
        <v>1254</v>
      </c>
      <c r="BL2" s="1458" t="s">
        <v>1255</v>
      </c>
      <c r="BM2" s="1458" t="s">
        <v>1265</v>
      </c>
      <c r="BN2" s="1458" t="s">
        <v>1266</v>
      </c>
      <c r="BO2" s="1488" t="s">
        <v>1267</v>
      </c>
      <c r="BP2" s="1456" t="s">
        <v>1271</v>
      </c>
      <c r="BQ2" s="1451" t="s">
        <v>1258</v>
      </c>
      <c r="BR2" s="1451" t="s">
        <v>1234</v>
      </c>
      <c r="BS2" s="1451" t="s">
        <v>1242</v>
      </c>
      <c r="BT2" s="1504" t="e">
        <f>+#REF!*1.029</f>
        <v>#REF!</v>
      </c>
      <c r="BU2" s="1451" t="s">
        <v>1243</v>
      </c>
      <c r="BV2" s="181" t="s">
        <v>1272</v>
      </c>
      <c r="BW2" s="1451" t="s">
        <v>1274</v>
      </c>
      <c r="BX2" s="1451" t="s">
        <v>1161</v>
      </c>
      <c r="BY2" s="1451" t="s">
        <v>1246</v>
      </c>
      <c r="BZ2" s="1451" t="s">
        <v>1247</v>
      </c>
      <c r="CA2" s="1451" t="s">
        <v>1275</v>
      </c>
      <c r="CB2" s="1451" t="s">
        <v>1261</v>
      </c>
      <c r="CC2" s="1458" t="s">
        <v>1250</v>
      </c>
      <c r="CD2" s="1451" t="s">
        <v>1276</v>
      </c>
      <c r="CE2" s="1451" t="s">
        <v>1252</v>
      </c>
      <c r="CF2" s="1451" t="s">
        <v>1277</v>
      </c>
      <c r="CG2" s="1451" t="s">
        <v>1278</v>
      </c>
      <c r="CH2" s="1451" t="s">
        <v>1279</v>
      </c>
      <c r="CI2" s="1451" t="s">
        <v>1280</v>
      </c>
      <c r="CJ2" s="1451" t="s">
        <v>1281</v>
      </c>
      <c r="CK2" s="1451" t="s">
        <v>1267</v>
      </c>
      <c r="CL2" s="1451" t="s">
        <v>1268</v>
      </c>
      <c r="CM2" s="1451" t="s">
        <v>1258</v>
      </c>
      <c r="CN2" s="1451" t="s">
        <v>1234</v>
      </c>
      <c r="CO2" s="1451" t="s">
        <v>1242</v>
      </c>
      <c r="CP2" s="1483"/>
      <c r="CQ2" s="1456" t="s">
        <v>4</v>
      </c>
      <c r="CR2" s="176" t="s">
        <v>1282</v>
      </c>
      <c r="CS2" s="1456" t="s">
        <v>1244</v>
      </c>
      <c r="CT2" s="1456" t="s">
        <v>1162</v>
      </c>
      <c r="CU2" s="1451" t="s">
        <v>1285</v>
      </c>
      <c r="CV2" s="1451" t="s">
        <v>1286</v>
      </c>
      <c r="CW2" s="1451" t="s">
        <v>1287</v>
      </c>
      <c r="CX2" s="1451" t="s">
        <v>1261</v>
      </c>
      <c r="CY2" s="1451" t="s">
        <v>1288</v>
      </c>
      <c r="CZ2" s="1451" t="s">
        <v>1289</v>
      </c>
      <c r="DA2" s="1451" t="s">
        <v>1290</v>
      </c>
      <c r="DB2" s="1451" t="s">
        <v>1235</v>
      </c>
      <c r="DC2" s="1451" t="s">
        <v>1291</v>
      </c>
      <c r="DD2" s="1451" t="s">
        <v>1292</v>
      </c>
      <c r="DE2" s="1451" t="s">
        <v>1265</v>
      </c>
      <c r="DF2" s="1451" t="s">
        <v>1267</v>
      </c>
      <c r="DG2" s="1451" t="s">
        <v>1222</v>
      </c>
      <c r="DH2" s="1451" t="s">
        <v>1228</v>
      </c>
      <c r="DI2" s="1451" t="s">
        <v>1233</v>
      </c>
      <c r="DJ2" s="1451" t="s">
        <v>1234</v>
      </c>
      <c r="DK2" s="1451" t="s">
        <v>1284</v>
      </c>
      <c r="DL2" s="1502">
        <f>+CP2*1.044</f>
        <v>0</v>
      </c>
      <c r="DM2" s="1495"/>
      <c r="DN2" s="1495"/>
    </row>
    <row r="3" spans="1:123" s="3" customFormat="1" ht="38.25" customHeight="1" thickBot="1" x14ac:dyDescent="0.25">
      <c r="A3" s="1473"/>
      <c r="B3" s="1473"/>
      <c r="C3" s="1475"/>
      <c r="D3" s="4"/>
      <c r="E3" s="1477"/>
      <c r="F3" s="4"/>
      <c r="G3" s="1479"/>
      <c r="H3" s="170" t="s">
        <v>16</v>
      </c>
      <c r="I3" s="170" t="s">
        <v>17</v>
      </c>
      <c r="J3" s="170" t="s">
        <v>18</v>
      </c>
      <c r="K3" s="170" t="s">
        <v>1229</v>
      </c>
      <c r="L3" s="170" t="s">
        <v>20</v>
      </c>
      <c r="M3" s="170" t="s">
        <v>21</v>
      </c>
      <c r="N3" s="171" t="s">
        <v>22</v>
      </c>
      <c r="O3" s="1481"/>
      <c r="P3" s="1481"/>
      <c r="Q3" s="172" t="s">
        <v>16</v>
      </c>
      <c r="R3" s="173" t="s">
        <v>17</v>
      </c>
      <c r="S3" s="173" t="s">
        <v>23</v>
      </c>
      <c r="T3" s="173" t="s">
        <v>19</v>
      </c>
      <c r="U3" s="173" t="s">
        <v>20</v>
      </c>
      <c r="V3" s="173" t="s">
        <v>24</v>
      </c>
      <c r="W3" s="174" t="s">
        <v>22</v>
      </c>
      <c r="X3" s="173" t="s">
        <v>1156</v>
      </c>
      <c r="Y3" s="173" t="s">
        <v>1157</v>
      </c>
      <c r="Z3" s="173" t="s">
        <v>1158</v>
      </c>
      <c r="AA3" s="174" t="s">
        <v>1159</v>
      </c>
      <c r="AB3" s="1463"/>
      <c r="AC3" s="144" t="s">
        <v>1241</v>
      </c>
      <c r="AD3" s="1463"/>
      <c r="AE3" s="1465"/>
      <c r="AF3" s="1495"/>
      <c r="AG3" s="1495"/>
      <c r="AH3" s="1495"/>
      <c r="AI3" s="1452"/>
      <c r="AJ3" s="1452"/>
      <c r="AK3" s="1452"/>
      <c r="AL3" s="1452"/>
      <c r="AM3" s="1452"/>
      <c r="AN3" s="1452"/>
      <c r="AO3" s="1452"/>
      <c r="AP3" s="1452"/>
      <c r="AQ3" s="1471"/>
      <c r="AR3" s="1467"/>
      <c r="AS3" s="1469"/>
      <c r="AT3" s="1469"/>
      <c r="AU3" s="1469"/>
      <c r="AV3" s="1452"/>
      <c r="AW3" s="1452"/>
      <c r="AX3" s="1484"/>
      <c r="AY3" s="1489"/>
      <c r="AZ3" s="178" t="s">
        <v>1241</v>
      </c>
      <c r="BA3" s="1489"/>
      <c r="BB3" s="1489"/>
      <c r="BC3" s="1489"/>
      <c r="BD3" s="1489"/>
      <c r="BE3" s="1459"/>
      <c r="BF3" s="1459"/>
      <c r="BG3" s="1459"/>
      <c r="BH3" s="1459"/>
      <c r="BI3" s="1459"/>
      <c r="BJ3" s="1459"/>
      <c r="BK3" s="1459"/>
      <c r="BL3" s="1459"/>
      <c r="BM3" s="1459"/>
      <c r="BN3" s="1459"/>
      <c r="BO3" s="1489"/>
      <c r="BP3" s="1457"/>
      <c r="BQ3" s="1452"/>
      <c r="BR3" s="1452"/>
      <c r="BS3" s="1452"/>
      <c r="BT3" s="1505"/>
      <c r="BU3" s="1452"/>
      <c r="BV3" s="182" t="s">
        <v>1273</v>
      </c>
      <c r="BW3" s="1452"/>
      <c r="BX3" s="1452"/>
      <c r="BY3" s="1452"/>
      <c r="BZ3" s="1452"/>
      <c r="CA3" s="1452"/>
      <c r="CB3" s="1452"/>
      <c r="CC3" s="1459"/>
      <c r="CD3" s="1452"/>
      <c r="CE3" s="1452"/>
      <c r="CF3" s="1452"/>
      <c r="CG3" s="1452"/>
      <c r="CH3" s="1452"/>
      <c r="CI3" s="1452"/>
      <c r="CJ3" s="1452"/>
      <c r="CK3" s="1452"/>
      <c r="CL3" s="1452"/>
      <c r="CM3" s="1452"/>
      <c r="CN3" s="1452"/>
      <c r="CO3" s="1452"/>
      <c r="CP3" s="1484"/>
      <c r="CQ3" s="1457"/>
      <c r="CR3" s="182" t="s">
        <v>1283</v>
      </c>
      <c r="CS3" s="1457"/>
      <c r="CT3" s="1457"/>
      <c r="CU3" s="1452"/>
      <c r="CV3" s="1452"/>
      <c r="CW3" s="1452"/>
      <c r="CX3" s="1452"/>
      <c r="CY3" s="1452"/>
      <c r="CZ3" s="1452"/>
      <c r="DA3" s="1452"/>
      <c r="DB3" s="1452"/>
      <c r="DC3" s="1452"/>
      <c r="DD3" s="1452"/>
      <c r="DE3" s="1452"/>
      <c r="DF3" s="1452"/>
      <c r="DG3" s="1452"/>
      <c r="DH3" s="1452"/>
      <c r="DI3" s="1452"/>
      <c r="DJ3" s="1452"/>
      <c r="DK3" s="1452"/>
      <c r="DL3" s="1503"/>
      <c r="DM3" s="1452"/>
      <c r="DN3" s="1452"/>
    </row>
    <row r="4" spans="1:123" s="3" customFormat="1" ht="50.1" customHeight="1" x14ac:dyDescent="0.2">
      <c r="A4" s="385">
        <v>5</v>
      </c>
      <c r="B4" s="386" t="s">
        <v>963</v>
      </c>
      <c r="C4" s="385" t="s">
        <v>1108</v>
      </c>
      <c r="D4" s="387" t="s">
        <v>1109</v>
      </c>
      <c r="E4" s="385" t="s">
        <v>1110</v>
      </c>
      <c r="F4" s="385" t="s">
        <v>1111</v>
      </c>
      <c r="G4" s="387" t="s">
        <v>1112</v>
      </c>
      <c r="H4" s="385">
        <v>1</v>
      </c>
      <c r="I4" s="385">
        <v>2023</v>
      </c>
      <c r="J4" s="385" t="s">
        <v>1113</v>
      </c>
      <c r="K4" s="385" t="s">
        <v>105</v>
      </c>
      <c r="L4" s="385" t="s">
        <v>38</v>
      </c>
      <c r="M4" s="385">
        <v>1</v>
      </c>
      <c r="N4" s="385">
        <v>1</v>
      </c>
      <c r="O4" s="388" t="s">
        <v>1114</v>
      </c>
      <c r="P4" s="388" t="s">
        <v>1115</v>
      </c>
      <c r="Q4" s="388">
        <v>0</v>
      </c>
      <c r="R4" s="388">
        <v>2023</v>
      </c>
      <c r="S4" s="388" t="s">
        <v>1116</v>
      </c>
      <c r="T4" s="389" t="s">
        <v>105</v>
      </c>
      <c r="U4" s="390" t="s">
        <v>33</v>
      </c>
      <c r="V4" s="390">
        <v>3</v>
      </c>
      <c r="W4" s="390">
        <v>3</v>
      </c>
      <c r="X4" s="390">
        <v>0</v>
      </c>
      <c r="Y4" s="390">
        <v>1</v>
      </c>
      <c r="Z4" s="390">
        <v>1</v>
      </c>
      <c r="AA4" s="390">
        <v>1</v>
      </c>
      <c r="AB4" s="391"/>
      <c r="AC4" s="392"/>
      <c r="AD4" s="392"/>
      <c r="AE4" s="391"/>
      <c r="AF4" s="391"/>
      <c r="AG4" s="391"/>
      <c r="AH4" s="391"/>
      <c r="AI4" s="391"/>
      <c r="AJ4" s="391"/>
      <c r="AK4" s="391"/>
      <c r="AL4" s="391"/>
      <c r="AM4" s="391"/>
      <c r="AN4" s="391"/>
      <c r="AO4" s="391"/>
      <c r="AP4" s="391"/>
      <c r="AQ4" s="391"/>
      <c r="AR4" s="391"/>
      <c r="AS4" s="391"/>
      <c r="AT4" s="391"/>
      <c r="AU4" s="391"/>
      <c r="AV4" s="391"/>
      <c r="AW4" s="391"/>
      <c r="AX4" s="432">
        <f>SUM(AB4:AI4)</f>
        <v>0</v>
      </c>
      <c r="AY4" s="391"/>
      <c r="AZ4" s="391"/>
      <c r="BA4" s="391"/>
      <c r="BB4" s="391"/>
      <c r="BC4" s="391"/>
      <c r="BD4" s="391"/>
      <c r="BE4" s="391"/>
      <c r="BF4" s="391">
        <v>15000000</v>
      </c>
      <c r="BG4" s="391"/>
      <c r="BH4" s="391"/>
      <c r="BI4" s="391"/>
      <c r="BJ4" s="391"/>
      <c r="BK4" s="391"/>
      <c r="BL4" s="391"/>
      <c r="BM4" s="391"/>
      <c r="BN4" s="391"/>
      <c r="BO4" s="391"/>
      <c r="BP4" s="391"/>
      <c r="BQ4" s="391"/>
      <c r="BR4" s="391"/>
      <c r="BS4" s="391"/>
      <c r="BT4" s="437">
        <f>SUM(AY4:BS4)</f>
        <v>15000000</v>
      </c>
      <c r="BU4" s="391"/>
      <c r="BV4" s="391"/>
      <c r="BW4" s="391"/>
      <c r="BX4" s="391"/>
      <c r="BY4" s="391"/>
      <c r="BZ4" s="391"/>
      <c r="CA4" s="391"/>
      <c r="CB4" s="391">
        <v>15000000</v>
      </c>
      <c r="CC4" s="391"/>
      <c r="CD4" s="391"/>
      <c r="CE4" s="391"/>
      <c r="CF4" s="391"/>
      <c r="CG4" s="391"/>
      <c r="CH4" s="391"/>
      <c r="CI4" s="391"/>
      <c r="CJ4" s="391"/>
      <c r="CK4" s="391"/>
      <c r="CL4" s="391"/>
      <c r="CM4" s="391"/>
      <c r="CN4" s="391"/>
      <c r="CO4" s="391"/>
      <c r="CP4" s="437">
        <f>SUM(BU4:CO4)</f>
        <v>15000000</v>
      </c>
      <c r="CQ4" s="393"/>
      <c r="CR4" s="393"/>
      <c r="CS4" s="391"/>
      <c r="CT4" s="391"/>
      <c r="CU4" s="394"/>
      <c r="CV4" s="394"/>
      <c r="CW4" s="394"/>
      <c r="CX4" s="394">
        <v>15000000</v>
      </c>
      <c r="CY4" s="394"/>
      <c r="CZ4" s="394"/>
      <c r="DA4" s="394"/>
      <c r="DB4" s="394"/>
      <c r="DC4" s="394"/>
      <c r="DD4" s="394"/>
      <c r="DE4" s="394"/>
      <c r="DF4" s="394"/>
      <c r="DG4" s="394"/>
      <c r="DH4" s="394"/>
      <c r="DI4" s="394"/>
      <c r="DJ4" s="394"/>
      <c r="DK4" s="394"/>
      <c r="DL4" s="456">
        <f>SUM(CQ4:DK4)</f>
        <v>15000000</v>
      </c>
      <c r="DM4" s="395">
        <f>+AX4+BT4+CP4+DL4</f>
        <v>45000000</v>
      </c>
      <c r="DN4" s="396" t="s">
        <v>1189</v>
      </c>
      <c r="DO4" s="74"/>
      <c r="DP4" s="74"/>
      <c r="DQ4" s="74"/>
      <c r="DR4" s="74"/>
      <c r="DS4" s="74"/>
    </row>
    <row r="5" spans="1:123" s="3" customFormat="1" ht="50.1" customHeight="1" x14ac:dyDescent="0.2">
      <c r="A5" s="385">
        <v>5</v>
      </c>
      <c r="B5" s="386" t="s">
        <v>963</v>
      </c>
      <c r="C5" s="385" t="s">
        <v>1108</v>
      </c>
      <c r="D5" s="387" t="s">
        <v>1109</v>
      </c>
      <c r="E5" s="385" t="s">
        <v>1110</v>
      </c>
      <c r="F5" s="385" t="s">
        <v>1111</v>
      </c>
      <c r="G5" s="387" t="s">
        <v>1112</v>
      </c>
      <c r="H5" s="385">
        <v>1</v>
      </c>
      <c r="I5" s="385">
        <v>2023</v>
      </c>
      <c r="J5" s="385" t="s">
        <v>1113</v>
      </c>
      <c r="K5" s="385" t="s">
        <v>105</v>
      </c>
      <c r="L5" s="385" t="s">
        <v>38</v>
      </c>
      <c r="M5" s="385">
        <v>1</v>
      </c>
      <c r="N5" s="385">
        <v>1</v>
      </c>
      <c r="O5" s="388" t="s">
        <v>1117</v>
      </c>
      <c r="P5" s="388" t="s">
        <v>1118</v>
      </c>
      <c r="Q5" s="388">
        <v>3</v>
      </c>
      <c r="R5" s="388">
        <v>2023</v>
      </c>
      <c r="S5" s="388" t="s">
        <v>1119</v>
      </c>
      <c r="T5" s="389" t="s">
        <v>105</v>
      </c>
      <c r="U5" s="390" t="s">
        <v>33</v>
      </c>
      <c r="V5" s="390">
        <v>14</v>
      </c>
      <c r="W5" s="390">
        <v>14</v>
      </c>
      <c r="X5" s="390">
        <v>14</v>
      </c>
      <c r="Y5" s="390">
        <v>14</v>
      </c>
      <c r="Z5" s="390">
        <v>14</v>
      </c>
      <c r="AA5" s="390">
        <v>14</v>
      </c>
      <c r="AB5" s="391"/>
      <c r="AC5" s="391"/>
      <c r="AD5" s="391"/>
      <c r="AE5" s="391"/>
      <c r="AF5" s="391"/>
      <c r="AG5" s="391"/>
      <c r="AH5" s="391"/>
      <c r="AI5" s="391"/>
      <c r="AJ5" s="391"/>
      <c r="AK5" s="391"/>
      <c r="AL5" s="391"/>
      <c r="AM5" s="391"/>
      <c r="AN5" s="391"/>
      <c r="AO5" s="391"/>
      <c r="AP5" s="391"/>
      <c r="AQ5" s="391"/>
      <c r="AR5" s="391"/>
      <c r="AS5" s="391"/>
      <c r="AT5" s="391"/>
      <c r="AU5" s="391"/>
      <c r="AV5" s="391"/>
      <c r="AW5" s="391"/>
      <c r="AX5" s="432">
        <f>SUM(AB5:AW5)</f>
        <v>0</v>
      </c>
      <c r="AY5" s="391">
        <v>100000000</v>
      </c>
      <c r="AZ5" s="391"/>
      <c r="BA5" s="391"/>
      <c r="BB5" s="391"/>
      <c r="BC5" s="391"/>
      <c r="BD5" s="391"/>
      <c r="BE5" s="391"/>
      <c r="BF5" s="391"/>
      <c r="BG5" s="391"/>
      <c r="BH5" s="391"/>
      <c r="BI5" s="391"/>
      <c r="BJ5" s="391"/>
      <c r="BK5" s="391"/>
      <c r="BL5" s="391"/>
      <c r="BM5" s="391"/>
      <c r="BN5" s="391"/>
      <c r="BO5" s="391"/>
      <c r="BP5" s="391"/>
      <c r="BQ5" s="391"/>
      <c r="BR5" s="391"/>
      <c r="BS5" s="391"/>
      <c r="BT5" s="437">
        <f t="shared" ref="BT5:BT8" si="0">SUM(AY5:BS5)</f>
        <v>100000000</v>
      </c>
      <c r="BU5" s="391">
        <v>100000000</v>
      </c>
      <c r="BV5" s="391"/>
      <c r="BW5" s="391"/>
      <c r="BX5" s="391"/>
      <c r="BY5" s="391"/>
      <c r="BZ5" s="391"/>
      <c r="CA5" s="391"/>
      <c r="CB5" s="391"/>
      <c r="CC5" s="391"/>
      <c r="CD5" s="391"/>
      <c r="CE5" s="391"/>
      <c r="CF5" s="391"/>
      <c r="CG5" s="391"/>
      <c r="CH5" s="391"/>
      <c r="CI5" s="391"/>
      <c r="CJ5" s="391"/>
      <c r="CK5" s="391"/>
      <c r="CL5" s="391"/>
      <c r="CM5" s="391"/>
      <c r="CN5" s="391"/>
      <c r="CO5" s="391"/>
      <c r="CP5" s="437">
        <f t="shared" ref="CP5:CP8" si="1">SUM(BU5:CO5)</f>
        <v>100000000</v>
      </c>
      <c r="CQ5" s="397">
        <v>100000000</v>
      </c>
      <c r="CR5" s="397"/>
      <c r="CS5" s="391"/>
      <c r="CT5" s="391"/>
      <c r="CU5" s="394"/>
      <c r="CV5" s="394"/>
      <c r="CW5" s="394"/>
      <c r="CX5" s="394"/>
      <c r="CY5" s="394"/>
      <c r="CZ5" s="394"/>
      <c r="DA5" s="394"/>
      <c r="DB5" s="394"/>
      <c r="DC5" s="394"/>
      <c r="DD5" s="394"/>
      <c r="DE5" s="394"/>
      <c r="DF5" s="394"/>
      <c r="DG5" s="394"/>
      <c r="DH5" s="394"/>
      <c r="DI5" s="394"/>
      <c r="DJ5" s="394"/>
      <c r="DK5" s="394"/>
      <c r="DL5" s="456">
        <f t="shared" ref="DL5:DL8" si="2">SUM(CQ5:DK5)</f>
        <v>100000000</v>
      </c>
      <c r="DM5" s="395">
        <f>+AX5+BT5+CP5+DL5</f>
        <v>300000000</v>
      </c>
      <c r="DN5" s="396" t="s">
        <v>1189</v>
      </c>
      <c r="DO5" s="74"/>
      <c r="DP5" s="74"/>
      <c r="DQ5" s="74"/>
      <c r="DR5" s="74"/>
      <c r="DS5" s="74"/>
    </row>
    <row r="6" spans="1:123" s="3" customFormat="1" ht="50.1" customHeight="1" x14ac:dyDescent="0.2">
      <c r="A6" s="385">
        <v>5</v>
      </c>
      <c r="B6" s="386" t="s">
        <v>963</v>
      </c>
      <c r="C6" s="385" t="s">
        <v>1108</v>
      </c>
      <c r="D6" s="387" t="s">
        <v>1109</v>
      </c>
      <c r="E6" s="385" t="s">
        <v>1110</v>
      </c>
      <c r="F6" s="385" t="s">
        <v>1111</v>
      </c>
      <c r="G6" s="387" t="s">
        <v>1112</v>
      </c>
      <c r="H6" s="385">
        <v>1</v>
      </c>
      <c r="I6" s="385">
        <v>2023</v>
      </c>
      <c r="J6" s="385" t="s">
        <v>1113</v>
      </c>
      <c r="K6" s="385" t="s">
        <v>105</v>
      </c>
      <c r="L6" s="385" t="s">
        <v>38</v>
      </c>
      <c r="M6" s="385">
        <v>1</v>
      </c>
      <c r="N6" s="385">
        <v>1</v>
      </c>
      <c r="O6" s="388" t="s">
        <v>1120</v>
      </c>
      <c r="P6" s="388" t="s">
        <v>1121</v>
      </c>
      <c r="Q6" s="388">
        <v>4</v>
      </c>
      <c r="R6" s="388">
        <v>2023</v>
      </c>
      <c r="S6" s="385" t="s">
        <v>1122</v>
      </c>
      <c r="T6" s="398" t="s">
        <v>105</v>
      </c>
      <c r="U6" s="390" t="s">
        <v>38</v>
      </c>
      <c r="V6" s="390">
        <v>4</v>
      </c>
      <c r="W6" s="390">
        <v>4</v>
      </c>
      <c r="X6" s="390">
        <v>4</v>
      </c>
      <c r="Y6" s="390">
        <v>4</v>
      </c>
      <c r="Z6" s="390">
        <v>4</v>
      </c>
      <c r="AA6" s="390">
        <v>4</v>
      </c>
      <c r="AB6" s="391"/>
      <c r="AC6" s="399"/>
      <c r="AD6" s="399"/>
      <c r="AE6" s="399"/>
      <c r="AF6" s="391"/>
      <c r="AG6" s="391"/>
      <c r="AH6" s="391"/>
      <c r="AI6" s="391">
        <v>120000000</v>
      </c>
      <c r="AJ6" s="391"/>
      <c r="AK6" s="391"/>
      <c r="AL6" s="391"/>
      <c r="AM6" s="391"/>
      <c r="AN6" s="391"/>
      <c r="AO6" s="391"/>
      <c r="AP6" s="391"/>
      <c r="AQ6" s="391"/>
      <c r="AR6" s="391"/>
      <c r="AS6" s="391"/>
      <c r="AT6" s="391"/>
      <c r="AU6" s="391"/>
      <c r="AV6" s="391"/>
      <c r="AW6" s="391"/>
      <c r="AX6" s="432">
        <f t="shared" ref="AX6:AX8" si="3">SUM(AB6:AW6)</f>
        <v>120000000</v>
      </c>
      <c r="AY6" s="391"/>
      <c r="AZ6" s="391"/>
      <c r="BA6" s="391"/>
      <c r="BB6" s="391"/>
      <c r="BC6" s="391"/>
      <c r="BD6" s="391"/>
      <c r="BE6" s="391"/>
      <c r="BF6" s="391">
        <v>124350000</v>
      </c>
      <c r="BG6" s="391"/>
      <c r="BH6" s="391"/>
      <c r="BI6" s="391"/>
      <c r="BJ6" s="391"/>
      <c r="BK6" s="391"/>
      <c r="BL6" s="391"/>
      <c r="BM6" s="391"/>
      <c r="BN6" s="391"/>
      <c r="BO6" s="391"/>
      <c r="BP6" s="391"/>
      <c r="BQ6" s="391"/>
      <c r="BR6" s="391"/>
      <c r="BS6" s="391"/>
      <c r="BT6" s="437">
        <f t="shared" si="0"/>
        <v>124350000</v>
      </c>
      <c r="BU6" s="391"/>
      <c r="BV6" s="391"/>
      <c r="BW6" s="391"/>
      <c r="BX6" s="391"/>
      <c r="BY6" s="391"/>
      <c r="BZ6" s="391"/>
      <c r="CA6" s="391"/>
      <c r="CB6" s="391">
        <v>131139400</v>
      </c>
      <c r="CC6" s="391"/>
      <c r="CD6" s="391"/>
      <c r="CE6" s="391"/>
      <c r="CF6" s="391"/>
      <c r="CG6" s="391"/>
      <c r="CH6" s="391"/>
      <c r="CI6" s="391"/>
      <c r="CJ6" s="391"/>
      <c r="CK6" s="391"/>
      <c r="CL6" s="391"/>
      <c r="CM6" s="391"/>
      <c r="CN6" s="391"/>
      <c r="CO6" s="391"/>
      <c r="CP6" s="437">
        <f t="shared" si="1"/>
        <v>131139400</v>
      </c>
      <c r="CQ6" s="397"/>
      <c r="CR6" s="397"/>
      <c r="CS6" s="391"/>
      <c r="CT6" s="391"/>
      <c r="CU6" s="394"/>
      <c r="CV6" s="394"/>
      <c r="CW6" s="394"/>
      <c r="CX6" s="394">
        <v>138231622</v>
      </c>
      <c r="CY6" s="394"/>
      <c r="CZ6" s="394"/>
      <c r="DA6" s="394"/>
      <c r="DB6" s="394"/>
      <c r="DC6" s="394"/>
      <c r="DD6" s="394"/>
      <c r="DE6" s="394"/>
      <c r="DF6" s="394"/>
      <c r="DG6" s="394"/>
      <c r="DH6" s="394"/>
      <c r="DI6" s="394"/>
      <c r="DJ6" s="394"/>
      <c r="DK6" s="394"/>
      <c r="DL6" s="456">
        <f t="shared" si="2"/>
        <v>138231622</v>
      </c>
      <c r="DM6" s="395">
        <f>+AX6+BT6+CP6+DL6</f>
        <v>513721022</v>
      </c>
      <c r="DN6" s="396" t="s">
        <v>1189</v>
      </c>
      <c r="DO6" s="74"/>
      <c r="DP6" s="74"/>
      <c r="DQ6" s="74"/>
      <c r="DR6" s="74"/>
      <c r="DS6" s="74"/>
    </row>
    <row r="7" spans="1:123" s="3" customFormat="1" ht="50.1" customHeight="1" x14ac:dyDescent="0.2">
      <c r="A7" s="385">
        <v>5</v>
      </c>
      <c r="B7" s="386" t="s">
        <v>963</v>
      </c>
      <c r="C7" s="385" t="s">
        <v>1108</v>
      </c>
      <c r="D7" s="387" t="s">
        <v>1109</v>
      </c>
      <c r="E7" s="385" t="s">
        <v>1110</v>
      </c>
      <c r="F7" s="385" t="s">
        <v>1111</v>
      </c>
      <c r="G7" s="387" t="s">
        <v>1112</v>
      </c>
      <c r="H7" s="385">
        <v>1</v>
      </c>
      <c r="I7" s="385">
        <v>2023</v>
      </c>
      <c r="J7" s="385" t="s">
        <v>1113</v>
      </c>
      <c r="K7" s="385" t="s">
        <v>105</v>
      </c>
      <c r="L7" s="385" t="s">
        <v>38</v>
      </c>
      <c r="M7" s="385">
        <v>1</v>
      </c>
      <c r="N7" s="385">
        <v>1</v>
      </c>
      <c r="O7" s="388" t="s">
        <v>1123</v>
      </c>
      <c r="P7" s="388" t="s">
        <v>1124</v>
      </c>
      <c r="Q7" s="388">
        <v>2</v>
      </c>
      <c r="R7" s="389">
        <v>2023</v>
      </c>
      <c r="S7" s="390" t="s">
        <v>1125</v>
      </c>
      <c r="T7" s="390" t="s">
        <v>105</v>
      </c>
      <c r="U7" s="390" t="s">
        <v>38</v>
      </c>
      <c r="V7" s="390">
        <v>2</v>
      </c>
      <c r="W7" s="390">
        <v>2</v>
      </c>
      <c r="X7" s="390">
        <v>2</v>
      </c>
      <c r="Y7" s="390">
        <v>2</v>
      </c>
      <c r="Z7" s="390">
        <v>2</v>
      </c>
      <c r="AA7" s="390">
        <v>2</v>
      </c>
      <c r="AB7" s="391">
        <v>1110000000</v>
      </c>
      <c r="AC7" s="391"/>
      <c r="AD7" s="391"/>
      <c r="AE7" s="391"/>
      <c r="AF7" s="391"/>
      <c r="AG7" s="391"/>
      <c r="AH7" s="391"/>
      <c r="AI7" s="391">
        <v>30000000</v>
      </c>
      <c r="AJ7" s="391"/>
      <c r="AK7" s="391"/>
      <c r="AL7" s="391"/>
      <c r="AM7" s="391"/>
      <c r="AN7" s="391"/>
      <c r="AO7" s="391"/>
      <c r="AP7" s="391"/>
      <c r="AQ7" s="391"/>
      <c r="AR7" s="391"/>
      <c r="AS7" s="391"/>
      <c r="AT7" s="391"/>
      <c r="AU7" s="391"/>
      <c r="AV7" s="391"/>
      <c r="AW7" s="391"/>
      <c r="AX7" s="432">
        <f t="shared" si="3"/>
        <v>1140000000</v>
      </c>
      <c r="AY7" s="391">
        <v>116092058</v>
      </c>
      <c r="AZ7" s="391"/>
      <c r="BA7" s="391"/>
      <c r="BB7" s="391"/>
      <c r="BC7" s="391"/>
      <c r="BD7" s="391"/>
      <c r="BE7" s="391"/>
      <c r="BF7" s="391"/>
      <c r="BG7" s="391"/>
      <c r="BH7" s="391"/>
      <c r="BI7" s="391"/>
      <c r="BJ7" s="391"/>
      <c r="BK7" s="391"/>
      <c r="BL7" s="391"/>
      <c r="BM7" s="391"/>
      <c r="BN7" s="391"/>
      <c r="BO7" s="391"/>
      <c r="BP7" s="391"/>
      <c r="BQ7" s="391"/>
      <c r="BR7" s="391"/>
      <c r="BS7" s="391"/>
      <c r="BT7" s="437">
        <f t="shared" si="0"/>
        <v>116092058</v>
      </c>
      <c r="BU7" s="391">
        <v>125602109</v>
      </c>
      <c r="BV7" s="391"/>
      <c r="BW7" s="391"/>
      <c r="BX7" s="391"/>
      <c r="BY7" s="391"/>
      <c r="BZ7" s="391"/>
      <c r="CA7" s="391"/>
      <c r="CB7" s="391"/>
      <c r="CC7" s="391"/>
      <c r="CD7" s="391"/>
      <c r="CE7" s="391"/>
      <c r="CF7" s="391"/>
      <c r="CG7" s="391"/>
      <c r="CH7" s="391"/>
      <c r="CI7" s="391"/>
      <c r="CJ7" s="391"/>
      <c r="CK7" s="391"/>
      <c r="CL7" s="391"/>
      <c r="CM7" s="391"/>
      <c r="CN7" s="391"/>
      <c r="CO7" s="391"/>
      <c r="CP7" s="437">
        <f t="shared" si="1"/>
        <v>125602109</v>
      </c>
      <c r="CQ7" s="397">
        <v>135526513</v>
      </c>
      <c r="CR7" s="397"/>
      <c r="CS7" s="391"/>
      <c r="CT7" s="391"/>
      <c r="CU7" s="394"/>
      <c r="CV7" s="394"/>
      <c r="CW7" s="394"/>
      <c r="CX7" s="394"/>
      <c r="CY7" s="394"/>
      <c r="CZ7" s="394"/>
      <c r="DA7" s="394"/>
      <c r="DB7" s="394"/>
      <c r="DC7" s="394"/>
      <c r="DD7" s="394"/>
      <c r="DE7" s="394"/>
      <c r="DF7" s="394"/>
      <c r="DG7" s="394"/>
      <c r="DH7" s="394"/>
      <c r="DI7" s="394"/>
      <c r="DJ7" s="394"/>
      <c r="DK7" s="394"/>
      <c r="DL7" s="456">
        <f t="shared" si="2"/>
        <v>135526513</v>
      </c>
      <c r="DM7" s="395">
        <f>+AX7+BT7+CP7+DL7</f>
        <v>1517220680</v>
      </c>
      <c r="DN7" s="396" t="s">
        <v>1189</v>
      </c>
      <c r="DO7" s="74"/>
      <c r="DP7" s="74"/>
      <c r="DQ7" s="74"/>
      <c r="DR7" s="74"/>
      <c r="DS7" s="74"/>
    </row>
    <row r="8" spans="1:123" s="3" customFormat="1" ht="50.1" customHeight="1" x14ac:dyDescent="0.2">
      <c r="A8" s="385">
        <v>5</v>
      </c>
      <c r="B8" s="386" t="s">
        <v>963</v>
      </c>
      <c r="C8" s="385" t="s">
        <v>1108</v>
      </c>
      <c r="D8" s="387" t="s">
        <v>1109</v>
      </c>
      <c r="E8" s="385" t="s">
        <v>1110</v>
      </c>
      <c r="F8" s="385" t="s">
        <v>1111</v>
      </c>
      <c r="G8" s="387" t="s">
        <v>1112</v>
      </c>
      <c r="H8" s="385">
        <v>1</v>
      </c>
      <c r="I8" s="385">
        <v>2023</v>
      </c>
      <c r="J8" s="385" t="s">
        <v>1113</v>
      </c>
      <c r="K8" s="385" t="s">
        <v>105</v>
      </c>
      <c r="L8" s="385" t="s">
        <v>38</v>
      </c>
      <c r="M8" s="385">
        <v>1</v>
      </c>
      <c r="N8" s="385">
        <v>1</v>
      </c>
      <c r="O8" s="388" t="s">
        <v>1126</v>
      </c>
      <c r="P8" s="385" t="s">
        <v>1127</v>
      </c>
      <c r="Q8" s="388">
        <v>1</v>
      </c>
      <c r="R8" s="389">
        <v>2023</v>
      </c>
      <c r="S8" s="390" t="s">
        <v>1128</v>
      </c>
      <c r="T8" s="390" t="s">
        <v>105</v>
      </c>
      <c r="U8" s="390" t="s">
        <v>38</v>
      </c>
      <c r="V8" s="390">
        <v>1</v>
      </c>
      <c r="W8" s="390">
        <v>1</v>
      </c>
      <c r="X8" s="390">
        <v>1</v>
      </c>
      <c r="Y8" s="390">
        <v>1</v>
      </c>
      <c r="Z8" s="390" t="s">
        <v>1239</v>
      </c>
      <c r="AA8" s="390">
        <v>1</v>
      </c>
      <c r="AB8" s="391">
        <v>0</v>
      </c>
      <c r="AC8" s="391"/>
      <c r="AD8" s="391"/>
      <c r="AE8" s="391"/>
      <c r="AF8" s="391"/>
      <c r="AG8" s="391"/>
      <c r="AH8" s="391"/>
      <c r="AI8" s="391"/>
      <c r="AJ8" s="391"/>
      <c r="AK8" s="391"/>
      <c r="AL8" s="391"/>
      <c r="AM8" s="391"/>
      <c r="AN8" s="391"/>
      <c r="AO8" s="391"/>
      <c r="AP8" s="391"/>
      <c r="AQ8" s="391"/>
      <c r="AR8" s="391"/>
      <c r="AS8" s="391"/>
      <c r="AT8" s="391"/>
      <c r="AU8" s="391"/>
      <c r="AV8" s="391"/>
      <c r="AW8" s="391"/>
      <c r="AX8" s="432">
        <f t="shared" si="3"/>
        <v>0</v>
      </c>
      <c r="AY8" s="391"/>
      <c r="AZ8" s="391"/>
      <c r="BA8" s="391"/>
      <c r="BB8" s="391"/>
      <c r="BC8" s="391"/>
      <c r="BD8" s="391"/>
      <c r="BE8" s="391"/>
      <c r="BF8" s="391">
        <v>15000000</v>
      </c>
      <c r="BG8" s="391"/>
      <c r="BH8" s="391"/>
      <c r="BI8" s="391"/>
      <c r="BJ8" s="391"/>
      <c r="BK8" s="391"/>
      <c r="BL8" s="391"/>
      <c r="BM8" s="391"/>
      <c r="BN8" s="391"/>
      <c r="BO8" s="391"/>
      <c r="BP8" s="391"/>
      <c r="BQ8" s="391"/>
      <c r="BR8" s="391"/>
      <c r="BS8" s="391"/>
      <c r="BT8" s="437">
        <f t="shared" si="0"/>
        <v>15000000</v>
      </c>
      <c r="BU8" s="391"/>
      <c r="BV8" s="391"/>
      <c r="BW8" s="391"/>
      <c r="BX8" s="391"/>
      <c r="BY8" s="391"/>
      <c r="BZ8" s="391"/>
      <c r="CA8" s="391"/>
      <c r="CB8" s="391">
        <v>15000000</v>
      </c>
      <c r="CC8" s="391"/>
      <c r="CD8" s="391"/>
      <c r="CE8" s="391"/>
      <c r="CF8" s="391"/>
      <c r="CG8" s="391"/>
      <c r="CH8" s="391"/>
      <c r="CI8" s="391"/>
      <c r="CJ8" s="391"/>
      <c r="CK8" s="391"/>
      <c r="CL8" s="391"/>
      <c r="CM8" s="391"/>
      <c r="CN8" s="391"/>
      <c r="CO8" s="391"/>
      <c r="CP8" s="437">
        <f t="shared" si="1"/>
        <v>15000000</v>
      </c>
      <c r="CQ8" s="397"/>
      <c r="CR8" s="397"/>
      <c r="CS8" s="391"/>
      <c r="CT8" s="391"/>
      <c r="CU8" s="394"/>
      <c r="CV8" s="394"/>
      <c r="CW8" s="394"/>
      <c r="CX8" s="394">
        <v>15000000</v>
      </c>
      <c r="CY8" s="394"/>
      <c r="CZ8" s="394"/>
      <c r="DA8" s="394"/>
      <c r="DB8" s="394"/>
      <c r="DC8" s="394"/>
      <c r="DD8" s="394"/>
      <c r="DE8" s="394"/>
      <c r="DF8" s="394"/>
      <c r="DG8" s="394"/>
      <c r="DH8" s="394"/>
      <c r="DI8" s="394"/>
      <c r="DJ8" s="394"/>
      <c r="DK8" s="394"/>
      <c r="DL8" s="456">
        <f t="shared" si="2"/>
        <v>15000000</v>
      </c>
      <c r="DM8" s="395">
        <f>+AX8+BT8+CP8+DL8</f>
        <v>45000000</v>
      </c>
      <c r="DN8" s="396" t="s">
        <v>1189</v>
      </c>
      <c r="DO8" s="74"/>
      <c r="DP8" s="74"/>
      <c r="DQ8" s="74"/>
      <c r="DR8" s="74"/>
      <c r="DS8" s="74"/>
    </row>
    <row r="9" spans="1:123" s="3" customFormat="1" ht="50.1" customHeight="1" x14ac:dyDescent="0.2">
      <c r="A9" s="1560" t="s">
        <v>1190</v>
      </c>
      <c r="B9" s="1561"/>
      <c r="C9" s="1561"/>
      <c r="D9" s="1561"/>
      <c r="E9" s="1561"/>
      <c r="F9" s="1561"/>
      <c r="G9" s="1561"/>
      <c r="H9" s="1561"/>
      <c r="I9" s="1561"/>
      <c r="J9" s="1561"/>
      <c r="K9" s="1561"/>
      <c r="L9" s="1561"/>
      <c r="M9" s="1561"/>
      <c r="N9" s="1561"/>
      <c r="O9" s="1561"/>
      <c r="P9" s="1561"/>
      <c r="Q9" s="1561"/>
      <c r="R9" s="1561"/>
      <c r="S9" s="1561"/>
      <c r="T9" s="1561"/>
      <c r="U9" s="1561"/>
      <c r="V9" s="1561"/>
      <c r="W9" s="1561"/>
      <c r="X9" s="1561"/>
      <c r="Y9" s="1561"/>
      <c r="Z9" s="1561"/>
      <c r="AA9" s="1562"/>
      <c r="AB9" s="400">
        <f>SUM(AB4:AB8)</f>
        <v>1110000000</v>
      </c>
      <c r="AC9" s="400">
        <f t="shared" ref="AC9:CN9" si="4">SUM(AC4:AC8)</f>
        <v>0</v>
      </c>
      <c r="AD9" s="400">
        <f t="shared" si="4"/>
        <v>0</v>
      </c>
      <c r="AE9" s="400">
        <f t="shared" si="4"/>
        <v>0</v>
      </c>
      <c r="AF9" s="400">
        <f t="shared" si="4"/>
        <v>0</v>
      </c>
      <c r="AG9" s="400">
        <f t="shared" si="4"/>
        <v>0</v>
      </c>
      <c r="AH9" s="400">
        <f t="shared" si="4"/>
        <v>0</v>
      </c>
      <c r="AI9" s="400">
        <f t="shared" si="4"/>
        <v>150000000</v>
      </c>
      <c r="AJ9" s="400">
        <f t="shared" si="4"/>
        <v>0</v>
      </c>
      <c r="AK9" s="400">
        <f t="shared" si="4"/>
        <v>0</v>
      </c>
      <c r="AL9" s="400">
        <f t="shared" si="4"/>
        <v>0</v>
      </c>
      <c r="AM9" s="400">
        <f t="shared" si="4"/>
        <v>0</v>
      </c>
      <c r="AN9" s="400">
        <f t="shared" si="4"/>
        <v>0</v>
      </c>
      <c r="AO9" s="400">
        <f t="shared" si="4"/>
        <v>0</v>
      </c>
      <c r="AP9" s="400">
        <f t="shared" si="4"/>
        <v>0</v>
      </c>
      <c r="AQ9" s="400">
        <f t="shared" si="4"/>
        <v>0</v>
      </c>
      <c r="AR9" s="400">
        <f t="shared" si="4"/>
        <v>0</v>
      </c>
      <c r="AS9" s="400">
        <f t="shared" si="4"/>
        <v>0</v>
      </c>
      <c r="AT9" s="400">
        <f t="shared" si="4"/>
        <v>0</v>
      </c>
      <c r="AU9" s="400">
        <f t="shared" si="4"/>
        <v>0</v>
      </c>
      <c r="AV9" s="400">
        <f t="shared" si="4"/>
        <v>0</v>
      </c>
      <c r="AW9" s="400">
        <f t="shared" si="4"/>
        <v>0</v>
      </c>
      <c r="AX9" s="400">
        <f t="shared" si="4"/>
        <v>1260000000</v>
      </c>
      <c r="AY9" s="400">
        <f t="shared" si="4"/>
        <v>216092058</v>
      </c>
      <c r="AZ9" s="400">
        <f t="shared" si="4"/>
        <v>0</v>
      </c>
      <c r="BA9" s="400">
        <f t="shared" si="4"/>
        <v>0</v>
      </c>
      <c r="BB9" s="400">
        <f t="shared" si="4"/>
        <v>0</v>
      </c>
      <c r="BC9" s="400">
        <f t="shared" si="4"/>
        <v>0</v>
      </c>
      <c r="BD9" s="400">
        <f t="shared" si="4"/>
        <v>0</v>
      </c>
      <c r="BE9" s="400">
        <f t="shared" si="4"/>
        <v>0</v>
      </c>
      <c r="BF9" s="400">
        <f t="shared" si="4"/>
        <v>154350000</v>
      </c>
      <c r="BG9" s="400">
        <f t="shared" si="4"/>
        <v>0</v>
      </c>
      <c r="BH9" s="400">
        <f t="shared" si="4"/>
        <v>0</v>
      </c>
      <c r="BI9" s="400">
        <f t="shared" si="4"/>
        <v>0</v>
      </c>
      <c r="BJ9" s="400">
        <f t="shared" si="4"/>
        <v>0</v>
      </c>
      <c r="BK9" s="400">
        <f t="shared" si="4"/>
        <v>0</v>
      </c>
      <c r="BL9" s="400">
        <f t="shared" si="4"/>
        <v>0</v>
      </c>
      <c r="BM9" s="400">
        <f t="shared" si="4"/>
        <v>0</v>
      </c>
      <c r="BN9" s="400">
        <f t="shared" si="4"/>
        <v>0</v>
      </c>
      <c r="BO9" s="400">
        <f t="shared" si="4"/>
        <v>0</v>
      </c>
      <c r="BP9" s="400">
        <f t="shared" si="4"/>
        <v>0</v>
      </c>
      <c r="BQ9" s="400">
        <f t="shared" si="4"/>
        <v>0</v>
      </c>
      <c r="BR9" s="400">
        <f t="shared" si="4"/>
        <v>0</v>
      </c>
      <c r="BS9" s="400">
        <f t="shared" si="4"/>
        <v>0</v>
      </c>
      <c r="BT9" s="400">
        <f t="shared" si="4"/>
        <v>370442058</v>
      </c>
      <c r="BU9" s="400">
        <f t="shared" si="4"/>
        <v>225602109</v>
      </c>
      <c r="BV9" s="400">
        <f t="shared" si="4"/>
        <v>0</v>
      </c>
      <c r="BW9" s="400">
        <f t="shared" si="4"/>
        <v>0</v>
      </c>
      <c r="BX9" s="400">
        <f t="shared" si="4"/>
        <v>0</v>
      </c>
      <c r="BY9" s="400">
        <f t="shared" si="4"/>
        <v>0</v>
      </c>
      <c r="BZ9" s="400">
        <f t="shared" si="4"/>
        <v>0</v>
      </c>
      <c r="CA9" s="400">
        <f t="shared" si="4"/>
        <v>0</v>
      </c>
      <c r="CB9" s="400">
        <f t="shared" si="4"/>
        <v>161139400</v>
      </c>
      <c r="CC9" s="400">
        <f t="shared" si="4"/>
        <v>0</v>
      </c>
      <c r="CD9" s="400">
        <f t="shared" si="4"/>
        <v>0</v>
      </c>
      <c r="CE9" s="400">
        <f t="shared" si="4"/>
        <v>0</v>
      </c>
      <c r="CF9" s="400">
        <f t="shared" si="4"/>
        <v>0</v>
      </c>
      <c r="CG9" s="400">
        <f t="shared" si="4"/>
        <v>0</v>
      </c>
      <c r="CH9" s="400">
        <f t="shared" si="4"/>
        <v>0</v>
      </c>
      <c r="CI9" s="400">
        <f t="shared" si="4"/>
        <v>0</v>
      </c>
      <c r="CJ9" s="400">
        <f t="shared" si="4"/>
        <v>0</v>
      </c>
      <c r="CK9" s="400">
        <f t="shared" si="4"/>
        <v>0</v>
      </c>
      <c r="CL9" s="400">
        <f t="shared" si="4"/>
        <v>0</v>
      </c>
      <c r="CM9" s="400">
        <f t="shared" si="4"/>
        <v>0</v>
      </c>
      <c r="CN9" s="400">
        <f t="shared" si="4"/>
        <v>0</v>
      </c>
      <c r="CO9" s="400">
        <f t="shared" ref="CO9:DN9" si="5">SUM(CO4:CO8)</f>
        <v>0</v>
      </c>
      <c r="CP9" s="400">
        <f t="shared" si="5"/>
        <v>386741509</v>
      </c>
      <c r="CQ9" s="400">
        <f t="shared" si="5"/>
        <v>235526513</v>
      </c>
      <c r="CR9" s="400">
        <f t="shared" si="5"/>
        <v>0</v>
      </c>
      <c r="CS9" s="400">
        <f t="shared" si="5"/>
        <v>0</v>
      </c>
      <c r="CT9" s="400">
        <f t="shared" si="5"/>
        <v>0</v>
      </c>
      <c r="CU9" s="400">
        <f t="shared" si="5"/>
        <v>0</v>
      </c>
      <c r="CV9" s="400">
        <f t="shared" si="5"/>
        <v>0</v>
      </c>
      <c r="CW9" s="400">
        <f t="shared" si="5"/>
        <v>0</v>
      </c>
      <c r="CX9" s="400">
        <f t="shared" si="5"/>
        <v>168231622</v>
      </c>
      <c r="CY9" s="400">
        <f t="shared" si="5"/>
        <v>0</v>
      </c>
      <c r="CZ9" s="400">
        <f t="shared" si="5"/>
        <v>0</v>
      </c>
      <c r="DA9" s="400">
        <f t="shared" si="5"/>
        <v>0</v>
      </c>
      <c r="DB9" s="400">
        <f t="shared" si="5"/>
        <v>0</v>
      </c>
      <c r="DC9" s="400">
        <f t="shared" si="5"/>
        <v>0</v>
      </c>
      <c r="DD9" s="400">
        <f t="shared" si="5"/>
        <v>0</v>
      </c>
      <c r="DE9" s="400">
        <f t="shared" si="5"/>
        <v>0</v>
      </c>
      <c r="DF9" s="400">
        <f t="shared" si="5"/>
        <v>0</v>
      </c>
      <c r="DG9" s="400">
        <f t="shared" si="5"/>
        <v>0</v>
      </c>
      <c r="DH9" s="400">
        <f t="shared" si="5"/>
        <v>0</v>
      </c>
      <c r="DI9" s="400">
        <f t="shared" si="5"/>
        <v>0</v>
      </c>
      <c r="DJ9" s="400">
        <f t="shared" si="5"/>
        <v>0</v>
      </c>
      <c r="DK9" s="400">
        <f t="shared" si="5"/>
        <v>0</v>
      </c>
      <c r="DL9" s="400">
        <f t="shared" si="5"/>
        <v>403758135</v>
      </c>
      <c r="DM9" s="400">
        <f t="shared" si="5"/>
        <v>2420941702</v>
      </c>
      <c r="DN9" s="400">
        <f t="shared" si="5"/>
        <v>0</v>
      </c>
      <c r="DO9" s="539"/>
      <c r="DP9" s="74"/>
      <c r="DQ9" s="74"/>
      <c r="DR9" s="74"/>
      <c r="DS9" s="74"/>
    </row>
  </sheetData>
  <mergeCells count="107">
    <mergeCell ref="A2:A3"/>
    <mergeCell ref="B2:B3"/>
    <mergeCell ref="C2:C3"/>
    <mergeCell ref="E2:E3"/>
    <mergeCell ref="G2:G3"/>
    <mergeCell ref="H2:N2"/>
    <mergeCell ref="O2:O3"/>
    <mergeCell ref="AX1:AX3"/>
    <mergeCell ref="AY1:BS1"/>
    <mergeCell ref="AY2:AY3"/>
    <mergeCell ref="BA2:BA3"/>
    <mergeCell ref="BB2:BB3"/>
    <mergeCell ref="BC2:BC3"/>
    <mergeCell ref="A1:C1"/>
    <mergeCell ref="D1:E1"/>
    <mergeCell ref="F1:N1"/>
    <mergeCell ref="O1:W1"/>
    <mergeCell ref="P2:P3"/>
    <mergeCell ref="Q2:W2"/>
    <mergeCell ref="X2:AA2"/>
    <mergeCell ref="AB2:AB3"/>
    <mergeCell ref="AD2:AD3"/>
    <mergeCell ref="AE2:AE3"/>
    <mergeCell ref="AI2:AI3"/>
    <mergeCell ref="DL1:DL3"/>
    <mergeCell ref="DM1:DM3"/>
    <mergeCell ref="DN1:DN3"/>
    <mergeCell ref="BT1:BT3"/>
    <mergeCell ref="BU1:CO1"/>
    <mergeCell ref="CP1:CP3"/>
    <mergeCell ref="CQ1:DK1"/>
    <mergeCell ref="X1:AA1"/>
    <mergeCell ref="AB1:AW1"/>
    <mergeCell ref="AR2:AR3"/>
    <mergeCell ref="AS2:AS3"/>
    <mergeCell ref="AT2:AT3"/>
    <mergeCell ref="AU2:AU3"/>
    <mergeCell ref="AV2:AV3"/>
    <mergeCell ref="AW2:AW3"/>
    <mergeCell ref="AL2:AL3"/>
    <mergeCell ref="AM2:AM3"/>
    <mergeCell ref="AN2:AN3"/>
    <mergeCell ref="AO2:AO3"/>
    <mergeCell ref="AP2:AP3"/>
    <mergeCell ref="AQ2:AQ3"/>
    <mergeCell ref="AF2:AF3"/>
    <mergeCell ref="AG2:AG3"/>
    <mergeCell ref="AH2:AH3"/>
    <mergeCell ref="AJ2:AJ3"/>
    <mergeCell ref="AK2:AK3"/>
    <mergeCell ref="BJ2:BJ3"/>
    <mergeCell ref="BK2:BK3"/>
    <mergeCell ref="BL2:BL3"/>
    <mergeCell ref="BM2:BM3"/>
    <mergeCell ref="BN2:BN3"/>
    <mergeCell ref="BO2:BO3"/>
    <mergeCell ref="BD2:BD3"/>
    <mergeCell ref="BE2:BE3"/>
    <mergeCell ref="BF2:BF3"/>
    <mergeCell ref="BG2:BG3"/>
    <mergeCell ref="BH2:BH3"/>
    <mergeCell ref="BI2:BI3"/>
    <mergeCell ref="BX2:BX3"/>
    <mergeCell ref="BY2:BY3"/>
    <mergeCell ref="BZ2:BZ3"/>
    <mergeCell ref="CA2:CA3"/>
    <mergeCell ref="CB2:CB3"/>
    <mergeCell ref="CC2:CC3"/>
    <mergeCell ref="BP2:BP3"/>
    <mergeCell ref="BQ2:BQ3"/>
    <mergeCell ref="BR2:BR3"/>
    <mergeCell ref="BS2:BS3"/>
    <mergeCell ref="BU2:BU3"/>
    <mergeCell ref="BW2:BW3"/>
    <mergeCell ref="CM2:CM3"/>
    <mergeCell ref="CN2:CN3"/>
    <mergeCell ref="CO2:CO3"/>
    <mergeCell ref="CD2:CD3"/>
    <mergeCell ref="CE2:CE3"/>
    <mergeCell ref="CF2:CF3"/>
    <mergeCell ref="CG2:CG3"/>
    <mergeCell ref="CH2:CH3"/>
    <mergeCell ref="CI2:CI3"/>
    <mergeCell ref="DJ2:DJ3"/>
    <mergeCell ref="DK2:DK3"/>
    <mergeCell ref="A9:AA9"/>
    <mergeCell ref="DD2:DD3"/>
    <mergeCell ref="DE2:DE3"/>
    <mergeCell ref="DF2:DF3"/>
    <mergeCell ref="DG2:DG3"/>
    <mergeCell ref="DH2:DH3"/>
    <mergeCell ref="DI2:DI3"/>
    <mergeCell ref="CX2:CX3"/>
    <mergeCell ref="CY2:CY3"/>
    <mergeCell ref="CZ2:CZ3"/>
    <mergeCell ref="DA2:DA3"/>
    <mergeCell ref="DB2:DB3"/>
    <mergeCell ref="DC2:DC3"/>
    <mergeCell ref="CQ2:CQ3"/>
    <mergeCell ref="CS2:CS3"/>
    <mergeCell ref="CT2:CT3"/>
    <mergeCell ref="CU2:CU3"/>
    <mergeCell ref="CV2:CV3"/>
    <mergeCell ref="CW2:CW3"/>
    <mergeCell ref="CJ2:CJ3"/>
    <mergeCell ref="CK2:CK3"/>
    <mergeCell ref="CL2:CL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FDB88-20AD-48BB-9B71-582C3B2E153D}">
  <sheetPr codeName="Hoja2"/>
  <dimension ref="A1:GW339"/>
  <sheetViews>
    <sheetView tabSelected="1" zoomScale="70" zoomScaleNormal="70" zoomScaleSheetLayoutView="80" workbookViewId="0">
      <pane ySplit="9" topLeftCell="A328" activePane="bottomLeft" state="frozen"/>
      <selection pane="bottomLeft" activeCell="B343" sqref="B343"/>
    </sheetView>
  </sheetViews>
  <sheetFormatPr baseColWidth="10" defaultColWidth="10.7109375" defaultRowHeight="13.5" x14ac:dyDescent="0.25"/>
  <cols>
    <col min="1" max="1" width="19.5703125" style="754" customWidth="1"/>
    <col min="2" max="2" width="45" style="754" customWidth="1"/>
    <col min="3" max="3" width="29.140625" style="754" customWidth="1"/>
    <col min="4" max="4" width="17" style="754" customWidth="1"/>
    <col min="5" max="5" width="38.85546875" style="754" customWidth="1"/>
    <col min="6" max="6" width="18" style="754" customWidth="1"/>
    <col min="7" max="7" width="97.28515625" style="754" customWidth="1"/>
    <col min="8" max="8" width="15.140625" style="754" customWidth="1"/>
    <col min="9" max="9" width="22.7109375" style="754" customWidth="1"/>
    <col min="10" max="10" width="13" style="754" customWidth="1"/>
    <col min="11" max="11" width="13.42578125" style="754" customWidth="1"/>
    <col min="12" max="12" width="14.85546875" style="754" customWidth="1"/>
    <col min="13" max="13" width="15.42578125" style="754" customWidth="1"/>
    <col min="14" max="14" width="14.42578125" style="754" customWidth="1"/>
    <col min="15" max="15" width="83.28515625" style="754" customWidth="1"/>
    <col min="16" max="16" width="16.42578125" style="754" bestFit="1" customWidth="1"/>
    <col min="17" max="17" width="13.5703125" style="754" customWidth="1"/>
    <col min="18" max="18" width="30.85546875" style="754" customWidth="1"/>
    <col min="19" max="19" width="15.42578125" style="754" bestFit="1" customWidth="1"/>
    <col min="20" max="20" width="15" style="754" customWidth="1"/>
    <col min="21" max="22" width="16.42578125" style="754" bestFit="1" customWidth="1"/>
    <col min="23" max="23" width="16" style="770" bestFit="1" customWidth="1"/>
    <col min="24" max="24" width="16.7109375" style="754" bestFit="1" customWidth="1"/>
    <col min="25" max="26" width="16.42578125" style="754" bestFit="1" customWidth="1"/>
    <col min="27" max="27" width="27.42578125" style="1130" bestFit="1" customWidth="1"/>
    <col min="28" max="28" width="18" style="627" customWidth="1"/>
    <col min="29" max="29" width="18.42578125" style="627" customWidth="1"/>
    <col min="30" max="30" width="26.85546875" style="627" bestFit="1" customWidth="1"/>
    <col min="31" max="31" width="23" style="627" bestFit="1" customWidth="1"/>
    <col min="32" max="32" width="26.7109375" style="627" bestFit="1" customWidth="1"/>
    <col min="33" max="33" width="22.140625" style="627" bestFit="1" customWidth="1"/>
    <col min="34" max="35" width="22.5703125" style="627" bestFit="1" customWidth="1"/>
    <col min="36" max="36" width="14" style="627" bestFit="1" customWidth="1"/>
    <col min="37" max="37" width="12.42578125" style="627" bestFit="1" customWidth="1"/>
    <col min="38" max="38" width="22.5703125" style="627" bestFit="1" customWidth="1"/>
    <col min="39" max="39" width="23" style="627" bestFit="1" customWidth="1"/>
    <col min="40" max="40" width="24" style="627" bestFit="1" customWidth="1"/>
    <col min="41" max="41" width="24.42578125" style="627" bestFit="1" customWidth="1"/>
    <col min="42" max="42" width="23" style="627" bestFit="1" customWidth="1"/>
    <col min="43" max="43" width="24.42578125" style="627" bestFit="1" customWidth="1"/>
    <col min="44" max="44" width="15.42578125" style="627" customWidth="1"/>
    <col min="45" max="45" width="24" style="627" bestFit="1" customWidth="1"/>
    <col min="46" max="46" width="15.85546875" style="627" customWidth="1"/>
    <col min="47" max="47" width="23" style="627" bestFit="1" customWidth="1"/>
    <col min="48" max="48" width="21.5703125" style="627" bestFit="1" customWidth="1"/>
    <col min="49" max="49" width="23" style="627" bestFit="1" customWidth="1"/>
    <col min="50" max="50" width="18.85546875" style="627" bestFit="1" customWidth="1"/>
    <col min="51" max="51" width="26.85546875" style="756" bestFit="1" customWidth="1"/>
    <col min="52" max="52" width="26.85546875" style="627" bestFit="1" customWidth="1"/>
    <col min="53" max="53" width="24.85546875" style="627" bestFit="1" customWidth="1"/>
    <col min="54" max="54" width="19.7109375" style="627" bestFit="1" customWidth="1"/>
    <col min="55" max="55" width="26" style="627" bestFit="1" customWidth="1"/>
    <col min="56" max="56" width="23" style="627" bestFit="1" customWidth="1"/>
    <col min="57" max="57" width="26.28515625" style="627" bestFit="1" customWidth="1"/>
    <col min="58" max="58" width="23" style="627" bestFit="1" customWidth="1"/>
    <col min="59" max="59" width="21.5703125" style="627" bestFit="1" customWidth="1"/>
    <col min="60" max="60" width="22.5703125" style="627" bestFit="1" customWidth="1"/>
    <col min="61" max="61" width="22.140625" style="627" bestFit="1" customWidth="1"/>
    <col min="62" max="62" width="17.7109375" style="627" bestFit="1" customWidth="1"/>
    <col min="63" max="63" width="22.5703125" style="627" bestFit="1" customWidth="1"/>
    <col min="64" max="65" width="23" style="627" bestFit="1" customWidth="1"/>
    <col min="66" max="66" width="22.5703125" style="627" bestFit="1" customWidth="1"/>
    <col min="67" max="68" width="23" style="627" bestFit="1" customWidth="1"/>
    <col min="69" max="70" width="12.42578125" style="627" bestFit="1" customWidth="1"/>
    <col min="71" max="71" width="23" style="627" bestFit="1" customWidth="1"/>
    <col min="72" max="72" width="12.42578125" style="627" bestFit="1" customWidth="1"/>
    <col min="73" max="73" width="19.7109375" style="627" bestFit="1" customWidth="1"/>
    <col min="74" max="74" width="18.7109375" style="627" customWidth="1"/>
    <col min="75" max="75" width="26.42578125" style="756" bestFit="1" customWidth="1"/>
    <col min="76" max="76" width="27.85546875" style="627" bestFit="1" customWidth="1"/>
    <col min="77" max="77" width="18.5703125" style="627" customWidth="1"/>
    <col min="78" max="78" width="18.7109375" style="627" customWidth="1"/>
    <col min="79" max="79" width="27.42578125" style="627" bestFit="1" customWidth="1"/>
    <col min="80" max="80" width="22.5703125" style="627" bestFit="1" customWidth="1"/>
    <col min="81" max="81" width="26.28515625" style="627" bestFit="1" customWidth="1"/>
    <col min="82" max="82" width="22.5703125" style="627" bestFit="1" customWidth="1"/>
    <col min="83" max="83" width="21.140625" style="627" bestFit="1" customWidth="1"/>
    <col min="84" max="84" width="21.7109375" style="627" bestFit="1" customWidth="1"/>
    <col min="85" max="85" width="23" style="627" bestFit="1" customWidth="1"/>
    <col min="86" max="86" width="17.7109375" style="627" bestFit="1" customWidth="1"/>
    <col min="87" max="87" width="22.5703125" style="627" bestFit="1" customWidth="1"/>
    <col min="88" max="90" width="22.140625" style="627" bestFit="1" customWidth="1"/>
    <col min="91" max="91" width="23" style="627" bestFit="1" customWidth="1"/>
    <col min="92" max="92" width="12.85546875" style="627" bestFit="1" customWidth="1"/>
    <col min="93" max="93" width="23" style="627" bestFit="1" customWidth="1"/>
    <col min="94" max="94" width="12.42578125" style="627" bestFit="1" customWidth="1"/>
    <col min="95" max="95" width="22.5703125" style="627" bestFit="1" customWidth="1"/>
    <col min="96" max="96" width="21.5703125" style="627" bestFit="1" customWidth="1"/>
    <col min="97" max="97" width="13.42578125" style="627" bestFit="1" customWidth="1"/>
    <col min="98" max="98" width="18.5703125" style="627" bestFit="1" customWidth="1"/>
    <col min="99" max="99" width="28.28515625" style="756" bestFit="1" customWidth="1"/>
    <col min="100" max="100" width="27.85546875" style="627" bestFit="1" customWidth="1"/>
    <col min="101" max="101" width="16.5703125" style="627" customWidth="1"/>
    <col min="102" max="102" width="21" style="627" bestFit="1" customWidth="1"/>
    <col min="103" max="103" width="27.85546875" style="627" bestFit="1" customWidth="1"/>
    <col min="104" max="104" width="23" style="627" bestFit="1" customWidth="1"/>
    <col min="105" max="105" width="26.28515625" style="627" bestFit="1" customWidth="1"/>
    <col min="106" max="106" width="23" style="627" bestFit="1" customWidth="1"/>
    <col min="107" max="107" width="21.5703125" style="627" bestFit="1" customWidth="1"/>
    <col min="108" max="109" width="22.140625" style="627" bestFit="1" customWidth="1"/>
    <col min="110" max="110" width="17.7109375" style="627" bestFit="1" customWidth="1"/>
    <col min="111" max="111" width="22.5703125" style="627" bestFit="1" customWidth="1"/>
    <col min="112" max="113" width="23" style="627" bestFit="1" customWidth="1"/>
    <col min="114" max="114" width="20.7109375" style="627" bestFit="1" customWidth="1"/>
    <col min="115" max="115" width="23" style="627" bestFit="1" customWidth="1"/>
    <col min="116" max="116" width="22.5703125" style="627" bestFit="1" customWidth="1"/>
    <col min="117" max="117" width="12.85546875" style="627" bestFit="1" customWidth="1"/>
    <col min="118" max="118" width="12.42578125" style="627" bestFit="1" customWidth="1"/>
    <col min="119" max="119" width="16.42578125" style="627" bestFit="1" customWidth="1"/>
    <col min="120" max="120" width="12.42578125" style="627" bestFit="1" customWidth="1"/>
    <col min="121" max="121" width="17.140625" style="627" bestFit="1" customWidth="1"/>
    <col min="122" max="122" width="20" style="627" bestFit="1" customWidth="1"/>
    <col min="123" max="123" width="27.42578125" style="756" bestFit="1" customWidth="1"/>
    <col min="124" max="124" width="30.140625" style="628" bestFit="1" customWidth="1"/>
    <col min="125" max="125" width="45.42578125" style="754" bestFit="1" customWidth="1"/>
    <col min="126" max="126" width="5.140625" style="754" bestFit="1" customWidth="1"/>
    <col min="127" max="127" width="12.140625" style="754" bestFit="1" customWidth="1"/>
    <col min="128" max="128" width="17.42578125" style="754" bestFit="1" customWidth="1"/>
    <col min="129" max="16384" width="10.7109375" style="754"/>
  </cols>
  <sheetData>
    <row r="1" spans="1:125" s="1337" customFormat="1" ht="18" customHeight="1" x14ac:dyDescent="0.2">
      <c r="A1" s="1437"/>
      <c r="B1" s="1437"/>
      <c r="C1" s="1430" t="s">
        <v>1321</v>
      </c>
      <c r="D1" s="1430"/>
      <c r="E1" s="1430"/>
      <c r="F1" s="1430"/>
      <c r="G1" s="1430"/>
      <c r="H1" s="1430"/>
      <c r="I1" s="1430"/>
      <c r="J1" s="1430"/>
      <c r="K1" s="1430"/>
      <c r="L1" s="1430"/>
      <c r="M1" s="1430"/>
      <c r="N1" s="1430"/>
      <c r="O1" s="1430"/>
      <c r="P1" s="1430"/>
      <c r="Q1" s="1430"/>
      <c r="R1" s="1430"/>
      <c r="S1" s="1430"/>
      <c r="T1" s="1430"/>
      <c r="U1" s="1430"/>
      <c r="V1" s="1430"/>
      <c r="W1" s="1430"/>
      <c r="X1" s="1430"/>
      <c r="Y1" s="1430"/>
      <c r="Z1" s="1430"/>
      <c r="AA1" s="1430"/>
      <c r="AB1" s="1430"/>
      <c r="AC1" s="1430"/>
      <c r="AD1" s="1430"/>
      <c r="AE1" s="1430"/>
      <c r="AF1" s="1430"/>
      <c r="AG1" s="1430"/>
      <c r="AH1" s="1430"/>
      <c r="AI1" s="1430"/>
      <c r="AJ1" s="1430"/>
      <c r="AK1" s="1430"/>
      <c r="AL1" s="1430"/>
      <c r="AM1" s="1430"/>
      <c r="AN1" s="1430"/>
      <c r="AO1" s="1430"/>
      <c r="AP1" s="1430"/>
      <c r="AQ1" s="1430"/>
      <c r="AR1" s="1430"/>
      <c r="AS1" s="1430"/>
      <c r="AT1" s="1430"/>
      <c r="AU1" s="1430"/>
      <c r="AV1" s="1430"/>
      <c r="AW1" s="1430"/>
      <c r="AX1" s="1430"/>
      <c r="AY1" s="1430"/>
      <c r="AZ1" s="1430"/>
      <c r="BA1" s="1430"/>
      <c r="BB1" s="1430"/>
      <c r="BC1" s="1430"/>
      <c r="BD1" s="1430"/>
      <c r="BE1" s="1430"/>
      <c r="BF1" s="1430"/>
      <c r="BG1" s="1430"/>
      <c r="BH1" s="1430"/>
      <c r="BI1" s="1430"/>
      <c r="BJ1" s="1430"/>
      <c r="BK1" s="1430"/>
      <c r="BL1" s="1430"/>
      <c r="BM1" s="1430"/>
      <c r="BN1" s="1430"/>
      <c r="BO1" s="1430"/>
      <c r="BP1" s="1430"/>
      <c r="BQ1" s="1430"/>
      <c r="BR1" s="1430"/>
      <c r="BS1" s="1430"/>
      <c r="BT1" s="1430"/>
      <c r="BU1" s="1430"/>
      <c r="BV1" s="1430"/>
      <c r="BW1" s="1430"/>
      <c r="BX1" s="1430"/>
      <c r="BY1" s="1430"/>
      <c r="BZ1" s="1430"/>
      <c r="CA1" s="1430"/>
      <c r="CB1" s="1430"/>
      <c r="CC1" s="1430"/>
      <c r="CD1" s="1430"/>
      <c r="CE1" s="1430"/>
      <c r="CF1" s="1430"/>
      <c r="CG1" s="1430"/>
      <c r="CH1" s="1430"/>
      <c r="CI1" s="1430"/>
      <c r="CJ1" s="1430"/>
      <c r="CK1" s="1430"/>
      <c r="CL1" s="1430"/>
      <c r="CM1" s="1430"/>
      <c r="CN1" s="1430"/>
      <c r="CO1" s="1430"/>
      <c r="CP1" s="1430"/>
      <c r="CQ1" s="1430"/>
      <c r="CR1" s="1430"/>
      <c r="CS1" s="1430"/>
      <c r="CT1" s="1430"/>
      <c r="CU1" s="1430"/>
      <c r="CV1" s="1430"/>
      <c r="CW1" s="1430"/>
      <c r="CX1" s="1430"/>
      <c r="CY1" s="1430"/>
      <c r="CZ1" s="1430"/>
      <c r="DA1" s="1430"/>
      <c r="DB1" s="1430"/>
      <c r="DC1" s="1430"/>
      <c r="DD1" s="1430"/>
      <c r="DE1" s="1430"/>
      <c r="DF1" s="1430"/>
      <c r="DG1" s="1430"/>
      <c r="DH1" s="1430"/>
      <c r="DI1" s="1430"/>
      <c r="DJ1" s="1430"/>
      <c r="DK1" s="1430"/>
      <c r="DL1" s="1430"/>
      <c r="DM1" s="1430"/>
      <c r="DN1" s="1430"/>
      <c r="DO1" s="1430"/>
      <c r="DP1" s="1430"/>
      <c r="DQ1" s="1430"/>
      <c r="DR1" s="1430"/>
      <c r="DS1" s="1429" t="s">
        <v>1322</v>
      </c>
      <c r="DT1" s="1429"/>
      <c r="DU1" s="1429"/>
    </row>
    <row r="2" spans="1:125" s="1337" customFormat="1" ht="21.75" customHeight="1" x14ac:dyDescent="0.2">
      <c r="A2" s="1437"/>
      <c r="B2" s="1437"/>
      <c r="C2" s="1430" t="s">
        <v>1323</v>
      </c>
      <c r="D2" s="1430"/>
      <c r="E2" s="1430"/>
      <c r="F2" s="1430"/>
      <c r="G2" s="1430"/>
      <c r="H2" s="1430"/>
      <c r="I2" s="1430"/>
      <c r="J2" s="1430"/>
      <c r="K2" s="1430"/>
      <c r="L2" s="1430"/>
      <c r="M2" s="1430"/>
      <c r="N2" s="1430"/>
      <c r="O2" s="1430"/>
      <c r="P2" s="1430"/>
      <c r="Q2" s="1430"/>
      <c r="R2" s="1430"/>
      <c r="S2" s="1430"/>
      <c r="T2" s="1430"/>
      <c r="U2" s="1430"/>
      <c r="V2" s="1430"/>
      <c r="W2" s="1430"/>
      <c r="X2" s="1430"/>
      <c r="Y2" s="1430"/>
      <c r="Z2" s="1430"/>
      <c r="AA2" s="1430"/>
      <c r="AB2" s="1430"/>
      <c r="AC2" s="1430"/>
      <c r="AD2" s="1430"/>
      <c r="AE2" s="1430"/>
      <c r="AF2" s="1430"/>
      <c r="AG2" s="1430"/>
      <c r="AH2" s="1430"/>
      <c r="AI2" s="1430"/>
      <c r="AJ2" s="1430"/>
      <c r="AK2" s="1430"/>
      <c r="AL2" s="1430"/>
      <c r="AM2" s="1430"/>
      <c r="AN2" s="1430"/>
      <c r="AO2" s="1430"/>
      <c r="AP2" s="1430"/>
      <c r="AQ2" s="1430"/>
      <c r="AR2" s="1430"/>
      <c r="AS2" s="1430"/>
      <c r="AT2" s="1430"/>
      <c r="AU2" s="1430"/>
      <c r="AV2" s="1430"/>
      <c r="AW2" s="1430"/>
      <c r="AX2" s="1430"/>
      <c r="AY2" s="1430"/>
      <c r="AZ2" s="1430"/>
      <c r="BA2" s="1430"/>
      <c r="BB2" s="1430"/>
      <c r="BC2" s="1430"/>
      <c r="BD2" s="1430"/>
      <c r="BE2" s="1430"/>
      <c r="BF2" s="1430"/>
      <c r="BG2" s="1430"/>
      <c r="BH2" s="1430"/>
      <c r="BI2" s="1430"/>
      <c r="BJ2" s="1430"/>
      <c r="BK2" s="1430"/>
      <c r="BL2" s="1430"/>
      <c r="BM2" s="1430"/>
      <c r="BN2" s="1430"/>
      <c r="BO2" s="1430"/>
      <c r="BP2" s="1430"/>
      <c r="BQ2" s="1430"/>
      <c r="BR2" s="1430"/>
      <c r="BS2" s="1430"/>
      <c r="BT2" s="1430"/>
      <c r="BU2" s="1430"/>
      <c r="BV2" s="1430"/>
      <c r="BW2" s="1430"/>
      <c r="BX2" s="1430"/>
      <c r="BY2" s="1430"/>
      <c r="BZ2" s="1430"/>
      <c r="CA2" s="1430"/>
      <c r="CB2" s="1430"/>
      <c r="CC2" s="1430"/>
      <c r="CD2" s="1430"/>
      <c r="CE2" s="1430"/>
      <c r="CF2" s="1430"/>
      <c r="CG2" s="1430"/>
      <c r="CH2" s="1430"/>
      <c r="CI2" s="1430"/>
      <c r="CJ2" s="1430"/>
      <c r="CK2" s="1430"/>
      <c r="CL2" s="1430"/>
      <c r="CM2" s="1430"/>
      <c r="CN2" s="1430"/>
      <c r="CO2" s="1430"/>
      <c r="CP2" s="1430"/>
      <c r="CQ2" s="1430"/>
      <c r="CR2" s="1430"/>
      <c r="CS2" s="1430"/>
      <c r="CT2" s="1430"/>
      <c r="CU2" s="1430"/>
      <c r="CV2" s="1430"/>
      <c r="CW2" s="1430"/>
      <c r="CX2" s="1430"/>
      <c r="CY2" s="1430"/>
      <c r="CZ2" s="1430"/>
      <c r="DA2" s="1430"/>
      <c r="DB2" s="1430"/>
      <c r="DC2" s="1430"/>
      <c r="DD2" s="1430"/>
      <c r="DE2" s="1430"/>
      <c r="DF2" s="1430"/>
      <c r="DG2" s="1430"/>
      <c r="DH2" s="1430"/>
      <c r="DI2" s="1430"/>
      <c r="DJ2" s="1430"/>
      <c r="DK2" s="1430"/>
      <c r="DL2" s="1430"/>
      <c r="DM2" s="1430"/>
      <c r="DN2" s="1430"/>
      <c r="DO2" s="1430"/>
      <c r="DP2" s="1430"/>
      <c r="DQ2" s="1430"/>
      <c r="DR2" s="1430"/>
      <c r="DS2" s="1429"/>
      <c r="DT2" s="1429"/>
      <c r="DU2" s="1429"/>
    </row>
    <row r="3" spans="1:125" s="1337" customFormat="1" ht="18" customHeight="1" x14ac:dyDescent="0.2">
      <c r="A3" s="1437"/>
      <c r="B3" s="1437"/>
      <c r="C3" s="1430" t="s">
        <v>1324</v>
      </c>
      <c r="D3" s="1430"/>
      <c r="E3" s="1430"/>
      <c r="F3" s="1430"/>
      <c r="G3" s="1430"/>
      <c r="H3" s="1430"/>
      <c r="I3" s="1430"/>
      <c r="J3" s="1430"/>
      <c r="K3" s="1430"/>
      <c r="L3" s="1430"/>
      <c r="M3" s="1430"/>
      <c r="N3" s="1430"/>
      <c r="O3" s="1430"/>
      <c r="P3" s="1430"/>
      <c r="Q3" s="1430"/>
      <c r="R3" s="1430"/>
      <c r="S3" s="1430"/>
      <c r="T3" s="1430"/>
      <c r="U3" s="1430"/>
      <c r="V3" s="1430"/>
      <c r="W3" s="1430"/>
      <c r="X3" s="1430"/>
      <c r="Y3" s="1430"/>
      <c r="Z3" s="1430"/>
      <c r="AA3" s="1430"/>
      <c r="AB3" s="1430"/>
      <c r="AC3" s="1430"/>
      <c r="AD3" s="1430"/>
      <c r="AE3" s="1430"/>
      <c r="AF3" s="1430"/>
      <c r="AG3" s="1430"/>
      <c r="AH3" s="1430"/>
      <c r="AI3" s="1430"/>
      <c r="AJ3" s="1430"/>
      <c r="AK3" s="1430"/>
      <c r="AL3" s="1430"/>
      <c r="AM3" s="1430"/>
      <c r="AN3" s="1430"/>
      <c r="AO3" s="1430"/>
      <c r="AP3" s="1430"/>
      <c r="AQ3" s="1430"/>
      <c r="AR3" s="1430"/>
      <c r="AS3" s="1430"/>
      <c r="AT3" s="1430"/>
      <c r="AU3" s="1430"/>
      <c r="AV3" s="1430"/>
      <c r="AW3" s="1430"/>
      <c r="AX3" s="1430"/>
      <c r="AY3" s="1430"/>
      <c r="AZ3" s="1430"/>
      <c r="BA3" s="1430"/>
      <c r="BB3" s="1430"/>
      <c r="BC3" s="1430"/>
      <c r="BD3" s="1430"/>
      <c r="BE3" s="1430"/>
      <c r="BF3" s="1430"/>
      <c r="BG3" s="1430"/>
      <c r="BH3" s="1430"/>
      <c r="BI3" s="1430"/>
      <c r="BJ3" s="1430"/>
      <c r="BK3" s="1430"/>
      <c r="BL3" s="1430"/>
      <c r="BM3" s="1430"/>
      <c r="BN3" s="1430"/>
      <c r="BO3" s="1430"/>
      <c r="BP3" s="1430"/>
      <c r="BQ3" s="1430"/>
      <c r="BR3" s="1430"/>
      <c r="BS3" s="1430"/>
      <c r="BT3" s="1430"/>
      <c r="BU3" s="1430"/>
      <c r="BV3" s="1430"/>
      <c r="BW3" s="1430"/>
      <c r="BX3" s="1430"/>
      <c r="BY3" s="1430"/>
      <c r="BZ3" s="1430"/>
      <c r="CA3" s="1430"/>
      <c r="CB3" s="1430"/>
      <c r="CC3" s="1430"/>
      <c r="CD3" s="1430"/>
      <c r="CE3" s="1430"/>
      <c r="CF3" s="1430"/>
      <c r="CG3" s="1430"/>
      <c r="CH3" s="1430"/>
      <c r="CI3" s="1430"/>
      <c r="CJ3" s="1430"/>
      <c r="CK3" s="1430"/>
      <c r="CL3" s="1430"/>
      <c r="CM3" s="1430"/>
      <c r="CN3" s="1430"/>
      <c r="CO3" s="1430"/>
      <c r="CP3" s="1430"/>
      <c r="CQ3" s="1430"/>
      <c r="CR3" s="1430"/>
      <c r="CS3" s="1430"/>
      <c r="CT3" s="1430"/>
      <c r="CU3" s="1430"/>
      <c r="CV3" s="1430"/>
      <c r="CW3" s="1430"/>
      <c r="CX3" s="1430"/>
      <c r="CY3" s="1430"/>
      <c r="CZ3" s="1430"/>
      <c r="DA3" s="1430"/>
      <c r="DB3" s="1430"/>
      <c r="DC3" s="1430"/>
      <c r="DD3" s="1430"/>
      <c r="DE3" s="1430"/>
      <c r="DF3" s="1430"/>
      <c r="DG3" s="1430"/>
      <c r="DH3" s="1430"/>
      <c r="DI3" s="1430"/>
      <c r="DJ3" s="1430"/>
      <c r="DK3" s="1430"/>
      <c r="DL3" s="1430"/>
      <c r="DM3" s="1430"/>
      <c r="DN3" s="1430"/>
      <c r="DO3" s="1430"/>
      <c r="DP3" s="1430"/>
      <c r="DQ3" s="1430"/>
      <c r="DR3" s="1430"/>
      <c r="DS3" s="1429"/>
      <c r="DT3" s="1429"/>
      <c r="DU3" s="1429"/>
    </row>
    <row r="4" spans="1:125" s="1337" customFormat="1" ht="18" customHeight="1" x14ac:dyDescent="0.2">
      <c r="A4" s="1437"/>
      <c r="B4" s="1437"/>
      <c r="C4" s="1430" t="s">
        <v>1325</v>
      </c>
      <c r="D4" s="1430"/>
      <c r="E4" s="1430"/>
      <c r="F4" s="1430"/>
      <c r="G4" s="1430"/>
      <c r="H4" s="1430"/>
      <c r="I4" s="1430"/>
      <c r="J4" s="1430"/>
      <c r="K4" s="1430"/>
      <c r="L4" s="1430"/>
      <c r="M4" s="1430"/>
      <c r="N4" s="1430"/>
      <c r="O4" s="1430"/>
      <c r="P4" s="1430"/>
      <c r="Q4" s="1430"/>
      <c r="R4" s="1430"/>
      <c r="S4" s="1430"/>
      <c r="T4" s="1430"/>
      <c r="U4" s="1430"/>
      <c r="V4" s="1430"/>
      <c r="W4" s="1430"/>
      <c r="X4" s="1430"/>
      <c r="Y4" s="1430"/>
      <c r="Z4" s="1430"/>
      <c r="AA4" s="1430"/>
      <c r="AB4" s="1430"/>
      <c r="AC4" s="1430"/>
      <c r="AD4" s="1430"/>
      <c r="AE4" s="1430"/>
      <c r="AF4" s="1430"/>
      <c r="AG4" s="1430"/>
      <c r="AH4" s="1430"/>
      <c r="AI4" s="1430"/>
      <c r="AJ4" s="1430"/>
      <c r="AK4" s="1430"/>
      <c r="AL4" s="1430"/>
      <c r="AM4" s="1430"/>
      <c r="AN4" s="1430"/>
      <c r="AO4" s="1430"/>
      <c r="AP4" s="1430"/>
      <c r="AQ4" s="1430"/>
      <c r="AR4" s="1430"/>
      <c r="AS4" s="1430"/>
      <c r="AT4" s="1430"/>
      <c r="AU4" s="1430"/>
      <c r="AV4" s="1430"/>
      <c r="AW4" s="1430"/>
      <c r="AX4" s="1430"/>
      <c r="AY4" s="1430"/>
      <c r="AZ4" s="1430"/>
      <c r="BA4" s="1430"/>
      <c r="BB4" s="1430"/>
      <c r="BC4" s="1430"/>
      <c r="BD4" s="1430"/>
      <c r="BE4" s="1430"/>
      <c r="BF4" s="1430"/>
      <c r="BG4" s="1430"/>
      <c r="BH4" s="1430"/>
      <c r="BI4" s="1430"/>
      <c r="BJ4" s="1430"/>
      <c r="BK4" s="1430"/>
      <c r="BL4" s="1430"/>
      <c r="BM4" s="1430"/>
      <c r="BN4" s="1430"/>
      <c r="BO4" s="1430"/>
      <c r="BP4" s="1430"/>
      <c r="BQ4" s="1430"/>
      <c r="BR4" s="1430"/>
      <c r="BS4" s="1430"/>
      <c r="BT4" s="1430"/>
      <c r="BU4" s="1430"/>
      <c r="BV4" s="1430"/>
      <c r="BW4" s="1430"/>
      <c r="BX4" s="1430"/>
      <c r="BY4" s="1430"/>
      <c r="BZ4" s="1430"/>
      <c r="CA4" s="1430"/>
      <c r="CB4" s="1430"/>
      <c r="CC4" s="1430"/>
      <c r="CD4" s="1430"/>
      <c r="CE4" s="1430"/>
      <c r="CF4" s="1430"/>
      <c r="CG4" s="1430"/>
      <c r="CH4" s="1430"/>
      <c r="CI4" s="1430"/>
      <c r="CJ4" s="1430"/>
      <c r="CK4" s="1430"/>
      <c r="CL4" s="1430"/>
      <c r="CM4" s="1430"/>
      <c r="CN4" s="1430"/>
      <c r="CO4" s="1430"/>
      <c r="CP4" s="1430"/>
      <c r="CQ4" s="1430"/>
      <c r="CR4" s="1430"/>
      <c r="CS4" s="1430"/>
      <c r="CT4" s="1430"/>
      <c r="CU4" s="1430"/>
      <c r="CV4" s="1430"/>
      <c r="CW4" s="1430"/>
      <c r="CX4" s="1430"/>
      <c r="CY4" s="1430"/>
      <c r="CZ4" s="1430"/>
      <c r="DA4" s="1430"/>
      <c r="DB4" s="1430"/>
      <c r="DC4" s="1430"/>
      <c r="DD4" s="1430"/>
      <c r="DE4" s="1430"/>
      <c r="DF4" s="1430"/>
      <c r="DG4" s="1430"/>
      <c r="DH4" s="1430"/>
      <c r="DI4" s="1430"/>
      <c r="DJ4" s="1430"/>
      <c r="DK4" s="1430"/>
      <c r="DL4" s="1430"/>
      <c r="DM4" s="1430"/>
      <c r="DN4" s="1430"/>
      <c r="DO4" s="1430"/>
      <c r="DP4" s="1430"/>
      <c r="DQ4" s="1430"/>
      <c r="DR4" s="1430"/>
      <c r="DS4" s="1429"/>
      <c r="DT4" s="1429"/>
      <c r="DU4" s="1429"/>
    </row>
    <row r="5" spans="1:125" s="1337" customFormat="1" ht="18" customHeight="1" x14ac:dyDescent="0.2">
      <c r="A5" s="1437"/>
      <c r="B5" s="1437"/>
      <c r="C5" s="1430"/>
      <c r="D5" s="1430"/>
      <c r="E5" s="1430"/>
      <c r="F5" s="1430"/>
      <c r="G5" s="1430"/>
      <c r="H5" s="1430"/>
      <c r="I5" s="1430"/>
      <c r="J5" s="1430"/>
      <c r="K5" s="1430"/>
      <c r="L5" s="1430"/>
      <c r="M5" s="1430"/>
      <c r="N5" s="1430"/>
      <c r="O5" s="1430"/>
      <c r="P5" s="1430"/>
      <c r="Q5" s="1430"/>
      <c r="R5" s="1430"/>
      <c r="S5" s="1430"/>
      <c r="T5" s="1430"/>
      <c r="U5" s="1430"/>
      <c r="V5" s="1430"/>
      <c r="W5" s="1430"/>
      <c r="X5" s="1430"/>
      <c r="Y5" s="1430"/>
      <c r="Z5" s="1430"/>
      <c r="AA5" s="1430"/>
      <c r="AB5" s="1430"/>
      <c r="AC5" s="1430"/>
      <c r="AD5" s="1430"/>
      <c r="AE5" s="1430"/>
      <c r="AF5" s="1430"/>
      <c r="AG5" s="1430"/>
      <c r="AH5" s="1430"/>
      <c r="AI5" s="1430"/>
      <c r="AJ5" s="1430"/>
      <c r="AK5" s="1430"/>
      <c r="AL5" s="1430"/>
      <c r="AM5" s="1430"/>
      <c r="AN5" s="1430"/>
      <c r="AO5" s="1430"/>
      <c r="AP5" s="1430"/>
      <c r="AQ5" s="1430"/>
      <c r="AR5" s="1430"/>
      <c r="AS5" s="1430"/>
      <c r="AT5" s="1430"/>
      <c r="AU5" s="1430"/>
      <c r="AV5" s="1430"/>
      <c r="AW5" s="1430"/>
      <c r="AX5" s="1430"/>
      <c r="AY5" s="1430"/>
      <c r="AZ5" s="1430"/>
      <c r="BA5" s="1430"/>
      <c r="BB5" s="1430"/>
      <c r="BC5" s="1430"/>
      <c r="BD5" s="1430"/>
      <c r="BE5" s="1430"/>
      <c r="BF5" s="1430"/>
      <c r="BG5" s="1430"/>
      <c r="BH5" s="1430"/>
      <c r="BI5" s="1430"/>
      <c r="BJ5" s="1430"/>
      <c r="BK5" s="1430"/>
      <c r="BL5" s="1430"/>
      <c r="BM5" s="1430"/>
      <c r="BN5" s="1430"/>
      <c r="BO5" s="1430"/>
      <c r="BP5" s="1430"/>
      <c r="BQ5" s="1430"/>
      <c r="BR5" s="1430"/>
      <c r="BS5" s="1430"/>
      <c r="BT5" s="1430"/>
      <c r="BU5" s="1430"/>
      <c r="BV5" s="1430"/>
      <c r="BW5" s="1430"/>
      <c r="BX5" s="1430"/>
      <c r="BY5" s="1430"/>
      <c r="BZ5" s="1430"/>
      <c r="CA5" s="1430"/>
      <c r="CB5" s="1430"/>
      <c r="CC5" s="1430"/>
      <c r="CD5" s="1430"/>
      <c r="CE5" s="1430"/>
      <c r="CF5" s="1430"/>
      <c r="CG5" s="1430"/>
      <c r="CH5" s="1430"/>
      <c r="CI5" s="1430"/>
      <c r="CJ5" s="1430"/>
      <c r="CK5" s="1430"/>
      <c r="CL5" s="1430"/>
      <c r="CM5" s="1430"/>
      <c r="CN5" s="1430"/>
      <c r="CO5" s="1430"/>
      <c r="CP5" s="1430"/>
      <c r="CQ5" s="1430"/>
      <c r="CR5" s="1430"/>
      <c r="CS5" s="1430"/>
      <c r="CT5" s="1430"/>
      <c r="CU5" s="1430"/>
      <c r="CV5" s="1430"/>
      <c r="CW5" s="1430"/>
      <c r="CX5" s="1430"/>
      <c r="CY5" s="1430"/>
      <c r="CZ5" s="1430"/>
      <c r="DA5" s="1430"/>
      <c r="DB5" s="1430"/>
      <c r="DC5" s="1430"/>
      <c r="DD5" s="1430"/>
      <c r="DE5" s="1430"/>
      <c r="DF5" s="1430"/>
      <c r="DG5" s="1430"/>
      <c r="DH5" s="1430"/>
      <c r="DI5" s="1430"/>
      <c r="DJ5" s="1430"/>
      <c r="DK5" s="1430"/>
      <c r="DL5" s="1430"/>
      <c r="DM5" s="1430"/>
      <c r="DN5" s="1430"/>
      <c r="DO5" s="1430"/>
      <c r="DP5" s="1430"/>
      <c r="DQ5" s="1430"/>
      <c r="DR5" s="1430"/>
      <c r="DS5" s="1429"/>
      <c r="DT5" s="1429"/>
      <c r="DU5" s="1429"/>
    </row>
    <row r="6" spans="1:125" s="1337" customFormat="1" ht="12.75" hidden="1" x14ac:dyDescent="0.2">
      <c r="A6" s="1431"/>
      <c r="B6" s="1431"/>
      <c r="C6" s="1431"/>
      <c r="D6" s="1431"/>
      <c r="E6" s="1431"/>
      <c r="F6" s="1431"/>
      <c r="G6" s="1431"/>
      <c r="H6" s="1431"/>
      <c r="I6" s="1431"/>
      <c r="J6" s="1431"/>
      <c r="K6" s="1431"/>
      <c r="L6" s="1431"/>
      <c r="M6" s="1431"/>
      <c r="N6" s="1431"/>
      <c r="O6" s="1431"/>
      <c r="P6" s="1431"/>
      <c r="Q6" s="1431"/>
      <c r="R6" s="1431"/>
      <c r="S6" s="1431"/>
      <c r="T6" s="1431"/>
      <c r="U6" s="1431"/>
      <c r="V6" s="1431"/>
      <c r="W6" s="1431"/>
      <c r="X6" s="1431"/>
      <c r="Y6" s="1431"/>
      <c r="Z6" s="1431"/>
      <c r="AA6" s="1431"/>
      <c r="AB6" s="1431"/>
      <c r="AC6" s="1431"/>
      <c r="AD6" s="1431"/>
      <c r="AE6" s="1431"/>
      <c r="AF6" s="1431"/>
      <c r="AG6" s="1431"/>
      <c r="AH6" s="1431"/>
      <c r="AI6" s="1431"/>
      <c r="AJ6" s="1431"/>
      <c r="AK6" s="1431"/>
      <c r="AL6" s="1431"/>
      <c r="AM6" s="1431"/>
      <c r="AN6" s="1431"/>
      <c r="AO6" s="1431"/>
      <c r="AP6" s="1431"/>
      <c r="AQ6" s="1338"/>
      <c r="AR6" s="1338"/>
      <c r="AS6" s="1338"/>
      <c r="AT6" s="1338"/>
      <c r="AU6" s="1338"/>
      <c r="AV6" s="1338"/>
      <c r="AW6" s="1338"/>
      <c r="AX6" s="1338"/>
      <c r="AY6" s="1338"/>
      <c r="AZ6" s="1338"/>
      <c r="BA6" s="1338"/>
      <c r="BB6" s="1338"/>
      <c r="BC6" s="1338"/>
      <c r="BD6" s="1338"/>
      <c r="BE6" s="1338"/>
      <c r="BF6" s="1338"/>
      <c r="BG6" s="1338"/>
      <c r="BH6" s="1338"/>
      <c r="BI6" s="1338"/>
      <c r="BJ6" s="1338"/>
      <c r="BK6" s="1338"/>
      <c r="BL6" s="1338"/>
      <c r="BM6" s="1338"/>
      <c r="BN6" s="1338"/>
      <c r="BO6" s="1338"/>
      <c r="BP6" s="1338"/>
      <c r="BQ6" s="1338"/>
      <c r="BR6" s="1338"/>
      <c r="BS6" s="1338"/>
      <c r="BT6" s="1338"/>
      <c r="BU6" s="1338"/>
      <c r="BV6" s="1338"/>
      <c r="BW6" s="1338"/>
      <c r="BX6" s="1338"/>
      <c r="BY6" s="1338"/>
      <c r="BZ6" s="1338"/>
      <c r="CA6" s="1338"/>
      <c r="CB6" s="1338"/>
      <c r="CC6" s="1338"/>
      <c r="CD6" s="1338"/>
      <c r="CE6" s="1338"/>
      <c r="CF6" s="1338"/>
      <c r="CG6" s="1338"/>
      <c r="CH6" s="1338"/>
      <c r="CI6" s="1338"/>
      <c r="CJ6" s="1338"/>
      <c r="CK6" s="1338"/>
      <c r="CL6" s="1338"/>
      <c r="CM6" s="1338"/>
      <c r="CN6" s="1338"/>
      <c r="CO6" s="1338"/>
      <c r="CP6" s="1338"/>
      <c r="CQ6" s="1338"/>
      <c r="CR6" s="1338"/>
      <c r="CS6" s="1338"/>
      <c r="CT6" s="1338"/>
      <c r="CU6" s="1338"/>
      <c r="CV6" s="1338"/>
      <c r="CW6" s="1338"/>
      <c r="CX6" s="1338"/>
      <c r="CY6" s="1338"/>
      <c r="CZ6" s="1338"/>
      <c r="DA6" s="1338"/>
      <c r="DB6" s="1338"/>
      <c r="DC6" s="1338"/>
      <c r="DD6" s="1338"/>
      <c r="DE6" s="1338"/>
      <c r="DF6" s="1338"/>
      <c r="DG6" s="1338"/>
      <c r="DH6" s="1338"/>
      <c r="DI6" s="1338"/>
      <c r="DJ6" s="1338"/>
      <c r="DK6" s="1338"/>
      <c r="DL6" s="1338"/>
      <c r="DM6" s="1338"/>
      <c r="DN6" s="1338"/>
      <c r="DO6" s="1338"/>
      <c r="DP6" s="1338"/>
      <c r="DQ6" s="1338"/>
      <c r="DR6" s="1338"/>
      <c r="DS6" s="1338"/>
      <c r="DT6" s="1339"/>
    </row>
    <row r="7" spans="1:125" s="1337" customFormat="1" ht="25.5" customHeight="1" x14ac:dyDescent="0.2">
      <c r="A7" s="1432" t="s">
        <v>1318</v>
      </c>
      <c r="B7" s="1433"/>
      <c r="C7" s="1434"/>
      <c r="D7" s="1435" t="s">
        <v>1212</v>
      </c>
      <c r="E7" s="1435"/>
      <c r="F7" s="1436" t="s">
        <v>1316</v>
      </c>
      <c r="G7" s="1436"/>
      <c r="H7" s="1436"/>
      <c r="I7" s="1436"/>
      <c r="J7" s="1436"/>
      <c r="K7" s="1436"/>
      <c r="L7" s="1436"/>
      <c r="M7" s="1436"/>
      <c r="N7" s="1436" t="s">
        <v>1191</v>
      </c>
      <c r="O7" s="1436"/>
      <c r="P7" s="1436"/>
      <c r="Q7" s="1436"/>
      <c r="R7" s="1436"/>
      <c r="S7" s="1436"/>
      <c r="T7" s="1436"/>
      <c r="U7" s="1436"/>
      <c r="V7" s="1436"/>
      <c r="W7" s="1436" t="s">
        <v>1362</v>
      </c>
      <c r="X7" s="1436"/>
      <c r="Y7" s="1436"/>
      <c r="Z7" s="1436"/>
      <c r="AA7" s="1436" t="s">
        <v>1317</v>
      </c>
      <c r="AB7" s="1436"/>
      <c r="AC7" s="1436"/>
      <c r="AD7" s="1436"/>
      <c r="AE7" s="1436"/>
      <c r="AF7" s="1436"/>
      <c r="AG7" s="1436"/>
      <c r="AH7" s="1436"/>
      <c r="AI7" s="1436"/>
      <c r="AJ7" s="1436"/>
      <c r="AK7" s="1436"/>
      <c r="AL7" s="1436"/>
      <c r="AM7" s="1436"/>
      <c r="AN7" s="1436"/>
      <c r="AO7" s="1436"/>
      <c r="AP7" s="1436"/>
      <c r="AQ7" s="1436"/>
      <c r="AR7" s="1436"/>
      <c r="AS7" s="1436"/>
      <c r="AT7" s="1436"/>
      <c r="AU7" s="1436"/>
      <c r="AV7" s="1436"/>
      <c r="AW7" s="1436"/>
      <c r="AX7" s="1341"/>
      <c r="AY7" s="1438" t="s">
        <v>0</v>
      </c>
      <c r="AZ7" s="1442" t="s">
        <v>1215</v>
      </c>
      <c r="BA7" s="1442"/>
      <c r="BB7" s="1442"/>
      <c r="BC7" s="1442"/>
      <c r="BD7" s="1442"/>
      <c r="BE7" s="1442"/>
      <c r="BF7" s="1442"/>
      <c r="BG7" s="1442"/>
      <c r="BH7" s="1442"/>
      <c r="BI7" s="1442"/>
      <c r="BJ7" s="1442"/>
      <c r="BK7" s="1442"/>
      <c r="BL7" s="1442"/>
      <c r="BM7" s="1442"/>
      <c r="BN7" s="1442"/>
      <c r="BO7" s="1442"/>
      <c r="BP7" s="1442"/>
      <c r="BQ7" s="1442"/>
      <c r="BR7" s="1442"/>
      <c r="BS7" s="1442"/>
      <c r="BT7" s="1442"/>
      <c r="BU7" s="1442"/>
      <c r="BV7" s="1343"/>
      <c r="BW7" s="1438" t="s">
        <v>2</v>
      </c>
      <c r="BX7" s="1442" t="s">
        <v>1355</v>
      </c>
      <c r="BY7" s="1442"/>
      <c r="BZ7" s="1442"/>
      <c r="CA7" s="1442"/>
      <c r="CB7" s="1442"/>
      <c r="CC7" s="1442"/>
      <c r="CD7" s="1442"/>
      <c r="CE7" s="1442"/>
      <c r="CF7" s="1442"/>
      <c r="CG7" s="1442"/>
      <c r="CH7" s="1442"/>
      <c r="CI7" s="1442"/>
      <c r="CJ7" s="1442"/>
      <c r="CK7" s="1442"/>
      <c r="CL7" s="1442"/>
      <c r="CM7" s="1442"/>
      <c r="CN7" s="1442"/>
      <c r="CO7" s="1442"/>
      <c r="CP7" s="1442"/>
      <c r="CQ7" s="1442"/>
      <c r="CR7" s="1442"/>
      <c r="CS7" s="1442"/>
      <c r="CT7" s="1343"/>
      <c r="CU7" s="1438" t="s">
        <v>3</v>
      </c>
      <c r="CV7" s="1442" t="s">
        <v>1389</v>
      </c>
      <c r="CW7" s="1442"/>
      <c r="CX7" s="1442"/>
      <c r="CY7" s="1442"/>
      <c r="CZ7" s="1442"/>
      <c r="DA7" s="1442"/>
      <c r="DB7" s="1442"/>
      <c r="DC7" s="1442"/>
      <c r="DD7" s="1442"/>
      <c r="DE7" s="1442"/>
      <c r="DF7" s="1442"/>
      <c r="DG7" s="1442"/>
      <c r="DH7" s="1442"/>
      <c r="DI7" s="1442"/>
      <c r="DJ7" s="1442"/>
      <c r="DK7" s="1442"/>
      <c r="DL7" s="1442"/>
      <c r="DM7" s="1442"/>
      <c r="DN7" s="1442"/>
      <c r="DO7" s="1442"/>
      <c r="DP7" s="1442"/>
      <c r="DQ7" s="1442"/>
      <c r="DR7" s="1343"/>
      <c r="DS7" s="1438" t="s">
        <v>5</v>
      </c>
      <c r="DT7" s="1438" t="s">
        <v>6</v>
      </c>
      <c r="DU7" s="1435" t="s">
        <v>1160</v>
      </c>
    </row>
    <row r="8" spans="1:125" s="1344" customFormat="1" ht="51.75" customHeight="1" x14ac:dyDescent="0.2">
      <c r="A8" s="1439" t="s">
        <v>1421</v>
      </c>
      <c r="B8" s="1439" t="s">
        <v>1391</v>
      </c>
      <c r="C8" s="1439" t="s">
        <v>1392</v>
      </c>
      <c r="D8" s="1441" t="s">
        <v>1393</v>
      </c>
      <c r="E8" s="1441" t="s">
        <v>1394</v>
      </c>
      <c r="F8" s="1441" t="s">
        <v>1395</v>
      </c>
      <c r="G8" s="1441" t="s">
        <v>1396</v>
      </c>
      <c r="H8" s="1441" t="s">
        <v>1397</v>
      </c>
      <c r="I8" s="1441"/>
      <c r="J8" s="1441"/>
      <c r="K8" s="1441"/>
      <c r="L8" s="1441"/>
      <c r="M8" s="1441"/>
      <c r="N8" s="1441" t="s">
        <v>1403</v>
      </c>
      <c r="O8" s="1441" t="s">
        <v>1404</v>
      </c>
      <c r="P8" s="1441" t="s">
        <v>1407</v>
      </c>
      <c r="Q8" s="1441"/>
      <c r="R8" s="1441"/>
      <c r="S8" s="1441"/>
      <c r="T8" s="1441"/>
      <c r="U8" s="1441"/>
      <c r="V8" s="1441"/>
      <c r="W8" s="1441" t="s">
        <v>1410</v>
      </c>
      <c r="X8" s="1441"/>
      <c r="Y8" s="1441"/>
      <c r="Z8" s="1441"/>
      <c r="AA8" s="1443" t="s">
        <v>1415</v>
      </c>
      <c r="AB8" s="1342" t="s">
        <v>1368</v>
      </c>
      <c r="AC8" s="1342" t="s">
        <v>1368</v>
      </c>
      <c r="AD8" s="1438" t="s">
        <v>1351</v>
      </c>
      <c r="AE8" s="1438" t="s">
        <v>1416</v>
      </c>
      <c r="AF8" s="1438" t="s">
        <v>1246</v>
      </c>
      <c r="AG8" s="1438" t="s">
        <v>1345</v>
      </c>
      <c r="AH8" s="1438" t="s">
        <v>1248</v>
      </c>
      <c r="AI8" s="1438" t="s">
        <v>1249</v>
      </c>
      <c r="AJ8" s="1438" t="s">
        <v>1250</v>
      </c>
      <c r="AK8" s="1438" t="s">
        <v>1251</v>
      </c>
      <c r="AL8" s="1438" t="s">
        <v>1417</v>
      </c>
      <c r="AM8" s="1438" t="s">
        <v>1253</v>
      </c>
      <c r="AN8" s="1438" t="s">
        <v>1254</v>
      </c>
      <c r="AO8" s="1438" t="s">
        <v>1255</v>
      </c>
      <c r="AP8" s="1438" t="s">
        <v>1206</v>
      </c>
      <c r="AQ8" s="1438" t="s">
        <v>1256</v>
      </c>
      <c r="AR8" s="1438" t="s">
        <v>1257</v>
      </c>
      <c r="AS8" s="1438" t="s">
        <v>1348</v>
      </c>
      <c r="AT8" s="1438" t="s">
        <v>1363</v>
      </c>
      <c r="AU8" s="1438" t="s">
        <v>1258</v>
      </c>
      <c r="AV8" s="1438" t="s">
        <v>1234</v>
      </c>
      <c r="AW8" s="1438" t="s">
        <v>1346</v>
      </c>
      <c r="AX8" s="1444" t="s">
        <v>1303</v>
      </c>
      <c r="AY8" s="1438"/>
      <c r="AZ8" s="1438" t="s">
        <v>1418</v>
      </c>
      <c r="BA8" s="1342" t="s">
        <v>1349</v>
      </c>
      <c r="BB8" s="1342" t="s">
        <v>1368</v>
      </c>
      <c r="BC8" s="1438" t="s">
        <v>1351</v>
      </c>
      <c r="BD8" s="1438" t="s">
        <v>1352</v>
      </c>
      <c r="BE8" s="1438" t="s">
        <v>1246</v>
      </c>
      <c r="BF8" s="1438" t="s">
        <v>1345</v>
      </c>
      <c r="BG8" s="1438" t="s">
        <v>1260</v>
      </c>
      <c r="BH8" s="1438" t="s">
        <v>1261</v>
      </c>
      <c r="BI8" s="1438" t="s">
        <v>1250</v>
      </c>
      <c r="BJ8" s="1438" t="s">
        <v>1251</v>
      </c>
      <c r="BK8" s="1438" t="s">
        <v>1347</v>
      </c>
      <c r="BL8" s="1438" t="s">
        <v>1353</v>
      </c>
      <c r="BM8" s="1438" t="s">
        <v>1254</v>
      </c>
      <c r="BN8" s="1438" t="s">
        <v>1255</v>
      </c>
      <c r="BO8" s="1438" t="s">
        <v>1265</v>
      </c>
      <c r="BP8" s="1438" t="s">
        <v>1354</v>
      </c>
      <c r="BQ8" s="1438" t="s">
        <v>1267</v>
      </c>
      <c r="BR8" s="1438" t="s">
        <v>1271</v>
      </c>
      <c r="BS8" s="1438" t="s">
        <v>1258</v>
      </c>
      <c r="BT8" s="1438" t="s">
        <v>1234</v>
      </c>
      <c r="BU8" s="1438" t="s">
        <v>1346</v>
      </c>
      <c r="BV8" s="1444" t="s">
        <v>1303</v>
      </c>
      <c r="BW8" s="1438">
        <f>+AY3*1.029</f>
        <v>0</v>
      </c>
      <c r="BX8" s="1438" t="s">
        <v>1419</v>
      </c>
      <c r="BY8" s="1342" t="s">
        <v>1272</v>
      </c>
      <c r="BZ8" s="1342" t="s">
        <v>1370</v>
      </c>
      <c r="CA8" s="1438" t="s">
        <v>1351</v>
      </c>
      <c r="CB8" s="1438" t="s">
        <v>1352</v>
      </c>
      <c r="CC8" s="1438" t="s">
        <v>1246</v>
      </c>
      <c r="CD8" s="1438" t="s">
        <v>1345</v>
      </c>
      <c r="CE8" s="1438" t="s">
        <v>1337</v>
      </c>
      <c r="CF8" s="1438" t="s">
        <v>1261</v>
      </c>
      <c r="CG8" s="1438" t="s">
        <v>1250</v>
      </c>
      <c r="CH8" s="1438" t="s">
        <v>1276</v>
      </c>
      <c r="CI8" s="1438" t="s">
        <v>1347</v>
      </c>
      <c r="CJ8" s="1438" t="s">
        <v>1277</v>
      </c>
      <c r="CK8" s="1438" t="s">
        <v>1278</v>
      </c>
      <c r="CL8" s="1438" t="s">
        <v>1279</v>
      </c>
      <c r="CM8" s="1438" t="s">
        <v>1280</v>
      </c>
      <c r="CN8" s="1438" t="s">
        <v>1354</v>
      </c>
      <c r="CO8" s="1438" t="s">
        <v>1267</v>
      </c>
      <c r="CP8" s="1438" t="s">
        <v>1268</v>
      </c>
      <c r="CQ8" s="1438" t="s">
        <v>1258</v>
      </c>
      <c r="CR8" s="1438" t="s">
        <v>1234</v>
      </c>
      <c r="CS8" s="1438" t="s">
        <v>1346</v>
      </c>
      <c r="CT8" s="1444" t="s">
        <v>1304</v>
      </c>
      <c r="CU8" s="1438"/>
      <c r="CV8" s="1438" t="s">
        <v>1420</v>
      </c>
      <c r="CW8" s="1342" t="s">
        <v>1282</v>
      </c>
      <c r="CX8" s="1342" t="s">
        <v>1368</v>
      </c>
      <c r="CY8" s="1438" t="s">
        <v>1351</v>
      </c>
      <c r="CZ8" s="1438" t="s">
        <v>1358</v>
      </c>
      <c r="DA8" s="1438" t="s">
        <v>1246</v>
      </c>
      <c r="DB8" s="1438" t="s">
        <v>1359</v>
      </c>
      <c r="DC8" s="1438" t="s">
        <v>1287</v>
      </c>
      <c r="DD8" s="1438" t="s">
        <v>1261</v>
      </c>
      <c r="DE8" s="1438" t="s">
        <v>1288</v>
      </c>
      <c r="DF8" s="1438" t="s">
        <v>1289</v>
      </c>
      <c r="DG8" s="1438" t="s">
        <v>1360</v>
      </c>
      <c r="DH8" s="1438" t="s">
        <v>1235</v>
      </c>
      <c r="DI8" s="1438" t="s">
        <v>1291</v>
      </c>
      <c r="DJ8" s="1438" t="s">
        <v>1292</v>
      </c>
      <c r="DK8" s="1438" t="s">
        <v>1265</v>
      </c>
      <c r="DL8" s="1438" t="s">
        <v>1267</v>
      </c>
      <c r="DM8" s="1438" t="s">
        <v>1361</v>
      </c>
      <c r="DN8" s="1438" t="s">
        <v>1228</v>
      </c>
      <c r="DO8" s="1438" t="s">
        <v>1233</v>
      </c>
      <c r="DP8" s="1438" t="s">
        <v>1234</v>
      </c>
      <c r="DQ8" s="1438" t="s">
        <v>1346</v>
      </c>
      <c r="DR8" s="1444" t="s">
        <v>1304</v>
      </c>
      <c r="DS8" s="1438">
        <f>+CU8*1.044</f>
        <v>0</v>
      </c>
      <c r="DT8" s="1438"/>
      <c r="DU8" s="1435"/>
    </row>
    <row r="9" spans="1:125" s="1344" customFormat="1" ht="78" customHeight="1" x14ac:dyDescent="0.2">
      <c r="A9" s="1440"/>
      <c r="B9" s="1440"/>
      <c r="C9" s="1440"/>
      <c r="D9" s="1441"/>
      <c r="E9" s="1441"/>
      <c r="F9" s="1441"/>
      <c r="G9" s="1441"/>
      <c r="H9" s="1340" t="s">
        <v>1398</v>
      </c>
      <c r="I9" s="1340" t="s">
        <v>1399</v>
      </c>
      <c r="J9" s="1340" t="s">
        <v>1390</v>
      </c>
      <c r="K9" s="1340" t="s">
        <v>1400</v>
      </c>
      <c r="L9" s="1340" t="s">
        <v>1401</v>
      </c>
      <c r="M9" s="1340" t="s">
        <v>1402</v>
      </c>
      <c r="N9" s="1441"/>
      <c r="O9" s="1441"/>
      <c r="P9" s="1340" t="s">
        <v>1405</v>
      </c>
      <c r="Q9" s="1340" t="s">
        <v>1406</v>
      </c>
      <c r="R9" s="1340" t="s">
        <v>1408</v>
      </c>
      <c r="S9" s="1340" t="s">
        <v>1390</v>
      </c>
      <c r="T9" s="1340" t="s">
        <v>1400</v>
      </c>
      <c r="U9" s="1340" t="s">
        <v>1401</v>
      </c>
      <c r="V9" s="1340" t="s">
        <v>1409</v>
      </c>
      <c r="W9" s="1340" t="s">
        <v>1411</v>
      </c>
      <c r="X9" s="1340" t="s">
        <v>1412</v>
      </c>
      <c r="Y9" s="1340" t="s">
        <v>1413</v>
      </c>
      <c r="Z9" s="1340" t="s">
        <v>1414</v>
      </c>
      <c r="AA9" s="1443"/>
      <c r="AB9" s="1342" t="s">
        <v>1320</v>
      </c>
      <c r="AC9" s="1342" t="s">
        <v>1369</v>
      </c>
      <c r="AD9" s="1438"/>
      <c r="AE9" s="1438"/>
      <c r="AF9" s="1438"/>
      <c r="AG9" s="1438"/>
      <c r="AH9" s="1438"/>
      <c r="AI9" s="1438"/>
      <c r="AJ9" s="1438"/>
      <c r="AK9" s="1438"/>
      <c r="AL9" s="1438"/>
      <c r="AM9" s="1438"/>
      <c r="AN9" s="1438"/>
      <c r="AO9" s="1438"/>
      <c r="AP9" s="1438"/>
      <c r="AQ9" s="1438"/>
      <c r="AR9" s="1438"/>
      <c r="AS9" s="1438"/>
      <c r="AT9" s="1438"/>
      <c r="AU9" s="1438"/>
      <c r="AV9" s="1438"/>
      <c r="AW9" s="1438"/>
      <c r="AX9" s="1444"/>
      <c r="AY9" s="1438"/>
      <c r="AZ9" s="1438"/>
      <c r="BA9" s="1342" t="s">
        <v>1350</v>
      </c>
      <c r="BB9" s="1342" t="s">
        <v>1369</v>
      </c>
      <c r="BC9" s="1438"/>
      <c r="BD9" s="1438"/>
      <c r="BE9" s="1438"/>
      <c r="BF9" s="1438"/>
      <c r="BG9" s="1438"/>
      <c r="BH9" s="1438"/>
      <c r="BI9" s="1438"/>
      <c r="BJ9" s="1438"/>
      <c r="BK9" s="1438"/>
      <c r="BL9" s="1438"/>
      <c r="BM9" s="1438"/>
      <c r="BN9" s="1438"/>
      <c r="BO9" s="1438"/>
      <c r="BP9" s="1438"/>
      <c r="BQ9" s="1438"/>
      <c r="BR9" s="1438"/>
      <c r="BS9" s="1438"/>
      <c r="BT9" s="1438"/>
      <c r="BU9" s="1438"/>
      <c r="BV9" s="1444"/>
      <c r="BW9" s="1438"/>
      <c r="BX9" s="1438"/>
      <c r="BY9" s="1342" t="s">
        <v>1356</v>
      </c>
      <c r="BZ9" s="1342" t="s">
        <v>1369</v>
      </c>
      <c r="CA9" s="1438"/>
      <c r="CB9" s="1438"/>
      <c r="CC9" s="1438"/>
      <c r="CD9" s="1438"/>
      <c r="CE9" s="1438"/>
      <c r="CF9" s="1438"/>
      <c r="CG9" s="1438"/>
      <c r="CH9" s="1438"/>
      <c r="CI9" s="1438"/>
      <c r="CJ9" s="1438"/>
      <c r="CK9" s="1438"/>
      <c r="CL9" s="1438"/>
      <c r="CM9" s="1438"/>
      <c r="CN9" s="1438"/>
      <c r="CO9" s="1438"/>
      <c r="CP9" s="1438"/>
      <c r="CQ9" s="1438"/>
      <c r="CR9" s="1438"/>
      <c r="CS9" s="1438"/>
      <c r="CT9" s="1444"/>
      <c r="CU9" s="1438"/>
      <c r="CV9" s="1438"/>
      <c r="CW9" s="1342" t="s">
        <v>1357</v>
      </c>
      <c r="CX9" s="1342" t="s">
        <v>1369</v>
      </c>
      <c r="CY9" s="1438"/>
      <c r="CZ9" s="1438"/>
      <c r="DA9" s="1438"/>
      <c r="DB9" s="1438"/>
      <c r="DC9" s="1438"/>
      <c r="DD9" s="1438"/>
      <c r="DE9" s="1438"/>
      <c r="DF9" s="1438"/>
      <c r="DG9" s="1438"/>
      <c r="DH9" s="1438"/>
      <c r="DI9" s="1438"/>
      <c r="DJ9" s="1438"/>
      <c r="DK9" s="1438"/>
      <c r="DL9" s="1438"/>
      <c r="DM9" s="1438"/>
      <c r="DN9" s="1438"/>
      <c r="DO9" s="1438"/>
      <c r="DP9" s="1438"/>
      <c r="DQ9" s="1438"/>
      <c r="DR9" s="1444"/>
      <c r="DS9" s="1438"/>
      <c r="DT9" s="1438"/>
      <c r="DU9" s="1435"/>
    </row>
    <row r="10" spans="1:125" s="770" customFormat="1" ht="40.5" x14ac:dyDescent="0.25">
      <c r="A10" s="1134">
        <v>1</v>
      </c>
      <c r="B10" s="1134" t="s">
        <v>25</v>
      </c>
      <c r="C10" s="1134" t="s">
        <v>26</v>
      </c>
      <c r="D10" s="1134" t="s">
        <v>27</v>
      </c>
      <c r="E10" s="1134" t="s">
        <v>28</v>
      </c>
      <c r="F10" s="1134" t="s">
        <v>29</v>
      </c>
      <c r="G10" s="1134" t="s">
        <v>30</v>
      </c>
      <c r="H10" s="1135">
        <v>25574</v>
      </c>
      <c r="I10" s="1135" t="s">
        <v>31</v>
      </c>
      <c r="J10" s="1135" t="s">
        <v>32</v>
      </c>
      <c r="K10" s="1134" t="s">
        <v>33</v>
      </c>
      <c r="L10" s="1135">
        <v>26597</v>
      </c>
      <c r="M10" s="1135">
        <v>26597</v>
      </c>
      <c r="N10" s="1134" t="s">
        <v>34</v>
      </c>
      <c r="O10" s="1134" t="s">
        <v>35</v>
      </c>
      <c r="P10" s="1134">
        <v>15953</v>
      </c>
      <c r="Q10" s="1134">
        <v>2023</v>
      </c>
      <c r="R10" s="1134" t="s">
        <v>36</v>
      </c>
      <c r="S10" s="1134" t="s">
        <v>37</v>
      </c>
      <c r="T10" s="1134" t="s">
        <v>38</v>
      </c>
      <c r="U10" s="1134">
        <v>15953</v>
      </c>
      <c r="V10" s="1134">
        <v>15953</v>
      </c>
      <c r="W10" s="1134">
        <v>15953</v>
      </c>
      <c r="X10" s="1134">
        <v>15953</v>
      </c>
      <c r="Y10" s="1134">
        <v>15953</v>
      </c>
      <c r="Z10" s="1134">
        <v>15953</v>
      </c>
      <c r="AA10" s="1136">
        <v>5111886556</v>
      </c>
      <c r="AB10" s="1137"/>
      <c r="AC10" s="1137"/>
      <c r="AD10" s="1137">
        <v>7640179534</v>
      </c>
      <c r="AE10" s="1137">
        <v>474747089</v>
      </c>
      <c r="AF10" s="1137"/>
      <c r="AG10" s="1137"/>
      <c r="AH10" s="1137"/>
      <c r="AI10" s="1137"/>
      <c r="AJ10" s="1137"/>
      <c r="AK10" s="1137"/>
      <c r="AL10" s="1137"/>
      <c r="AM10" s="1137"/>
      <c r="AN10" s="1137"/>
      <c r="AO10" s="1137"/>
      <c r="AP10" s="1137"/>
      <c r="AQ10" s="1137"/>
      <c r="AR10" s="1137"/>
      <c r="AS10" s="1137"/>
      <c r="AT10" s="1137"/>
      <c r="AU10" s="1137"/>
      <c r="AV10" s="1137"/>
      <c r="AW10" s="1137"/>
      <c r="AX10" s="1137"/>
      <c r="AY10" s="1348">
        <f t="shared" ref="AY10:AY34" si="0">+SUM(AA10:AW10)</f>
        <v>13226813179</v>
      </c>
      <c r="AZ10" s="1137">
        <v>5766326322</v>
      </c>
      <c r="BA10" s="1137"/>
      <c r="BB10" s="1137"/>
      <c r="BC10" s="1137">
        <v>5289244740</v>
      </c>
      <c r="BD10" s="1137">
        <v>354880398</v>
      </c>
      <c r="BE10" s="1137"/>
      <c r="BF10" s="1137"/>
      <c r="BG10" s="1137"/>
      <c r="BH10" s="1137"/>
      <c r="BI10" s="1137"/>
      <c r="BJ10" s="1137"/>
      <c r="BK10" s="1137"/>
      <c r="BL10" s="1137"/>
      <c r="BM10" s="1137"/>
      <c r="BN10" s="1137"/>
      <c r="BO10" s="1137"/>
      <c r="BP10" s="1137"/>
      <c r="BQ10" s="1137"/>
      <c r="BR10" s="1137"/>
      <c r="BS10" s="1137"/>
      <c r="BT10" s="1137"/>
      <c r="BU10" s="1137"/>
      <c r="BV10" s="1138"/>
      <c r="BW10" s="1350">
        <f>+SUM(AZ10:BU10)</f>
        <v>11410451460</v>
      </c>
      <c r="BX10" s="1139">
        <v>6020044680</v>
      </c>
      <c r="BY10" s="1139"/>
      <c r="BZ10" s="1139"/>
      <c r="CA10" s="1139">
        <v>5521971509</v>
      </c>
      <c r="CB10" s="1139">
        <v>370495135</v>
      </c>
      <c r="CC10" s="1139"/>
      <c r="CD10" s="1139"/>
      <c r="CE10" s="1139"/>
      <c r="CF10" s="1139"/>
      <c r="CG10" s="1139"/>
      <c r="CH10" s="1139"/>
      <c r="CI10" s="1139"/>
      <c r="CJ10" s="1139"/>
      <c r="CK10" s="1139"/>
      <c r="CL10" s="1139"/>
      <c r="CM10" s="1139"/>
      <c r="CN10" s="1139"/>
      <c r="CO10" s="1139"/>
      <c r="CP10" s="1139"/>
      <c r="CQ10" s="1139"/>
      <c r="CR10" s="1139"/>
      <c r="CS10" s="1139"/>
      <c r="CT10" s="1139"/>
      <c r="CU10" s="1348">
        <f>+SUM(BX10:CS10)</f>
        <v>11912511324</v>
      </c>
      <c r="CV10" s="1137">
        <v>6284926645</v>
      </c>
      <c r="CW10" s="1137"/>
      <c r="CX10" s="1137"/>
      <c r="CY10" s="1137">
        <v>5764938257</v>
      </c>
      <c r="CZ10" s="1137">
        <v>386796922</v>
      </c>
      <c r="DA10" s="1137"/>
      <c r="DB10" s="1138"/>
      <c r="DC10" s="1138"/>
      <c r="DD10" s="1138"/>
      <c r="DE10" s="1138"/>
      <c r="DF10" s="1138"/>
      <c r="DG10" s="1138"/>
      <c r="DH10" s="1138"/>
      <c r="DI10" s="1138"/>
      <c r="DJ10" s="1138"/>
      <c r="DK10" s="1138"/>
      <c r="DL10" s="1138"/>
      <c r="DM10" s="1138"/>
      <c r="DN10" s="1138"/>
      <c r="DO10" s="1138"/>
      <c r="DP10" s="1138"/>
      <c r="DQ10" s="1138"/>
      <c r="DR10" s="1138"/>
      <c r="DS10" s="1350">
        <f t="shared" ref="DS10:DS34" si="1">+SUM(CV10:CZ10)</f>
        <v>12436661824</v>
      </c>
      <c r="DT10" s="1137">
        <f t="shared" ref="DT10:DT34" si="2">+AY10+BW10+CU10+DS10</f>
        <v>48986437787</v>
      </c>
      <c r="DU10" s="1140" t="s">
        <v>1169</v>
      </c>
    </row>
    <row r="11" spans="1:125" ht="40.5" x14ac:dyDescent="0.25">
      <c r="A11" s="832">
        <v>1</v>
      </c>
      <c r="B11" s="832" t="s">
        <v>25</v>
      </c>
      <c r="C11" s="832" t="s">
        <v>26</v>
      </c>
      <c r="D11" s="832" t="s">
        <v>27</v>
      </c>
      <c r="E11" s="832" t="s">
        <v>28</v>
      </c>
      <c r="F11" s="832" t="s">
        <v>29</v>
      </c>
      <c r="G11" s="832" t="s">
        <v>30</v>
      </c>
      <c r="H11" s="1141">
        <v>25574</v>
      </c>
      <c r="I11" s="1141" t="s">
        <v>31</v>
      </c>
      <c r="J11" s="1141" t="s">
        <v>32</v>
      </c>
      <c r="K11" s="832" t="s">
        <v>33</v>
      </c>
      <c r="L11" s="1141">
        <v>26597</v>
      </c>
      <c r="M11" s="1141">
        <v>26597</v>
      </c>
      <c r="N11" s="832" t="s">
        <v>39</v>
      </c>
      <c r="O11" s="832" t="s">
        <v>40</v>
      </c>
      <c r="P11" s="1142">
        <v>1134</v>
      </c>
      <c r="Q11" s="832">
        <v>2023</v>
      </c>
      <c r="R11" s="832" t="s">
        <v>36</v>
      </c>
      <c r="S11" s="832" t="s">
        <v>37</v>
      </c>
      <c r="T11" s="832" t="s">
        <v>38</v>
      </c>
      <c r="U11" s="1142">
        <v>1134</v>
      </c>
      <c r="V11" s="1142">
        <v>1134</v>
      </c>
      <c r="W11" s="969">
        <v>1134</v>
      </c>
      <c r="X11" s="832">
        <v>1134</v>
      </c>
      <c r="Y11" s="832">
        <v>1134</v>
      </c>
      <c r="Z11" s="832">
        <v>1134</v>
      </c>
      <c r="AA11" s="1143">
        <v>1377050460</v>
      </c>
      <c r="AB11" s="1144"/>
      <c r="AC11" s="1144"/>
      <c r="AD11" s="1144">
        <v>100000000</v>
      </c>
      <c r="AE11" s="1144"/>
      <c r="AF11" s="1144"/>
      <c r="AG11" s="1144"/>
      <c r="AH11" s="1144"/>
      <c r="AI11" s="1144"/>
      <c r="AJ11" s="1144"/>
      <c r="AK11" s="1144"/>
      <c r="AL11" s="1144"/>
      <c r="AM11" s="1144"/>
      <c r="AN11" s="1144"/>
      <c r="AO11" s="1144"/>
      <c r="AP11" s="1144"/>
      <c r="AQ11" s="1144"/>
      <c r="AR11" s="1144"/>
      <c r="AS11" s="1144"/>
      <c r="AT11" s="1144"/>
      <c r="AU11" s="1144"/>
      <c r="AV11" s="1144"/>
      <c r="AW11" s="1144"/>
      <c r="AX11" s="1145"/>
      <c r="AY11" s="1349">
        <f t="shared" si="0"/>
        <v>1477050460</v>
      </c>
      <c r="AZ11" s="1144">
        <v>1416984923</v>
      </c>
      <c r="BA11" s="1144"/>
      <c r="BB11" s="1144"/>
      <c r="BC11" s="1144">
        <v>102900000</v>
      </c>
      <c r="BD11" s="1144"/>
      <c r="BE11" s="1144"/>
      <c r="BF11" s="1144"/>
      <c r="BG11" s="1144"/>
      <c r="BH11" s="1144"/>
      <c r="BI11" s="1144"/>
      <c r="BJ11" s="1144"/>
      <c r="BK11" s="1144"/>
      <c r="BL11" s="1144"/>
      <c r="BM11" s="1144"/>
      <c r="BN11" s="1144"/>
      <c r="BO11" s="1144"/>
      <c r="BP11" s="1144"/>
      <c r="BQ11" s="1144"/>
      <c r="BR11" s="1144"/>
      <c r="BS11" s="1144"/>
      <c r="BT11" s="1144"/>
      <c r="BU11" s="1144"/>
      <c r="BV11" s="1144"/>
      <c r="BW11" s="1345">
        <f t="shared" ref="BW11:BW34" si="3">+SUM(AZ11:BU11)</f>
        <v>1519884923</v>
      </c>
      <c r="BX11" s="1145">
        <v>1479332260</v>
      </c>
      <c r="BY11" s="1145"/>
      <c r="BZ11" s="1145"/>
      <c r="CA11" s="1145">
        <v>107427600</v>
      </c>
      <c r="CB11" s="1145"/>
      <c r="CC11" s="1145"/>
      <c r="CD11" s="1145"/>
      <c r="CE11" s="1145"/>
      <c r="CF11" s="1145"/>
      <c r="CG11" s="1145"/>
      <c r="CH11" s="1145"/>
      <c r="CI11" s="1145"/>
      <c r="CJ11" s="1145"/>
      <c r="CK11" s="1145"/>
      <c r="CL11" s="1145"/>
      <c r="CM11" s="1145"/>
      <c r="CN11" s="1145"/>
      <c r="CO11" s="1145"/>
      <c r="CP11" s="1145"/>
      <c r="CQ11" s="1145"/>
      <c r="CR11" s="1145"/>
      <c r="CS11" s="1145"/>
      <c r="CT11" s="1145"/>
      <c r="CU11" s="1345">
        <f t="shared" ref="CU11:CU12" si="4">+SUM(BX11:CS11)</f>
        <v>1586759860</v>
      </c>
      <c r="CV11" s="1144">
        <v>1544422879</v>
      </c>
      <c r="CW11" s="1144"/>
      <c r="CX11" s="1144"/>
      <c r="CY11" s="1144">
        <v>112154415</v>
      </c>
      <c r="CZ11" s="1144">
        <v>0</v>
      </c>
      <c r="DA11" s="1144"/>
      <c r="DB11" s="1146"/>
      <c r="DC11" s="1146"/>
      <c r="DD11" s="1146"/>
      <c r="DE11" s="1146"/>
      <c r="DF11" s="1146"/>
      <c r="DG11" s="1146"/>
      <c r="DH11" s="1146"/>
      <c r="DI11" s="1146"/>
      <c r="DJ11" s="1146"/>
      <c r="DK11" s="1146"/>
      <c r="DL11" s="1146"/>
      <c r="DM11" s="1146"/>
      <c r="DN11" s="1146"/>
      <c r="DO11" s="1146"/>
      <c r="DP11" s="1146"/>
      <c r="DQ11" s="1146"/>
      <c r="DR11" s="1146"/>
      <c r="DS11" s="1286">
        <f t="shared" si="1"/>
        <v>1656577294</v>
      </c>
      <c r="DT11" s="1144">
        <f t="shared" si="2"/>
        <v>6240272537</v>
      </c>
      <c r="DU11" s="582" t="s">
        <v>1169</v>
      </c>
    </row>
    <row r="12" spans="1:125" ht="40.5" x14ac:dyDescent="0.25">
      <c r="A12" s="832">
        <v>1</v>
      </c>
      <c r="B12" s="832" t="s">
        <v>25</v>
      </c>
      <c r="C12" s="832" t="s">
        <v>26</v>
      </c>
      <c r="D12" s="832" t="s">
        <v>27</v>
      </c>
      <c r="E12" s="832" t="s">
        <v>28</v>
      </c>
      <c r="F12" s="832" t="s">
        <v>29</v>
      </c>
      <c r="G12" s="832" t="s">
        <v>30</v>
      </c>
      <c r="H12" s="1141">
        <v>25574</v>
      </c>
      <c r="I12" s="1141" t="s">
        <v>31</v>
      </c>
      <c r="J12" s="1141" t="s">
        <v>32</v>
      </c>
      <c r="K12" s="832" t="s">
        <v>33</v>
      </c>
      <c r="L12" s="1141">
        <v>26597</v>
      </c>
      <c r="M12" s="1141">
        <v>26597</v>
      </c>
      <c r="N12" s="832" t="s">
        <v>41</v>
      </c>
      <c r="O12" s="832" t="s">
        <v>42</v>
      </c>
      <c r="P12" s="832">
        <v>26597</v>
      </c>
      <c r="Q12" s="832">
        <v>2023</v>
      </c>
      <c r="R12" s="832" t="s">
        <v>36</v>
      </c>
      <c r="S12" s="832" t="s">
        <v>37</v>
      </c>
      <c r="T12" s="832" t="s">
        <v>38</v>
      </c>
      <c r="U12" s="832">
        <v>26597</v>
      </c>
      <c r="V12" s="832">
        <v>26597</v>
      </c>
      <c r="W12" s="969">
        <v>26597</v>
      </c>
      <c r="X12" s="832">
        <v>26597</v>
      </c>
      <c r="Y12" s="832">
        <v>26597</v>
      </c>
      <c r="Z12" s="832">
        <v>26597</v>
      </c>
      <c r="AA12" s="1143">
        <v>90000000</v>
      </c>
      <c r="AB12" s="1144"/>
      <c r="AC12" s="1144"/>
      <c r="AD12" s="1144">
        <v>0</v>
      </c>
      <c r="AE12" s="1144"/>
      <c r="AF12" s="1144"/>
      <c r="AG12" s="1144"/>
      <c r="AH12" s="1144"/>
      <c r="AI12" s="1144"/>
      <c r="AJ12" s="1144"/>
      <c r="AK12" s="1144"/>
      <c r="AL12" s="1144"/>
      <c r="AM12" s="1144"/>
      <c r="AN12" s="1144"/>
      <c r="AO12" s="1144"/>
      <c r="AP12" s="1144"/>
      <c r="AQ12" s="1144"/>
      <c r="AR12" s="1144"/>
      <c r="AS12" s="1144"/>
      <c r="AT12" s="1144"/>
      <c r="AU12" s="1144"/>
      <c r="AV12" s="1144"/>
      <c r="AW12" s="1144"/>
      <c r="AX12" s="1145"/>
      <c r="AY12" s="1349">
        <f t="shared" si="0"/>
        <v>90000000</v>
      </c>
      <c r="AZ12" s="1144">
        <v>92610000</v>
      </c>
      <c r="BA12" s="1144"/>
      <c r="BB12" s="1144"/>
      <c r="BC12" s="1144">
        <v>0</v>
      </c>
      <c r="BD12" s="1144"/>
      <c r="BE12" s="1144"/>
      <c r="BF12" s="1144"/>
      <c r="BG12" s="1144"/>
      <c r="BH12" s="1144"/>
      <c r="BI12" s="1144"/>
      <c r="BJ12" s="1144"/>
      <c r="BK12" s="1144"/>
      <c r="BL12" s="1144"/>
      <c r="BM12" s="1144"/>
      <c r="BN12" s="1144"/>
      <c r="BO12" s="1144"/>
      <c r="BP12" s="1144"/>
      <c r="BQ12" s="1144"/>
      <c r="BR12" s="1144"/>
      <c r="BS12" s="1144"/>
      <c r="BT12" s="1144"/>
      <c r="BU12" s="1144"/>
      <c r="BV12" s="1144"/>
      <c r="BW12" s="1345">
        <f t="shared" si="3"/>
        <v>92610000</v>
      </c>
      <c r="BX12" s="1144">
        <v>96684840</v>
      </c>
      <c r="BY12" s="1144"/>
      <c r="BZ12" s="1144"/>
      <c r="CA12" s="1144"/>
      <c r="CB12" s="1144"/>
      <c r="CC12" s="1144"/>
      <c r="CD12" s="1144"/>
      <c r="CE12" s="1144"/>
      <c r="CF12" s="1144"/>
      <c r="CG12" s="1144"/>
      <c r="CH12" s="1144"/>
      <c r="CI12" s="1144"/>
      <c r="CJ12" s="1144"/>
      <c r="CK12" s="1144"/>
      <c r="CL12" s="1144"/>
      <c r="CM12" s="1144"/>
      <c r="CN12" s="1144"/>
      <c r="CO12" s="1144"/>
      <c r="CP12" s="1144"/>
      <c r="CQ12" s="1144"/>
      <c r="CR12" s="1144"/>
      <c r="CS12" s="1144"/>
      <c r="CT12" s="1144"/>
      <c r="CU12" s="1345">
        <f t="shared" si="4"/>
        <v>96684840</v>
      </c>
      <c r="CV12" s="1144">
        <v>100938972</v>
      </c>
      <c r="CW12" s="1144"/>
      <c r="CX12" s="1144"/>
      <c r="CY12" s="1144">
        <v>0</v>
      </c>
      <c r="CZ12" s="1144">
        <v>0</v>
      </c>
      <c r="DA12" s="1144"/>
      <c r="DB12" s="1146"/>
      <c r="DC12" s="1146"/>
      <c r="DD12" s="1146"/>
      <c r="DE12" s="1146"/>
      <c r="DF12" s="1146"/>
      <c r="DG12" s="1146"/>
      <c r="DH12" s="1146"/>
      <c r="DI12" s="1146"/>
      <c r="DJ12" s="1146"/>
      <c r="DK12" s="1146"/>
      <c r="DL12" s="1146"/>
      <c r="DM12" s="1146"/>
      <c r="DN12" s="1146"/>
      <c r="DO12" s="1146"/>
      <c r="DP12" s="1146"/>
      <c r="DQ12" s="1146"/>
      <c r="DR12" s="1146"/>
      <c r="DS12" s="1286">
        <f t="shared" si="1"/>
        <v>100938972</v>
      </c>
      <c r="DT12" s="1144">
        <f t="shared" si="2"/>
        <v>380233812</v>
      </c>
      <c r="DU12" s="582" t="s">
        <v>1169</v>
      </c>
    </row>
    <row r="13" spans="1:125" ht="40.5" x14ac:dyDescent="0.25">
      <c r="A13" s="832">
        <v>1</v>
      </c>
      <c r="B13" s="832" t="s">
        <v>25</v>
      </c>
      <c r="C13" s="832" t="s">
        <v>26</v>
      </c>
      <c r="D13" s="832" t="s">
        <v>27</v>
      </c>
      <c r="E13" s="832" t="s">
        <v>28</v>
      </c>
      <c r="F13" s="832" t="s">
        <v>29</v>
      </c>
      <c r="G13" s="832" t="s">
        <v>30</v>
      </c>
      <c r="H13" s="1141">
        <v>25574</v>
      </c>
      <c r="I13" s="1141" t="s">
        <v>31</v>
      </c>
      <c r="J13" s="1141" t="s">
        <v>32</v>
      </c>
      <c r="K13" s="832" t="s">
        <v>33</v>
      </c>
      <c r="L13" s="1141">
        <v>26597</v>
      </c>
      <c r="M13" s="1141">
        <v>26597</v>
      </c>
      <c r="N13" s="832" t="s">
        <v>43</v>
      </c>
      <c r="O13" s="832" t="s">
        <v>44</v>
      </c>
      <c r="P13" s="832">
        <v>21</v>
      </c>
      <c r="Q13" s="832">
        <v>2023</v>
      </c>
      <c r="R13" s="832" t="s">
        <v>1309</v>
      </c>
      <c r="S13" s="832" t="s">
        <v>37</v>
      </c>
      <c r="T13" s="832" t="s">
        <v>38</v>
      </c>
      <c r="U13" s="832">
        <v>21</v>
      </c>
      <c r="V13" s="832">
        <v>21</v>
      </c>
      <c r="W13" s="969">
        <v>21</v>
      </c>
      <c r="X13" s="832">
        <v>21</v>
      </c>
      <c r="Y13" s="832">
        <v>21</v>
      </c>
      <c r="Z13" s="832">
        <v>21</v>
      </c>
      <c r="AA13" s="1143">
        <v>0</v>
      </c>
      <c r="AB13" s="1144"/>
      <c r="AC13" s="1144"/>
      <c r="AD13" s="1144">
        <v>1089464235</v>
      </c>
      <c r="AE13" s="1144"/>
      <c r="AF13" s="1144"/>
      <c r="AG13" s="1144"/>
      <c r="AH13" s="1144"/>
      <c r="AI13" s="1144"/>
      <c r="AJ13" s="1144"/>
      <c r="AK13" s="1144"/>
      <c r="AL13" s="1144"/>
      <c r="AM13" s="1144"/>
      <c r="AN13" s="1144"/>
      <c r="AO13" s="1144"/>
      <c r="AP13" s="1144"/>
      <c r="AQ13" s="1144"/>
      <c r="AR13" s="1144"/>
      <c r="AS13" s="1144"/>
      <c r="AT13" s="1144"/>
      <c r="AU13" s="1144"/>
      <c r="AV13" s="1144"/>
      <c r="AW13" s="1144"/>
      <c r="AX13" s="1145"/>
      <c r="AY13" s="1349">
        <f t="shared" si="0"/>
        <v>1089464235</v>
      </c>
      <c r="AZ13" s="1144"/>
      <c r="BA13" s="1144"/>
      <c r="BB13" s="1144"/>
      <c r="BC13" s="1144">
        <v>1006163850</v>
      </c>
      <c r="BD13" s="1144"/>
      <c r="BE13" s="1144"/>
      <c r="BF13" s="1144"/>
      <c r="BG13" s="1144"/>
      <c r="BH13" s="1144"/>
      <c r="BI13" s="1144"/>
      <c r="BJ13" s="1144"/>
      <c r="BK13" s="1144"/>
      <c r="BL13" s="1144"/>
      <c r="BM13" s="1144"/>
      <c r="BN13" s="1144"/>
      <c r="BO13" s="1144"/>
      <c r="BP13" s="1144"/>
      <c r="BQ13" s="1144"/>
      <c r="BR13" s="1144"/>
      <c r="BS13" s="1144"/>
      <c r="BT13" s="1144"/>
      <c r="BU13" s="1144"/>
      <c r="BV13" s="1144"/>
      <c r="BW13" s="1345">
        <f t="shared" si="3"/>
        <v>1006163850</v>
      </c>
      <c r="BX13" s="1144"/>
      <c r="BY13" s="1144"/>
      <c r="BZ13" s="1144"/>
      <c r="CA13" s="1144">
        <v>1050435059</v>
      </c>
      <c r="CB13" s="1144"/>
      <c r="CC13" s="1144"/>
      <c r="CD13" s="1144"/>
      <c r="CE13" s="1144"/>
      <c r="CF13" s="1144"/>
      <c r="CG13" s="1144"/>
      <c r="CH13" s="1144"/>
      <c r="CI13" s="1144"/>
      <c r="CJ13" s="1144"/>
      <c r="CK13" s="1144"/>
      <c r="CL13" s="1144"/>
      <c r="CM13" s="1144"/>
      <c r="CN13" s="1144"/>
      <c r="CO13" s="1144"/>
      <c r="CP13" s="1144"/>
      <c r="CQ13" s="1144"/>
      <c r="CR13" s="1144"/>
      <c r="CS13" s="1144"/>
      <c r="CT13" s="1144"/>
      <c r="CU13" s="1345">
        <f t="shared" ref="CU13:CU34" si="5">+SUM(BX13:CB13)</f>
        <v>1050435059</v>
      </c>
      <c r="CV13" s="1144">
        <v>0</v>
      </c>
      <c r="CW13" s="1144"/>
      <c r="CX13" s="1144"/>
      <c r="CY13" s="1144">
        <v>1096654202</v>
      </c>
      <c r="CZ13" s="1144">
        <v>0</v>
      </c>
      <c r="DA13" s="1144"/>
      <c r="DB13" s="1146"/>
      <c r="DC13" s="1146"/>
      <c r="DD13" s="1146"/>
      <c r="DE13" s="1146"/>
      <c r="DF13" s="1146"/>
      <c r="DG13" s="1146"/>
      <c r="DH13" s="1146"/>
      <c r="DI13" s="1146"/>
      <c r="DJ13" s="1146"/>
      <c r="DK13" s="1146"/>
      <c r="DL13" s="1146"/>
      <c r="DM13" s="1146"/>
      <c r="DN13" s="1146"/>
      <c r="DO13" s="1146"/>
      <c r="DP13" s="1146"/>
      <c r="DQ13" s="1146"/>
      <c r="DR13" s="1146"/>
      <c r="DS13" s="1286">
        <f t="shared" si="1"/>
        <v>1096654202</v>
      </c>
      <c r="DT13" s="1144">
        <f t="shared" si="2"/>
        <v>4242717346</v>
      </c>
      <c r="DU13" s="582" t="s">
        <v>1169</v>
      </c>
    </row>
    <row r="14" spans="1:125" ht="40.5" x14ac:dyDescent="0.25">
      <c r="A14" s="832">
        <v>1</v>
      </c>
      <c r="B14" s="832" t="s">
        <v>25</v>
      </c>
      <c r="C14" s="832" t="s">
        <v>26</v>
      </c>
      <c r="D14" s="832" t="s">
        <v>27</v>
      </c>
      <c r="E14" s="832" t="s">
        <v>28</v>
      </c>
      <c r="F14" s="832" t="s">
        <v>29</v>
      </c>
      <c r="G14" s="832" t="s">
        <v>30</v>
      </c>
      <c r="H14" s="1141">
        <v>25574</v>
      </c>
      <c r="I14" s="1141" t="s">
        <v>31</v>
      </c>
      <c r="J14" s="1141" t="s">
        <v>32</v>
      </c>
      <c r="K14" s="832" t="s">
        <v>33</v>
      </c>
      <c r="L14" s="1141">
        <v>26597</v>
      </c>
      <c r="M14" s="1141">
        <v>26597</v>
      </c>
      <c r="N14" s="832" t="s">
        <v>46</v>
      </c>
      <c r="O14" s="832" t="s">
        <v>47</v>
      </c>
      <c r="P14" s="832">
        <v>21</v>
      </c>
      <c r="Q14" s="832">
        <v>2023</v>
      </c>
      <c r="R14" s="832" t="s">
        <v>48</v>
      </c>
      <c r="S14" s="832" t="s">
        <v>37</v>
      </c>
      <c r="T14" s="832" t="s">
        <v>38</v>
      </c>
      <c r="U14" s="1141">
        <v>21</v>
      </c>
      <c r="V14" s="832">
        <v>21</v>
      </c>
      <c r="W14" s="969">
        <v>21</v>
      </c>
      <c r="X14" s="832">
        <v>21</v>
      </c>
      <c r="Y14" s="832">
        <v>21</v>
      </c>
      <c r="Z14" s="832">
        <v>21</v>
      </c>
      <c r="AA14" s="1143">
        <f>17820000+17820000+17820000</f>
        <v>53460000</v>
      </c>
      <c r="AB14" s="1144"/>
      <c r="AC14" s="1144"/>
      <c r="AD14" s="1144">
        <v>0</v>
      </c>
      <c r="AE14" s="1144"/>
      <c r="AF14" s="1144"/>
      <c r="AG14" s="1144"/>
      <c r="AH14" s="1144"/>
      <c r="AI14" s="1144"/>
      <c r="AJ14" s="1144"/>
      <c r="AK14" s="1144"/>
      <c r="AL14" s="1144"/>
      <c r="AM14" s="1144"/>
      <c r="AN14" s="1144"/>
      <c r="AO14" s="1144"/>
      <c r="AP14" s="1144"/>
      <c r="AQ14" s="1144"/>
      <c r="AR14" s="1144"/>
      <c r="AS14" s="1144"/>
      <c r="AT14" s="1144"/>
      <c r="AU14" s="1144"/>
      <c r="AV14" s="1144"/>
      <c r="AW14" s="1144"/>
      <c r="AX14" s="1145"/>
      <c r="AY14" s="1349">
        <f t="shared" si="0"/>
        <v>53460000</v>
      </c>
      <c r="AZ14" s="1144">
        <v>90000000</v>
      </c>
      <c r="BA14" s="1144"/>
      <c r="BB14" s="1144"/>
      <c r="BC14" s="1144">
        <v>0</v>
      </c>
      <c r="BD14" s="1144"/>
      <c r="BE14" s="1144"/>
      <c r="BF14" s="1144"/>
      <c r="BG14" s="1144"/>
      <c r="BH14" s="1144"/>
      <c r="BI14" s="1144"/>
      <c r="BJ14" s="1144"/>
      <c r="BK14" s="1144"/>
      <c r="BL14" s="1144"/>
      <c r="BM14" s="1144"/>
      <c r="BN14" s="1144"/>
      <c r="BO14" s="1144"/>
      <c r="BP14" s="1144"/>
      <c r="BQ14" s="1144"/>
      <c r="BR14" s="1144"/>
      <c r="BS14" s="1144"/>
      <c r="BT14" s="1144"/>
      <c r="BU14" s="1144"/>
      <c r="BV14" s="1144"/>
      <c r="BW14" s="1345">
        <f t="shared" si="3"/>
        <v>90000000</v>
      </c>
      <c r="BX14" s="1144">
        <v>93960000</v>
      </c>
      <c r="BY14" s="1144"/>
      <c r="BZ14" s="1144"/>
      <c r="CA14" s="1144"/>
      <c r="CB14" s="1144"/>
      <c r="CC14" s="1144"/>
      <c r="CD14" s="1144"/>
      <c r="CE14" s="1144"/>
      <c r="CF14" s="1144"/>
      <c r="CG14" s="1144"/>
      <c r="CH14" s="1144"/>
      <c r="CI14" s="1144"/>
      <c r="CJ14" s="1144"/>
      <c r="CK14" s="1144"/>
      <c r="CL14" s="1144"/>
      <c r="CM14" s="1144"/>
      <c r="CN14" s="1144"/>
      <c r="CO14" s="1144"/>
      <c r="CP14" s="1144"/>
      <c r="CQ14" s="1144"/>
      <c r="CR14" s="1144"/>
      <c r="CS14" s="1144"/>
      <c r="CT14" s="1144"/>
      <c r="CU14" s="1345">
        <f t="shared" si="5"/>
        <v>93960000</v>
      </c>
      <c r="CV14" s="1144">
        <v>98094240</v>
      </c>
      <c r="CW14" s="1144"/>
      <c r="CX14" s="1144"/>
      <c r="CY14" s="1144">
        <v>0</v>
      </c>
      <c r="CZ14" s="1144">
        <v>0</v>
      </c>
      <c r="DA14" s="1144"/>
      <c r="DB14" s="1146"/>
      <c r="DC14" s="1146"/>
      <c r="DD14" s="1146"/>
      <c r="DE14" s="1146"/>
      <c r="DF14" s="1146"/>
      <c r="DG14" s="1146"/>
      <c r="DH14" s="1146"/>
      <c r="DI14" s="1146"/>
      <c r="DJ14" s="1146"/>
      <c r="DK14" s="1146"/>
      <c r="DL14" s="1146"/>
      <c r="DM14" s="1146"/>
      <c r="DN14" s="1146"/>
      <c r="DO14" s="1146"/>
      <c r="DP14" s="1146"/>
      <c r="DQ14" s="1146"/>
      <c r="DR14" s="1146"/>
      <c r="DS14" s="1286">
        <f t="shared" si="1"/>
        <v>98094240</v>
      </c>
      <c r="DT14" s="1144">
        <f t="shared" si="2"/>
        <v>335514240</v>
      </c>
      <c r="DU14" s="582" t="s">
        <v>1169</v>
      </c>
    </row>
    <row r="15" spans="1:125" ht="40.5" x14ac:dyDescent="0.25">
      <c r="A15" s="832">
        <v>1</v>
      </c>
      <c r="B15" s="832" t="s">
        <v>25</v>
      </c>
      <c r="C15" s="832" t="s">
        <v>26</v>
      </c>
      <c r="D15" s="832" t="s">
        <v>27</v>
      </c>
      <c r="E15" s="832" t="s">
        <v>28</v>
      </c>
      <c r="F15" s="832" t="s">
        <v>29</v>
      </c>
      <c r="G15" s="832" t="s">
        <v>30</v>
      </c>
      <c r="H15" s="1141">
        <v>25574</v>
      </c>
      <c r="I15" s="1141" t="s">
        <v>31</v>
      </c>
      <c r="J15" s="1141" t="s">
        <v>32</v>
      </c>
      <c r="K15" s="832" t="s">
        <v>33</v>
      </c>
      <c r="L15" s="1141">
        <v>26597</v>
      </c>
      <c r="M15" s="1141">
        <v>26597</v>
      </c>
      <c r="N15" s="832" t="s">
        <v>49</v>
      </c>
      <c r="O15" s="832" t="s">
        <v>50</v>
      </c>
      <c r="P15" s="832">
        <v>21</v>
      </c>
      <c r="Q15" s="832">
        <v>2023</v>
      </c>
      <c r="R15" s="832" t="s">
        <v>51</v>
      </c>
      <c r="S15" s="832" t="s">
        <v>37</v>
      </c>
      <c r="T15" s="832" t="s">
        <v>38</v>
      </c>
      <c r="U15" s="1141">
        <v>21</v>
      </c>
      <c r="V15" s="832">
        <v>21</v>
      </c>
      <c r="W15" s="969">
        <v>21</v>
      </c>
      <c r="X15" s="832">
        <v>21</v>
      </c>
      <c r="Y15" s="832">
        <v>21</v>
      </c>
      <c r="Z15" s="832">
        <v>21</v>
      </c>
      <c r="AA15" s="1143">
        <v>14256000</v>
      </c>
      <c r="AB15" s="1144"/>
      <c r="AC15" s="1144"/>
      <c r="AD15" s="1144"/>
      <c r="AE15" s="1144"/>
      <c r="AF15" s="1144"/>
      <c r="AG15" s="1144"/>
      <c r="AH15" s="1144"/>
      <c r="AI15" s="1144"/>
      <c r="AJ15" s="1144"/>
      <c r="AK15" s="1144"/>
      <c r="AL15" s="1144"/>
      <c r="AM15" s="1144"/>
      <c r="AN15" s="1144"/>
      <c r="AO15" s="1144"/>
      <c r="AP15" s="1144"/>
      <c r="AQ15" s="1144"/>
      <c r="AR15" s="1144"/>
      <c r="AS15" s="1144"/>
      <c r="AT15" s="1144"/>
      <c r="AU15" s="1144"/>
      <c r="AV15" s="1144"/>
      <c r="AW15" s="1144"/>
      <c r="AX15" s="1145"/>
      <c r="AY15" s="1349">
        <f t="shared" si="0"/>
        <v>14256000</v>
      </c>
      <c r="AZ15" s="1144">
        <v>40000000</v>
      </c>
      <c r="BA15" s="1144"/>
      <c r="BB15" s="1144"/>
      <c r="BC15" s="1144"/>
      <c r="BD15" s="1144"/>
      <c r="BE15" s="1144"/>
      <c r="BF15" s="1144"/>
      <c r="BG15" s="1144"/>
      <c r="BH15" s="1144"/>
      <c r="BI15" s="1144"/>
      <c r="BJ15" s="1144"/>
      <c r="BK15" s="1144"/>
      <c r="BL15" s="1144"/>
      <c r="BM15" s="1144"/>
      <c r="BN15" s="1144"/>
      <c r="BO15" s="1144"/>
      <c r="BP15" s="1144"/>
      <c r="BQ15" s="1144"/>
      <c r="BR15" s="1144"/>
      <c r="BS15" s="1144"/>
      <c r="BT15" s="1144"/>
      <c r="BU15" s="1144"/>
      <c r="BV15" s="1144"/>
      <c r="BW15" s="1345">
        <f t="shared" si="3"/>
        <v>40000000</v>
      </c>
      <c r="BX15" s="1144">
        <v>41760000</v>
      </c>
      <c r="BY15" s="1144"/>
      <c r="BZ15" s="1144"/>
      <c r="CA15" s="1144"/>
      <c r="CB15" s="1144"/>
      <c r="CC15" s="1144"/>
      <c r="CD15" s="1144"/>
      <c r="CE15" s="1144"/>
      <c r="CF15" s="1144"/>
      <c r="CG15" s="1144"/>
      <c r="CH15" s="1144"/>
      <c r="CI15" s="1144"/>
      <c r="CJ15" s="1144"/>
      <c r="CK15" s="1144"/>
      <c r="CL15" s="1144"/>
      <c r="CM15" s="1144"/>
      <c r="CN15" s="1144"/>
      <c r="CO15" s="1144"/>
      <c r="CP15" s="1144"/>
      <c r="CQ15" s="1144"/>
      <c r="CR15" s="1144"/>
      <c r="CS15" s="1144"/>
      <c r="CT15" s="1144"/>
      <c r="CU15" s="1345">
        <f t="shared" si="5"/>
        <v>41760000</v>
      </c>
      <c r="CV15" s="1144">
        <v>43597440</v>
      </c>
      <c r="CW15" s="1144"/>
      <c r="CX15" s="1144"/>
      <c r="CY15" s="1144">
        <v>0</v>
      </c>
      <c r="CZ15" s="1144">
        <v>0</v>
      </c>
      <c r="DA15" s="1144"/>
      <c r="DB15" s="1146"/>
      <c r="DC15" s="1146"/>
      <c r="DD15" s="1146"/>
      <c r="DE15" s="1146"/>
      <c r="DF15" s="1146"/>
      <c r="DG15" s="1146"/>
      <c r="DH15" s="1146"/>
      <c r="DI15" s="1146"/>
      <c r="DJ15" s="1146"/>
      <c r="DK15" s="1146"/>
      <c r="DL15" s="1146"/>
      <c r="DM15" s="1146"/>
      <c r="DN15" s="1146"/>
      <c r="DO15" s="1146"/>
      <c r="DP15" s="1146"/>
      <c r="DQ15" s="1146"/>
      <c r="DR15" s="1146"/>
      <c r="DS15" s="1286">
        <f t="shared" si="1"/>
        <v>43597440</v>
      </c>
      <c r="DT15" s="1144">
        <f t="shared" si="2"/>
        <v>139613440</v>
      </c>
      <c r="DU15" s="582" t="s">
        <v>1169</v>
      </c>
    </row>
    <row r="16" spans="1:125" ht="40.5" x14ac:dyDescent="0.25">
      <c r="A16" s="832">
        <v>1</v>
      </c>
      <c r="B16" s="832" t="s">
        <v>25</v>
      </c>
      <c r="C16" s="832" t="s">
        <v>26</v>
      </c>
      <c r="D16" s="832" t="s">
        <v>27</v>
      </c>
      <c r="E16" s="832" t="s">
        <v>28</v>
      </c>
      <c r="F16" s="832" t="s">
        <v>29</v>
      </c>
      <c r="G16" s="832" t="s">
        <v>30</v>
      </c>
      <c r="H16" s="1141">
        <v>25574</v>
      </c>
      <c r="I16" s="1141" t="s">
        <v>31</v>
      </c>
      <c r="J16" s="1141" t="s">
        <v>32</v>
      </c>
      <c r="K16" s="832" t="s">
        <v>33</v>
      </c>
      <c r="L16" s="1141">
        <v>26597</v>
      </c>
      <c r="M16" s="1141">
        <v>26597</v>
      </c>
      <c r="N16" s="832" t="s">
        <v>52</v>
      </c>
      <c r="O16" s="832" t="s">
        <v>53</v>
      </c>
      <c r="P16" s="832">
        <v>20</v>
      </c>
      <c r="Q16" s="832">
        <v>2023</v>
      </c>
      <c r="R16" s="832" t="s">
        <v>54</v>
      </c>
      <c r="S16" s="832" t="s">
        <v>37</v>
      </c>
      <c r="T16" s="832" t="s">
        <v>38</v>
      </c>
      <c r="U16" s="1147">
        <v>20</v>
      </c>
      <c r="V16" s="832">
        <v>20</v>
      </c>
      <c r="W16" s="969">
        <v>20</v>
      </c>
      <c r="X16" s="832">
        <v>20</v>
      </c>
      <c r="Y16" s="832">
        <v>20</v>
      </c>
      <c r="Z16" s="832">
        <v>20</v>
      </c>
      <c r="AA16" s="1143">
        <v>0</v>
      </c>
      <c r="AB16" s="1144"/>
      <c r="AC16" s="1144"/>
      <c r="AD16" s="1144">
        <v>120000000</v>
      </c>
      <c r="AE16" s="1144"/>
      <c r="AF16" s="1144"/>
      <c r="AG16" s="1144"/>
      <c r="AH16" s="1144"/>
      <c r="AI16" s="1144"/>
      <c r="AJ16" s="1144"/>
      <c r="AK16" s="1144"/>
      <c r="AL16" s="1144"/>
      <c r="AM16" s="1144"/>
      <c r="AN16" s="1144"/>
      <c r="AO16" s="1144"/>
      <c r="AP16" s="1144"/>
      <c r="AQ16" s="1144"/>
      <c r="AR16" s="1144"/>
      <c r="AS16" s="1144"/>
      <c r="AT16" s="1144"/>
      <c r="AU16" s="1144"/>
      <c r="AV16" s="1144"/>
      <c r="AW16" s="1144"/>
      <c r="AX16" s="1145"/>
      <c r="AY16" s="1349">
        <f t="shared" si="0"/>
        <v>120000000</v>
      </c>
      <c r="AZ16" s="1144">
        <v>0</v>
      </c>
      <c r="BA16" s="1144"/>
      <c r="BB16" s="1144"/>
      <c r="BC16" s="1144">
        <v>82320000</v>
      </c>
      <c r="BD16" s="1144"/>
      <c r="BE16" s="1144"/>
      <c r="BF16" s="1144"/>
      <c r="BG16" s="1144"/>
      <c r="BH16" s="1144"/>
      <c r="BI16" s="1144"/>
      <c r="BJ16" s="1144"/>
      <c r="BK16" s="1144"/>
      <c r="BL16" s="1144"/>
      <c r="BM16" s="1144"/>
      <c r="BN16" s="1144"/>
      <c r="BO16" s="1144"/>
      <c r="BP16" s="1144"/>
      <c r="BQ16" s="1144"/>
      <c r="BR16" s="1144"/>
      <c r="BS16" s="1144"/>
      <c r="BT16" s="1144"/>
      <c r="BU16" s="1144"/>
      <c r="BV16" s="1144"/>
      <c r="BW16" s="1345">
        <f t="shared" si="3"/>
        <v>82320000</v>
      </c>
      <c r="BX16" s="1144"/>
      <c r="BY16" s="1144"/>
      <c r="BZ16" s="1144"/>
      <c r="CA16" s="1144">
        <v>85942080</v>
      </c>
      <c r="CB16" s="1144"/>
      <c r="CC16" s="1144"/>
      <c r="CD16" s="1144"/>
      <c r="CE16" s="1144"/>
      <c r="CF16" s="1144"/>
      <c r="CG16" s="1144"/>
      <c r="CH16" s="1144"/>
      <c r="CI16" s="1144"/>
      <c r="CJ16" s="1144"/>
      <c r="CK16" s="1144"/>
      <c r="CL16" s="1144"/>
      <c r="CM16" s="1144"/>
      <c r="CN16" s="1144"/>
      <c r="CO16" s="1144"/>
      <c r="CP16" s="1144"/>
      <c r="CQ16" s="1144"/>
      <c r="CR16" s="1144"/>
      <c r="CS16" s="1144"/>
      <c r="CT16" s="1144"/>
      <c r="CU16" s="1345">
        <f t="shared" si="5"/>
        <v>85942080</v>
      </c>
      <c r="CV16" s="1144">
        <v>0</v>
      </c>
      <c r="CW16" s="1144"/>
      <c r="CX16" s="1144"/>
      <c r="CY16" s="1144">
        <v>89723531</v>
      </c>
      <c r="CZ16" s="1144">
        <v>0</v>
      </c>
      <c r="DA16" s="1144"/>
      <c r="DB16" s="1146"/>
      <c r="DC16" s="1146"/>
      <c r="DD16" s="1146"/>
      <c r="DE16" s="1146"/>
      <c r="DF16" s="1146"/>
      <c r="DG16" s="1146"/>
      <c r="DH16" s="1146"/>
      <c r="DI16" s="1146"/>
      <c r="DJ16" s="1146"/>
      <c r="DK16" s="1146"/>
      <c r="DL16" s="1146"/>
      <c r="DM16" s="1146"/>
      <c r="DN16" s="1146"/>
      <c r="DO16" s="1146"/>
      <c r="DP16" s="1146"/>
      <c r="DQ16" s="1146"/>
      <c r="DR16" s="1146"/>
      <c r="DS16" s="1286">
        <f t="shared" si="1"/>
        <v>89723531</v>
      </c>
      <c r="DT16" s="1144">
        <f t="shared" si="2"/>
        <v>377985611</v>
      </c>
      <c r="DU16" s="582" t="s">
        <v>1169</v>
      </c>
    </row>
    <row r="17" spans="1:125" ht="40.5" x14ac:dyDescent="0.25">
      <c r="A17" s="832">
        <v>1</v>
      </c>
      <c r="B17" s="832" t="s">
        <v>25</v>
      </c>
      <c r="C17" s="832" t="s">
        <v>26</v>
      </c>
      <c r="D17" s="832" t="s">
        <v>27</v>
      </c>
      <c r="E17" s="832" t="s">
        <v>28</v>
      </c>
      <c r="F17" s="832" t="s">
        <v>29</v>
      </c>
      <c r="G17" s="832" t="s">
        <v>30</v>
      </c>
      <c r="H17" s="1141">
        <v>25574</v>
      </c>
      <c r="I17" s="1141" t="s">
        <v>31</v>
      </c>
      <c r="J17" s="1141" t="s">
        <v>32</v>
      </c>
      <c r="K17" s="832" t="s">
        <v>33</v>
      </c>
      <c r="L17" s="1141">
        <v>26597</v>
      </c>
      <c r="M17" s="1141">
        <v>26597</v>
      </c>
      <c r="N17" s="832" t="s">
        <v>55</v>
      </c>
      <c r="O17" s="832" t="s">
        <v>56</v>
      </c>
      <c r="P17" s="832">
        <v>21</v>
      </c>
      <c r="Q17" s="832">
        <v>2023</v>
      </c>
      <c r="R17" s="832" t="s">
        <v>54</v>
      </c>
      <c r="S17" s="832" t="s">
        <v>37</v>
      </c>
      <c r="T17" s="832" t="s">
        <v>38</v>
      </c>
      <c r="U17" s="1147">
        <v>21</v>
      </c>
      <c r="V17" s="832">
        <v>21</v>
      </c>
      <c r="W17" s="969">
        <v>21</v>
      </c>
      <c r="X17" s="832">
        <v>21</v>
      </c>
      <c r="Y17" s="832">
        <v>21</v>
      </c>
      <c r="Z17" s="832">
        <v>21</v>
      </c>
      <c r="AA17" s="1143">
        <f>26436000+15000000+14256000</f>
        <v>55692000</v>
      </c>
      <c r="AB17" s="1144"/>
      <c r="AC17" s="1144"/>
      <c r="AD17" s="1144">
        <v>1642388681</v>
      </c>
      <c r="AE17" s="1144"/>
      <c r="AF17" s="1144"/>
      <c r="AG17" s="1144"/>
      <c r="AH17" s="1144"/>
      <c r="AI17" s="1144"/>
      <c r="AJ17" s="1144"/>
      <c r="AK17" s="1144"/>
      <c r="AL17" s="1144"/>
      <c r="AM17" s="1144"/>
      <c r="AN17" s="1144"/>
      <c r="AO17" s="1144"/>
      <c r="AP17" s="1144"/>
      <c r="AQ17" s="1144"/>
      <c r="AR17" s="1144"/>
      <c r="AS17" s="1144"/>
      <c r="AT17" s="1144"/>
      <c r="AU17" s="1144"/>
      <c r="AV17" s="1144"/>
      <c r="AW17" s="1144"/>
      <c r="AX17" s="1145"/>
      <c r="AY17" s="1349">
        <f t="shared" si="0"/>
        <v>1698080681</v>
      </c>
      <c r="AZ17" s="1144">
        <v>57307068</v>
      </c>
      <c r="BA17" s="1144"/>
      <c r="BB17" s="1144"/>
      <c r="BC17" s="1144">
        <v>2500000000</v>
      </c>
      <c r="BD17" s="1144"/>
      <c r="BE17" s="1144"/>
      <c r="BF17" s="1144"/>
      <c r="BG17" s="1144"/>
      <c r="BH17" s="1144"/>
      <c r="BI17" s="1144"/>
      <c r="BJ17" s="1144"/>
      <c r="BK17" s="1144"/>
      <c r="BL17" s="1144"/>
      <c r="BM17" s="1144"/>
      <c r="BN17" s="1144"/>
      <c r="BO17" s="1144"/>
      <c r="BP17" s="1144"/>
      <c r="BQ17" s="1144"/>
      <c r="BR17" s="1144"/>
      <c r="BS17" s="1144"/>
      <c r="BT17" s="1144"/>
      <c r="BU17" s="1144"/>
      <c r="BV17" s="1144"/>
      <c r="BW17" s="1345">
        <f t="shared" si="3"/>
        <v>2557307068</v>
      </c>
      <c r="BX17" s="1144">
        <v>59828578</v>
      </c>
      <c r="BY17" s="1144"/>
      <c r="BZ17" s="1144"/>
      <c r="CA17" s="1144">
        <v>2610000000</v>
      </c>
      <c r="CB17" s="1144"/>
      <c r="CC17" s="1144"/>
      <c r="CD17" s="1144"/>
      <c r="CE17" s="1144"/>
      <c r="CF17" s="1144"/>
      <c r="CG17" s="1144"/>
      <c r="CH17" s="1144"/>
      <c r="CI17" s="1144"/>
      <c r="CJ17" s="1144"/>
      <c r="CK17" s="1144"/>
      <c r="CL17" s="1144"/>
      <c r="CM17" s="1144"/>
      <c r="CN17" s="1144"/>
      <c r="CO17" s="1144"/>
      <c r="CP17" s="1144"/>
      <c r="CQ17" s="1144"/>
      <c r="CR17" s="1144"/>
      <c r="CS17" s="1144"/>
      <c r="CT17" s="1144"/>
      <c r="CU17" s="1345">
        <f t="shared" si="5"/>
        <v>2669828578</v>
      </c>
      <c r="CV17" s="1144">
        <v>62461035</v>
      </c>
      <c r="CW17" s="1144"/>
      <c r="CX17" s="1144"/>
      <c r="CY17" s="1144">
        <v>2724840000</v>
      </c>
      <c r="CZ17" s="1144">
        <v>0</v>
      </c>
      <c r="DA17" s="1144"/>
      <c r="DB17" s="1146"/>
      <c r="DC17" s="1146"/>
      <c r="DD17" s="1146"/>
      <c r="DE17" s="1146"/>
      <c r="DF17" s="1146"/>
      <c r="DG17" s="1146"/>
      <c r="DH17" s="1146"/>
      <c r="DI17" s="1146"/>
      <c r="DJ17" s="1146"/>
      <c r="DK17" s="1146"/>
      <c r="DL17" s="1146"/>
      <c r="DM17" s="1146"/>
      <c r="DN17" s="1146"/>
      <c r="DO17" s="1146"/>
      <c r="DP17" s="1146"/>
      <c r="DQ17" s="1146"/>
      <c r="DR17" s="1146"/>
      <c r="DS17" s="1286">
        <f t="shared" si="1"/>
        <v>2787301035</v>
      </c>
      <c r="DT17" s="1144">
        <f t="shared" si="2"/>
        <v>9712517362</v>
      </c>
      <c r="DU17" s="582" t="s">
        <v>1169</v>
      </c>
    </row>
    <row r="18" spans="1:125" ht="40.5" x14ac:dyDescent="0.25">
      <c r="A18" s="832">
        <v>1</v>
      </c>
      <c r="B18" s="832" t="s">
        <v>25</v>
      </c>
      <c r="C18" s="832" t="s">
        <v>26</v>
      </c>
      <c r="D18" s="832" t="s">
        <v>27</v>
      </c>
      <c r="E18" s="832" t="s">
        <v>28</v>
      </c>
      <c r="F18" s="832" t="s">
        <v>29</v>
      </c>
      <c r="G18" s="832" t="s">
        <v>30</v>
      </c>
      <c r="H18" s="1141">
        <v>25574</v>
      </c>
      <c r="I18" s="1141" t="s">
        <v>31</v>
      </c>
      <c r="J18" s="1141" t="s">
        <v>32</v>
      </c>
      <c r="K18" s="832" t="s">
        <v>33</v>
      </c>
      <c r="L18" s="832">
        <v>26597</v>
      </c>
      <c r="M18" s="832">
        <v>26597</v>
      </c>
      <c r="N18" s="832" t="s">
        <v>58</v>
      </c>
      <c r="O18" s="832" t="s">
        <v>59</v>
      </c>
      <c r="P18" s="832">
        <v>0</v>
      </c>
      <c r="Q18" s="832">
        <v>2023</v>
      </c>
      <c r="R18" s="832" t="s">
        <v>60</v>
      </c>
      <c r="S18" s="832" t="s">
        <v>37</v>
      </c>
      <c r="T18" s="832" t="s">
        <v>33</v>
      </c>
      <c r="U18" s="832">
        <v>1</v>
      </c>
      <c r="V18" s="832">
        <v>1</v>
      </c>
      <c r="W18" s="969">
        <v>0.1</v>
      </c>
      <c r="X18" s="832">
        <v>0.4</v>
      </c>
      <c r="Y18" s="832">
        <v>0.8</v>
      </c>
      <c r="Z18" s="832">
        <v>1</v>
      </c>
      <c r="AA18" s="1143">
        <f>1000+40708468</f>
        <v>40709468</v>
      </c>
      <c r="AB18" s="1144"/>
      <c r="AC18" s="1144"/>
      <c r="AD18" s="1144">
        <v>386067293</v>
      </c>
      <c r="AE18" s="1144"/>
      <c r="AF18" s="1144"/>
      <c r="AG18" s="1144"/>
      <c r="AH18" s="1144"/>
      <c r="AI18" s="1144"/>
      <c r="AJ18" s="1144"/>
      <c r="AK18" s="1144"/>
      <c r="AL18" s="1144"/>
      <c r="AM18" s="1144"/>
      <c r="AN18" s="1144"/>
      <c r="AO18" s="1144"/>
      <c r="AP18" s="1144"/>
      <c r="AQ18" s="1144"/>
      <c r="AR18" s="1144"/>
      <c r="AS18" s="1144"/>
      <c r="AT18" s="1144"/>
      <c r="AU18" s="1144"/>
      <c r="AV18" s="1144"/>
      <c r="AW18" s="1144"/>
      <c r="AX18" s="1145"/>
      <c r="AY18" s="1349">
        <f t="shared" si="0"/>
        <v>426776761</v>
      </c>
      <c r="AZ18" s="1144">
        <v>41890042</v>
      </c>
      <c r="BA18" s="1144"/>
      <c r="BB18" s="1144"/>
      <c r="BC18" s="1144">
        <v>315903000</v>
      </c>
      <c r="BD18" s="1144"/>
      <c r="BE18" s="1144"/>
      <c r="BF18" s="1144"/>
      <c r="BG18" s="1144"/>
      <c r="BH18" s="1144"/>
      <c r="BI18" s="1144"/>
      <c r="BJ18" s="1144"/>
      <c r="BK18" s="1144"/>
      <c r="BL18" s="1144"/>
      <c r="BM18" s="1144"/>
      <c r="BN18" s="1144"/>
      <c r="BO18" s="1144"/>
      <c r="BP18" s="1144"/>
      <c r="BQ18" s="1144"/>
      <c r="BR18" s="1144"/>
      <c r="BS18" s="1144"/>
      <c r="BT18" s="1144"/>
      <c r="BU18" s="1144"/>
      <c r="BV18" s="1144"/>
      <c r="BW18" s="1345">
        <f t="shared" si="3"/>
        <v>357793042</v>
      </c>
      <c r="BX18" s="1144">
        <v>43733204</v>
      </c>
      <c r="BY18" s="1144"/>
      <c r="BZ18" s="1144"/>
      <c r="CA18" s="1144">
        <v>329802732</v>
      </c>
      <c r="CB18" s="1144"/>
      <c r="CC18" s="1144"/>
      <c r="CD18" s="1144"/>
      <c r="CE18" s="1144"/>
      <c r="CF18" s="1144"/>
      <c r="CG18" s="1144"/>
      <c r="CH18" s="1144"/>
      <c r="CI18" s="1144"/>
      <c r="CJ18" s="1144"/>
      <c r="CK18" s="1144"/>
      <c r="CL18" s="1144"/>
      <c r="CM18" s="1144"/>
      <c r="CN18" s="1144"/>
      <c r="CO18" s="1144"/>
      <c r="CP18" s="1144"/>
      <c r="CQ18" s="1144"/>
      <c r="CR18" s="1144"/>
      <c r="CS18" s="1144"/>
      <c r="CT18" s="1144"/>
      <c r="CU18" s="1345">
        <f t="shared" si="5"/>
        <v>373535936</v>
      </c>
      <c r="CV18" s="1144">
        <v>45657464</v>
      </c>
      <c r="CW18" s="1144"/>
      <c r="CX18" s="1144"/>
      <c r="CY18" s="1144">
        <v>344314052</v>
      </c>
      <c r="CZ18" s="1144">
        <v>0</v>
      </c>
      <c r="DA18" s="1144"/>
      <c r="DB18" s="1146"/>
      <c r="DC18" s="1146"/>
      <c r="DD18" s="1146"/>
      <c r="DE18" s="1146"/>
      <c r="DF18" s="1146"/>
      <c r="DG18" s="1146"/>
      <c r="DH18" s="1146"/>
      <c r="DI18" s="1146"/>
      <c r="DJ18" s="1146"/>
      <c r="DK18" s="1146"/>
      <c r="DL18" s="1146"/>
      <c r="DM18" s="1146"/>
      <c r="DN18" s="1146"/>
      <c r="DO18" s="1146"/>
      <c r="DP18" s="1146"/>
      <c r="DQ18" s="1146"/>
      <c r="DR18" s="1146"/>
      <c r="DS18" s="1286">
        <f t="shared" si="1"/>
        <v>389971516</v>
      </c>
      <c r="DT18" s="1144">
        <f t="shared" si="2"/>
        <v>1548077255</v>
      </c>
      <c r="DU18" s="582" t="s">
        <v>1169</v>
      </c>
    </row>
    <row r="19" spans="1:125" ht="40.5" x14ac:dyDescent="0.25">
      <c r="A19" s="832">
        <v>1</v>
      </c>
      <c r="B19" s="832" t="s">
        <v>25</v>
      </c>
      <c r="C19" s="832" t="s">
        <v>26</v>
      </c>
      <c r="D19" s="832" t="s">
        <v>27</v>
      </c>
      <c r="E19" s="832" t="s">
        <v>28</v>
      </c>
      <c r="F19" s="832" t="s">
        <v>29</v>
      </c>
      <c r="G19" s="832" t="s">
        <v>30</v>
      </c>
      <c r="H19" s="1141">
        <v>25574</v>
      </c>
      <c r="I19" s="1141" t="s">
        <v>31</v>
      </c>
      <c r="J19" s="1141" t="s">
        <v>32</v>
      </c>
      <c r="K19" s="832" t="s">
        <v>33</v>
      </c>
      <c r="L19" s="1141">
        <v>26597</v>
      </c>
      <c r="M19" s="1141">
        <v>26597</v>
      </c>
      <c r="N19" s="832" t="s">
        <v>61</v>
      </c>
      <c r="O19" s="832" t="s">
        <v>62</v>
      </c>
      <c r="P19" s="832">
        <v>60</v>
      </c>
      <c r="Q19" s="832">
        <v>2023</v>
      </c>
      <c r="R19" s="832" t="s">
        <v>63</v>
      </c>
      <c r="S19" s="832" t="s">
        <v>37</v>
      </c>
      <c r="T19" s="832" t="s">
        <v>33</v>
      </c>
      <c r="U19" s="1148">
        <v>73</v>
      </c>
      <c r="V19" s="832">
        <v>73</v>
      </c>
      <c r="W19" s="969">
        <v>13</v>
      </c>
      <c r="X19" s="832">
        <v>20</v>
      </c>
      <c r="Y19" s="832">
        <v>20</v>
      </c>
      <c r="Z19" s="832">
        <v>20</v>
      </c>
      <c r="AA19" s="1143">
        <v>0</v>
      </c>
      <c r="AB19" s="1144"/>
      <c r="AC19" s="1144"/>
      <c r="AD19" s="1144">
        <v>93000000</v>
      </c>
      <c r="AE19" s="1144"/>
      <c r="AF19" s="1144"/>
      <c r="AG19" s="1144"/>
      <c r="AH19" s="1144"/>
      <c r="AI19" s="1144"/>
      <c r="AJ19" s="1144"/>
      <c r="AK19" s="1144"/>
      <c r="AL19" s="1144"/>
      <c r="AM19" s="1144"/>
      <c r="AN19" s="1144"/>
      <c r="AO19" s="1144"/>
      <c r="AP19" s="1144"/>
      <c r="AQ19" s="1144"/>
      <c r="AR19" s="1144"/>
      <c r="AS19" s="1144"/>
      <c r="AT19" s="1144"/>
      <c r="AU19" s="1144"/>
      <c r="AV19" s="1144"/>
      <c r="AW19" s="1144"/>
      <c r="AX19" s="1145"/>
      <c r="AY19" s="1349">
        <f t="shared" si="0"/>
        <v>93000000</v>
      </c>
      <c r="AZ19" s="1144">
        <v>0</v>
      </c>
      <c r="BA19" s="1144"/>
      <c r="BB19" s="1144"/>
      <c r="BC19" s="1144">
        <v>300000000</v>
      </c>
      <c r="BD19" s="1144"/>
      <c r="BE19" s="1144"/>
      <c r="BF19" s="1144"/>
      <c r="BG19" s="1144"/>
      <c r="BH19" s="1144"/>
      <c r="BI19" s="1144"/>
      <c r="BJ19" s="1144"/>
      <c r="BK19" s="1144"/>
      <c r="BL19" s="1144"/>
      <c r="BM19" s="1144"/>
      <c r="BN19" s="1144"/>
      <c r="BO19" s="1144"/>
      <c r="BP19" s="1144"/>
      <c r="BQ19" s="1144"/>
      <c r="BR19" s="1144"/>
      <c r="BS19" s="1144"/>
      <c r="BT19" s="1144"/>
      <c r="BU19" s="1144"/>
      <c r="BV19" s="1144"/>
      <c r="BW19" s="1345">
        <f t="shared" si="3"/>
        <v>300000000</v>
      </c>
      <c r="BX19" s="1144"/>
      <c r="BY19" s="1144"/>
      <c r="BZ19" s="1144"/>
      <c r="CA19" s="1144">
        <v>313200000</v>
      </c>
      <c r="CB19" s="1144"/>
      <c r="CC19" s="1144"/>
      <c r="CD19" s="1144"/>
      <c r="CE19" s="1144"/>
      <c r="CF19" s="1144"/>
      <c r="CG19" s="1144"/>
      <c r="CH19" s="1144"/>
      <c r="CI19" s="1144"/>
      <c r="CJ19" s="1144"/>
      <c r="CK19" s="1144"/>
      <c r="CL19" s="1144"/>
      <c r="CM19" s="1144"/>
      <c r="CN19" s="1144"/>
      <c r="CO19" s="1144"/>
      <c r="CP19" s="1144"/>
      <c r="CQ19" s="1144"/>
      <c r="CR19" s="1144"/>
      <c r="CS19" s="1144"/>
      <c r="CT19" s="1144"/>
      <c r="CU19" s="1345">
        <f t="shared" si="5"/>
        <v>313200000</v>
      </c>
      <c r="CV19" s="1144">
        <v>0</v>
      </c>
      <c r="CW19" s="1144"/>
      <c r="CX19" s="1144"/>
      <c r="CY19" s="1144">
        <v>326980800</v>
      </c>
      <c r="CZ19" s="1144">
        <v>0</v>
      </c>
      <c r="DA19" s="1144"/>
      <c r="DB19" s="1146"/>
      <c r="DC19" s="1146"/>
      <c r="DD19" s="1146"/>
      <c r="DE19" s="1146"/>
      <c r="DF19" s="1146"/>
      <c r="DG19" s="1146"/>
      <c r="DH19" s="1146"/>
      <c r="DI19" s="1146"/>
      <c r="DJ19" s="1146"/>
      <c r="DK19" s="1146"/>
      <c r="DL19" s="1146"/>
      <c r="DM19" s="1146"/>
      <c r="DN19" s="1146"/>
      <c r="DO19" s="1146"/>
      <c r="DP19" s="1146"/>
      <c r="DQ19" s="1146"/>
      <c r="DR19" s="1146"/>
      <c r="DS19" s="1286">
        <f t="shared" si="1"/>
        <v>326980800</v>
      </c>
      <c r="DT19" s="1144">
        <f t="shared" si="2"/>
        <v>1033180800</v>
      </c>
      <c r="DU19" s="582" t="s">
        <v>1169</v>
      </c>
    </row>
    <row r="20" spans="1:125" ht="40.5" x14ac:dyDescent="0.25">
      <c r="A20" s="832">
        <v>1</v>
      </c>
      <c r="B20" s="832" t="s">
        <v>25</v>
      </c>
      <c r="C20" s="832" t="s">
        <v>26</v>
      </c>
      <c r="D20" s="832" t="s">
        <v>27</v>
      </c>
      <c r="E20" s="832" t="s">
        <v>28</v>
      </c>
      <c r="F20" s="832" t="s">
        <v>29</v>
      </c>
      <c r="G20" s="832" t="s">
        <v>30</v>
      </c>
      <c r="H20" s="1141">
        <v>25574</v>
      </c>
      <c r="I20" s="1141" t="s">
        <v>31</v>
      </c>
      <c r="J20" s="1141" t="s">
        <v>32</v>
      </c>
      <c r="K20" s="832" t="s">
        <v>33</v>
      </c>
      <c r="L20" s="1141">
        <v>26597</v>
      </c>
      <c r="M20" s="1141">
        <v>26597</v>
      </c>
      <c r="N20" s="832" t="s">
        <v>64</v>
      </c>
      <c r="O20" s="832" t="s">
        <v>65</v>
      </c>
      <c r="P20" s="1141">
        <v>20</v>
      </c>
      <c r="Q20" s="832">
        <v>2023</v>
      </c>
      <c r="R20" s="832" t="s">
        <v>66</v>
      </c>
      <c r="S20" s="832" t="s">
        <v>37</v>
      </c>
      <c r="T20" s="832" t="s">
        <v>38</v>
      </c>
      <c r="U20" s="1148">
        <v>20</v>
      </c>
      <c r="V20" s="1148">
        <v>20</v>
      </c>
      <c r="W20" s="1149">
        <v>20</v>
      </c>
      <c r="X20" s="1148">
        <v>20</v>
      </c>
      <c r="Y20" s="1148">
        <v>20</v>
      </c>
      <c r="Z20" s="1148">
        <v>20</v>
      </c>
      <c r="AA20" s="1143">
        <v>449995643</v>
      </c>
      <c r="AB20" s="1144"/>
      <c r="AC20" s="1144"/>
      <c r="AD20" s="1144">
        <v>1124558260</v>
      </c>
      <c r="AE20" s="1144"/>
      <c r="AF20" s="1144"/>
      <c r="AG20" s="1144"/>
      <c r="AH20" s="1144"/>
      <c r="AI20" s="1144"/>
      <c r="AJ20" s="1144"/>
      <c r="AK20" s="1144"/>
      <c r="AL20" s="1144"/>
      <c r="AM20" s="1144"/>
      <c r="AN20" s="1144"/>
      <c r="AO20" s="1144"/>
      <c r="AP20" s="1144"/>
      <c r="AQ20" s="1144"/>
      <c r="AR20" s="1144"/>
      <c r="AS20" s="1144"/>
      <c r="AT20" s="1144"/>
      <c r="AU20" s="1144"/>
      <c r="AV20" s="1144"/>
      <c r="AW20" s="1144"/>
      <c r="AX20" s="1145"/>
      <c r="AY20" s="1349">
        <f t="shared" si="0"/>
        <v>1574553903</v>
      </c>
      <c r="AZ20" s="1144"/>
      <c r="BA20" s="1144"/>
      <c r="BB20" s="1144"/>
      <c r="BC20" s="1144">
        <v>1668797968</v>
      </c>
      <c r="BD20" s="1144"/>
      <c r="BE20" s="1144"/>
      <c r="BF20" s="1144"/>
      <c r="BG20" s="1144"/>
      <c r="BH20" s="1144"/>
      <c r="BI20" s="1144"/>
      <c r="BJ20" s="1144"/>
      <c r="BK20" s="1144"/>
      <c r="BL20" s="1144"/>
      <c r="BM20" s="1144"/>
      <c r="BN20" s="1144"/>
      <c r="BO20" s="1144"/>
      <c r="BP20" s="1144"/>
      <c r="BQ20" s="1144"/>
      <c r="BR20" s="1144"/>
      <c r="BS20" s="1144"/>
      <c r="BT20" s="1144"/>
      <c r="BU20" s="1144"/>
      <c r="BV20" s="1144"/>
      <c r="BW20" s="1345">
        <f t="shared" si="3"/>
        <v>1668797968</v>
      </c>
      <c r="BX20" s="1144"/>
      <c r="BY20" s="1144"/>
      <c r="BZ20" s="1144"/>
      <c r="CA20" s="1144">
        <v>1742225079</v>
      </c>
      <c r="CB20" s="1144"/>
      <c r="CC20" s="1144"/>
      <c r="CD20" s="1144"/>
      <c r="CE20" s="1144"/>
      <c r="CF20" s="1144"/>
      <c r="CG20" s="1144"/>
      <c r="CH20" s="1144"/>
      <c r="CI20" s="1144"/>
      <c r="CJ20" s="1144"/>
      <c r="CK20" s="1144"/>
      <c r="CL20" s="1144"/>
      <c r="CM20" s="1144"/>
      <c r="CN20" s="1144"/>
      <c r="CO20" s="1144"/>
      <c r="CP20" s="1144"/>
      <c r="CQ20" s="1144"/>
      <c r="CR20" s="1144"/>
      <c r="CS20" s="1144"/>
      <c r="CT20" s="1144"/>
      <c r="CU20" s="1345">
        <f t="shared" si="5"/>
        <v>1742225079</v>
      </c>
      <c r="CV20" s="1144">
        <v>0</v>
      </c>
      <c r="CW20" s="1144"/>
      <c r="CX20" s="1144"/>
      <c r="CY20" s="1144">
        <v>1818882982</v>
      </c>
      <c r="CZ20" s="1144">
        <v>0</v>
      </c>
      <c r="DA20" s="1144"/>
      <c r="DB20" s="1146"/>
      <c r="DC20" s="1146"/>
      <c r="DD20" s="1146"/>
      <c r="DE20" s="1146"/>
      <c r="DF20" s="1146"/>
      <c r="DG20" s="1146"/>
      <c r="DH20" s="1146"/>
      <c r="DI20" s="1146"/>
      <c r="DJ20" s="1146"/>
      <c r="DK20" s="1146"/>
      <c r="DL20" s="1146"/>
      <c r="DM20" s="1146"/>
      <c r="DN20" s="1146"/>
      <c r="DO20" s="1146"/>
      <c r="DP20" s="1146"/>
      <c r="DQ20" s="1146"/>
      <c r="DR20" s="1146"/>
      <c r="DS20" s="1286">
        <f t="shared" si="1"/>
        <v>1818882982</v>
      </c>
      <c r="DT20" s="1144">
        <f t="shared" si="2"/>
        <v>6804459932</v>
      </c>
      <c r="DU20" s="582" t="s">
        <v>1169</v>
      </c>
    </row>
    <row r="21" spans="1:125" ht="40.5" x14ac:dyDescent="0.25">
      <c r="A21" s="832">
        <v>1</v>
      </c>
      <c r="B21" s="832" t="s">
        <v>25</v>
      </c>
      <c r="C21" s="832" t="s">
        <v>26</v>
      </c>
      <c r="D21" s="832" t="s">
        <v>27</v>
      </c>
      <c r="E21" s="832" t="s">
        <v>28</v>
      </c>
      <c r="F21" s="832" t="s">
        <v>29</v>
      </c>
      <c r="G21" s="832" t="s">
        <v>30</v>
      </c>
      <c r="H21" s="1141">
        <v>25574</v>
      </c>
      <c r="I21" s="1141" t="s">
        <v>31</v>
      </c>
      <c r="J21" s="1141" t="s">
        <v>32</v>
      </c>
      <c r="K21" s="832" t="s">
        <v>33</v>
      </c>
      <c r="L21" s="1141">
        <v>26597</v>
      </c>
      <c r="M21" s="1141">
        <v>26597</v>
      </c>
      <c r="N21" s="832" t="s">
        <v>67</v>
      </c>
      <c r="O21" s="832" t="s">
        <v>68</v>
      </c>
      <c r="P21" s="832">
        <v>21</v>
      </c>
      <c r="Q21" s="832">
        <v>2023</v>
      </c>
      <c r="R21" s="832" t="s">
        <v>69</v>
      </c>
      <c r="S21" s="832" t="s">
        <v>37</v>
      </c>
      <c r="T21" s="832" t="s">
        <v>38</v>
      </c>
      <c r="U21" s="1147">
        <v>21</v>
      </c>
      <c r="V21" s="832">
        <v>21</v>
      </c>
      <c r="W21" s="969">
        <v>21</v>
      </c>
      <c r="X21" s="832">
        <v>21</v>
      </c>
      <c r="Y21" s="832">
        <v>21</v>
      </c>
      <c r="Z21" s="832">
        <v>21</v>
      </c>
      <c r="AA21" s="1143">
        <v>0</v>
      </c>
      <c r="AB21" s="1144"/>
      <c r="AC21" s="1144"/>
      <c r="AD21" s="1144">
        <v>87988925</v>
      </c>
      <c r="AE21" s="1144"/>
      <c r="AF21" s="1144"/>
      <c r="AG21" s="1144"/>
      <c r="AH21" s="1144"/>
      <c r="AI21" s="1144"/>
      <c r="AJ21" s="1144"/>
      <c r="AK21" s="1144"/>
      <c r="AL21" s="1144"/>
      <c r="AM21" s="1144"/>
      <c r="AN21" s="1144"/>
      <c r="AO21" s="1144"/>
      <c r="AP21" s="1144"/>
      <c r="AQ21" s="1144"/>
      <c r="AR21" s="1144"/>
      <c r="AS21" s="1144"/>
      <c r="AT21" s="1144"/>
      <c r="AU21" s="1144"/>
      <c r="AV21" s="1144"/>
      <c r="AW21" s="1144"/>
      <c r="AX21" s="1145"/>
      <c r="AY21" s="1349">
        <f t="shared" si="0"/>
        <v>87988925</v>
      </c>
      <c r="AZ21" s="1144">
        <v>0</v>
      </c>
      <c r="BA21" s="1144"/>
      <c r="BB21" s="1144"/>
      <c r="BC21" s="1144">
        <v>90540604</v>
      </c>
      <c r="BD21" s="1144"/>
      <c r="BE21" s="1144"/>
      <c r="BF21" s="1144"/>
      <c r="BG21" s="1144"/>
      <c r="BH21" s="1144"/>
      <c r="BI21" s="1144"/>
      <c r="BJ21" s="1144"/>
      <c r="BK21" s="1144"/>
      <c r="BL21" s="1144"/>
      <c r="BM21" s="1144"/>
      <c r="BN21" s="1144"/>
      <c r="BO21" s="1144"/>
      <c r="BP21" s="1144"/>
      <c r="BQ21" s="1144"/>
      <c r="BR21" s="1144"/>
      <c r="BS21" s="1144"/>
      <c r="BT21" s="1144"/>
      <c r="BU21" s="1144"/>
      <c r="BV21" s="1144"/>
      <c r="BW21" s="1345">
        <f t="shared" si="3"/>
        <v>90540604</v>
      </c>
      <c r="BX21" s="1144"/>
      <c r="BY21" s="1144"/>
      <c r="BZ21" s="1144"/>
      <c r="CA21" s="1144">
        <v>94524390</v>
      </c>
      <c r="CB21" s="1144"/>
      <c r="CC21" s="1144"/>
      <c r="CD21" s="1144"/>
      <c r="CE21" s="1144"/>
      <c r="CF21" s="1144"/>
      <c r="CG21" s="1144"/>
      <c r="CH21" s="1144"/>
      <c r="CI21" s="1144"/>
      <c r="CJ21" s="1144"/>
      <c r="CK21" s="1144"/>
      <c r="CL21" s="1144"/>
      <c r="CM21" s="1144"/>
      <c r="CN21" s="1144"/>
      <c r="CO21" s="1144"/>
      <c r="CP21" s="1144"/>
      <c r="CQ21" s="1144"/>
      <c r="CR21" s="1144"/>
      <c r="CS21" s="1144"/>
      <c r="CT21" s="1144"/>
      <c r="CU21" s="1345">
        <f t="shared" si="5"/>
        <v>94524390</v>
      </c>
      <c r="CV21" s="1144">
        <v>0</v>
      </c>
      <c r="CW21" s="1144"/>
      <c r="CX21" s="1144"/>
      <c r="CY21" s="1144">
        <v>98683463</v>
      </c>
      <c r="CZ21" s="1144">
        <v>0</v>
      </c>
      <c r="DA21" s="1144"/>
      <c r="DB21" s="1146"/>
      <c r="DC21" s="1146"/>
      <c r="DD21" s="1146"/>
      <c r="DE21" s="1146"/>
      <c r="DF21" s="1146"/>
      <c r="DG21" s="1146"/>
      <c r="DH21" s="1146"/>
      <c r="DI21" s="1146"/>
      <c r="DJ21" s="1146"/>
      <c r="DK21" s="1146"/>
      <c r="DL21" s="1146"/>
      <c r="DM21" s="1146"/>
      <c r="DN21" s="1146"/>
      <c r="DO21" s="1146"/>
      <c r="DP21" s="1146"/>
      <c r="DQ21" s="1146"/>
      <c r="DR21" s="1146"/>
      <c r="DS21" s="1286">
        <f t="shared" si="1"/>
        <v>98683463</v>
      </c>
      <c r="DT21" s="1144">
        <f t="shared" si="2"/>
        <v>371737382</v>
      </c>
      <c r="DU21" s="582" t="s">
        <v>1169</v>
      </c>
    </row>
    <row r="22" spans="1:125" ht="40.5" x14ac:dyDescent="0.25">
      <c r="A22" s="832">
        <v>2</v>
      </c>
      <c r="B22" s="832" t="s">
        <v>25</v>
      </c>
      <c r="C22" s="832" t="s">
        <v>26</v>
      </c>
      <c r="D22" s="832" t="s">
        <v>27</v>
      </c>
      <c r="E22" s="832" t="s">
        <v>28</v>
      </c>
      <c r="F22" s="832" t="s">
        <v>29</v>
      </c>
      <c r="G22" s="832" t="s">
        <v>30</v>
      </c>
      <c r="H22" s="1141">
        <v>25574</v>
      </c>
      <c r="I22" s="1141" t="s">
        <v>31</v>
      </c>
      <c r="J22" s="1141" t="s">
        <v>32</v>
      </c>
      <c r="K22" s="832" t="s">
        <v>33</v>
      </c>
      <c r="L22" s="1141">
        <v>26597</v>
      </c>
      <c r="M22" s="1141">
        <v>26597</v>
      </c>
      <c r="N22" s="832" t="s">
        <v>70</v>
      </c>
      <c r="O22" s="832" t="s">
        <v>71</v>
      </c>
      <c r="P22" s="832">
        <v>0</v>
      </c>
      <c r="Q22" s="832">
        <v>2023</v>
      </c>
      <c r="R22" s="832" t="s">
        <v>72</v>
      </c>
      <c r="S22" s="832" t="s">
        <v>37</v>
      </c>
      <c r="T22" s="832" t="s">
        <v>33</v>
      </c>
      <c r="U22" s="1147">
        <v>1</v>
      </c>
      <c r="V22" s="832">
        <v>1</v>
      </c>
      <c r="W22" s="969">
        <v>0.1</v>
      </c>
      <c r="X22" s="832">
        <v>0.4</v>
      </c>
      <c r="Y22" s="832">
        <v>0.8</v>
      </c>
      <c r="Z22" s="832">
        <v>1</v>
      </c>
      <c r="AA22" s="1143"/>
      <c r="AB22" s="1144"/>
      <c r="AC22" s="1144"/>
      <c r="AD22" s="1144"/>
      <c r="AE22" s="1144"/>
      <c r="AF22" s="1144"/>
      <c r="AG22" s="1144"/>
      <c r="AH22" s="1144"/>
      <c r="AI22" s="1144"/>
      <c r="AJ22" s="1144"/>
      <c r="AK22" s="1144"/>
      <c r="AL22" s="1144"/>
      <c r="AM22" s="1144"/>
      <c r="AN22" s="1144"/>
      <c r="AO22" s="1144"/>
      <c r="AP22" s="1144"/>
      <c r="AQ22" s="1144"/>
      <c r="AR22" s="1144"/>
      <c r="AS22" s="1144"/>
      <c r="AT22" s="1144"/>
      <c r="AU22" s="1144"/>
      <c r="AV22" s="1144"/>
      <c r="AW22" s="1144"/>
      <c r="AX22" s="1145"/>
      <c r="AY22" s="1349">
        <f t="shared" si="0"/>
        <v>0</v>
      </c>
      <c r="AZ22" s="1144">
        <v>20000000</v>
      </c>
      <c r="BA22" s="1144"/>
      <c r="BB22" s="1144"/>
      <c r="BC22" s="1144"/>
      <c r="BD22" s="1144"/>
      <c r="BE22" s="1144"/>
      <c r="BF22" s="1144"/>
      <c r="BG22" s="1144"/>
      <c r="BH22" s="1144"/>
      <c r="BI22" s="1144"/>
      <c r="BJ22" s="1144"/>
      <c r="BK22" s="1144"/>
      <c r="BL22" s="1144"/>
      <c r="BM22" s="1144"/>
      <c r="BN22" s="1144"/>
      <c r="BO22" s="1144"/>
      <c r="BP22" s="1144"/>
      <c r="BQ22" s="1144"/>
      <c r="BR22" s="1144"/>
      <c r="BS22" s="1144"/>
      <c r="BT22" s="1144"/>
      <c r="BU22" s="1144"/>
      <c r="BV22" s="1144"/>
      <c r="BW22" s="1345">
        <f t="shared" si="3"/>
        <v>20000000</v>
      </c>
      <c r="BX22" s="1144">
        <v>20880000</v>
      </c>
      <c r="BY22" s="1144"/>
      <c r="BZ22" s="1144"/>
      <c r="CA22" s="1144"/>
      <c r="CB22" s="1144">
        <v>0</v>
      </c>
      <c r="CC22" s="1144"/>
      <c r="CD22" s="1144"/>
      <c r="CE22" s="1144"/>
      <c r="CF22" s="1144"/>
      <c r="CG22" s="1144"/>
      <c r="CH22" s="1144"/>
      <c r="CI22" s="1144"/>
      <c r="CJ22" s="1144"/>
      <c r="CK22" s="1144"/>
      <c r="CL22" s="1144"/>
      <c r="CM22" s="1144"/>
      <c r="CN22" s="1144"/>
      <c r="CO22" s="1144"/>
      <c r="CP22" s="1144"/>
      <c r="CQ22" s="1144"/>
      <c r="CR22" s="1144"/>
      <c r="CS22" s="1144"/>
      <c r="CT22" s="1144"/>
      <c r="CU22" s="1345">
        <f t="shared" si="5"/>
        <v>20880000</v>
      </c>
      <c r="CV22" s="1144">
        <v>21798720</v>
      </c>
      <c r="CW22" s="1144"/>
      <c r="CX22" s="1144"/>
      <c r="CY22" s="1144">
        <v>0</v>
      </c>
      <c r="CZ22" s="1144">
        <v>0</v>
      </c>
      <c r="DA22" s="1144"/>
      <c r="DB22" s="1146"/>
      <c r="DC22" s="1146"/>
      <c r="DD22" s="1146"/>
      <c r="DE22" s="1146"/>
      <c r="DF22" s="1146"/>
      <c r="DG22" s="1146"/>
      <c r="DH22" s="1146"/>
      <c r="DI22" s="1146"/>
      <c r="DJ22" s="1146"/>
      <c r="DK22" s="1146"/>
      <c r="DL22" s="1146"/>
      <c r="DM22" s="1146"/>
      <c r="DN22" s="1146"/>
      <c r="DO22" s="1146"/>
      <c r="DP22" s="1146"/>
      <c r="DQ22" s="1146"/>
      <c r="DR22" s="1146"/>
      <c r="DS22" s="1286">
        <f t="shared" si="1"/>
        <v>21798720</v>
      </c>
      <c r="DT22" s="1144">
        <f t="shared" si="2"/>
        <v>62678720</v>
      </c>
      <c r="DU22" s="582" t="s">
        <v>1169</v>
      </c>
    </row>
    <row r="23" spans="1:125" ht="40.5" x14ac:dyDescent="0.25">
      <c r="A23" s="832">
        <v>1</v>
      </c>
      <c r="B23" s="832" t="s">
        <v>25</v>
      </c>
      <c r="C23" s="832" t="s">
        <v>26</v>
      </c>
      <c r="D23" s="832" t="s">
        <v>27</v>
      </c>
      <c r="E23" s="832" t="s">
        <v>28</v>
      </c>
      <c r="F23" s="832" t="s">
        <v>29</v>
      </c>
      <c r="G23" s="832" t="s">
        <v>30</v>
      </c>
      <c r="H23" s="1141">
        <v>25574</v>
      </c>
      <c r="I23" s="1141" t="s">
        <v>31</v>
      </c>
      <c r="J23" s="1141" t="s">
        <v>32</v>
      </c>
      <c r="K23" s="832" t="s">
        <v>33</v>
      </c>
      <c r="L23" s="1141">
        <v>26597</v>
      </c>
      <c r="M23" s="1141">
        <v>26597</v>
      </c>
      <c r="N23" s="832" t="s">
        <v>73</v>
      </c>
      <c r="O23" s="832" t="s">
        <v>74</v>
      </c>
      <c r="P23" s="832">
        <v>450</v>
      </c>
      <c r="Q23" s="832">
        <v>2023</v>
      </c>
      <c r="R23" s="832" t="s">
        <v>75</v>
      </c>
      <c r="S23" s="832" t="s">
        <v>37</v>
      </c>
      <c r="T23" s="832" t="s">
        <v>38</v>
      </c>
      <c r="U23" s="832">
        <v>450</v>
      </c>
      <c r="V23" s="832">
        <v>450</v>
      </c>
      <c r="W23" s="969">
        <v>450</v>
      </c>
      <c r="X23" s="832">
        <v>450</v>
      </c>
      <c r="Y23" s="832">
        <v>450</v>
      </c>
      <c r="Z23" s="832">
        <v>450</v>
      </c>
      <c r="AA23" s="1143">
        <v>0</v>
      </c>
      <c r="AB23" s="1144"/>
      <c r="AC23" s="1144"/>
      <c r="AD23" s="1144">
        <v>150000000</v>
      </c>
      <c r="AE23" s="1144"/>
      <c r="AF23" s="1144"/>
      <c r="AG23" s="1144"/>
      <c r="AH23" s="1144"/>
      <c r="AI23" s="1144"/>
      <c r="AJ23" s="1144"/>
      <c r="AK23" s="1144"/>
      <c r="AL23" s="1144"/>
      <c r="AM23" s="1144"/>
      <c r="AN23" s="1144"/>
      <c r="AO23" s="1144"/>
      <c r="AP23" s="1144"/>
      <c r="AQ23" s="1144"/>
      <c r="AR23" s="1144"/>
      <c r="AS23" s="1144"/>
      <c r="AT23" s="1144"/>
      <c r="AU23" s="1144"/>
      <c r="AV23" s="1144"/>
      <c r="AW23" s="1144"/>
      <c r="AX23" s="1145"/>
      <c r="AY23" s="1349">
        <f t="shared" si="0"/>
        <v>150000000</v>
      </c>
      <c r="AZ23" s="1144">
        <v>0</v>
      </c>
      <c r="BA23" s="1144"/>
      <c r="BB23" s="1144"/>
      <c r="BC23" s="1144">
        <v>100000000</v>
      </c>
      <c r="BD23" s="1144"/>
      <c r="BE23" s="1144"/>
      <c r="BF23" s="1144"/>
      <c r="BG23" s="1144"/>
      <c r="BH23" s="1144"/>
      <c r="BI23" s="1144"/>
      <c r="BJ23" s="1144"/>
      <c r="BK23" s="1144"/>
      <c r="BL23" s="1144"/>
      <c r="BM23" s="1144"/>
      <c r="BN23" s="1144"/>
      <c r="BO23" s="1144"/>
      <c r="BP23" s="1144"/>
      <c r="BQ23" s="1144"/>
      <c r="BR23" s="1144"/>
      <c r="BS23" s="1144"/>
      <c r="BT23" s="1144"/>
      <c r="BU23" s="1144"/>
      <c r="BV23" s="1144"/>
      <c r="BW23" s="1345">
        <f t="shared" si="3"/>
        <v>100000000</v>
      </c>
      <c r="BX23" s="1144"/>
      <c r="BY23" s="1144"/>
      <c r="BZ23" s="1144"/>
      <c r="CA23" s="1144">
        <v>104400000</v>
      </c>
      <c r="CB23" s="1144">
        <v>0</v>
      </c>
      <c r="CC23" s="1144"/>
      <c r="CD23" s="1144"/>
      <c r="CE23" s="1144"/>
      <c r="CF23" s="1144"/>
      <c r="CG23" s="1144"/>
      <c r="CH23" s="1144"/>
      <c r="CI23" s="1144"/>
      <c r="CJ23" s="1144"/>
      <c r="CK23" s="1144"/>
      <c r="CL23" s="1144"/>
      <c r="CM23" s="1144"/>
      <c r="CN23" s="1144"/>
      <c r="CO23" s="1144"/>
      <c r="CP23" s="1144"/>
      <c r="CQ23" s="1144"/>
      <c r="CR23" s="1144"/>
      <c r="CS23" s="1144"/>
      <c r="CT23" s="1144"/>
      <c r="CU23" s="1345">
        <f t="shared" si="5"/>
        <v>104400000</v>
      </c>
      <c r="CV23" s="1144">
        <v>0</v>
      </c>
      <c r="CW23" s="1144"/>
      <c r="CX23" s="1144"/>
      <c r="CY23" s="1144">
        <v>108993600</v>
      </c>
      <c r="CZ23" s="1144">
        <v>0</v>
      </c>
      <c r="DA23" s="1144"/>
      <c r="DB23" s="1146"/>
      <c r="DC23" s="1146"/>
      <c r="DD23" s="1146"/>
      <c r="DE23" s="1146"/>
      <c r="DF23" s="1146"/>
      <c r="DG23" s="1146"/>
      <c r="DH23" s="1146"/>
      <c r="DI23" s="1146"/>
      <c r="DJ23" s="1146"/>
      <c r="DK23" s="1146"/>
      <c r="DL23" s="1146"/>
      <c r="DM23" s="1146"/>
      <c r="DN23" s="1146"/>
      <c r="DO23" s="1146"/>
      <c r="DP23" s="1146"/>
      <c r="DQ23" s="1146"/>
      <c r="DR23" s="1146"/>
      <c r="DS23" s="1286">
        <f t="shared" si="1"/>
        <v>108993600</v>
      </c>
      <c r="DT23" s="1144">
        <f t="shared" si="2"/>
        <v>463393600</v>
      </c>
      <c r="DU23" s="582" t="s">
        <v>1169</v>
      </c>
    </row>
    <row r="24" spans="1:125" ht="40.5" x14ac:dyDescent="0.25">
      <c r="A24" s="832">
        <v>1</v>
      </c>
      <c r="B24" s="832" t="s">
        <v>25</v>
      </c>
      <c r="C24" s="832" t="s">
        <v>26</v>
      </c>
      <c r="D24" s="832" t="s">
        <v>27</v>
      </c>
      <c r="E24" s="832" t="s">
        <v>28</v>
      </c>
      <c r="F24" s="832" t="s">
        <v>29</v>
      </c>
      <c r="G24" s="832" t="s">
        <v>30</v>
      </c>
      <c r="H24" s="1141">
        <v>25574</v>
      </c>
      <c r="I24" s="1141" t="s">
        <v>31</v>
      </c>
      <c r="J24" s="1141" t="s">
        <v>32</v>
      </c>
      <c r="K24" s="832" t="s">
        <v>33</v>
      </c>
      <c r="L24" s="1141">
        <v>26597</v>
      </c>
      <c r="M24" s="1141">
        <v>26597</v>
      </c>
      <c r="N24" s="832" t="s">
        <v>76</v>
      </c>
      <c r="O24" s="832" t="s">
        <v>77</v>
      </c>
      <c r="P24" s="832">
        <v>0</v>
      </c>
      <c r="Q24" s="832">
        <v>2023</v>
      </c>
      <c r="R24" s="832" t="s">
        <v>78</v>
      </c>
      <c r="S24" s="832" t="s">
        <v>37</v>
      </c>
      <c r="T24" s="832" t="s">
        <v>33</v>
      </c>
      <c r="U24" s="832">
        <v>1</v>
      </c>
      <c r="V24" s="832">
        <v>1</v>
      </c>
      <c r="W24" s="969">
        <v>0.1</v>
      </c>
      <c r="X24" s="969">
        <v>0.4</v>
      </c>
      <c r="Y24" s="969">
        <v>0.8</v>
      </c>
      <c r="Z24" s="969">
        <v>1</v>
      </c>
      <c r="AA24" s="1143">
        <v>0</v>
      </c>
      <c r="AB24" s="1144"/>
      <c r="AC24" s="1144"/>
      <c r="AD24" s="1144">
        <v>50000000</v>
      </c>
      <c r="AE24" s="1144"/>
      <c r="AF24" s="1144"/>
      <c r="AG24" s="1144"/>
      <c r="AH24" s="1144"/>
      <c r="AI24" s="1144"/>
      <c r="AJ24" s="1144"/>
      <c r="AK24" s="1144"/>
      <c r="AL24" s="1144"/>
      <c r="AM24" s="1144"/>
      <c r="AN24" s="1144"/>
      <c r="AO24" s="1144"/>
      <c r="AP24" s="1144"/>
      <c r="AQ24" s="1144"/>
      <c r="AR24" s="1144"/>
      <c r="AS24" s="1144"/>
      <c r="AT24" s="1144"/>
      <c r="AU24" s="1144"/>
      <c r="AV24" s="1144"/>
      <c r="AW24" s="1144"/>
      <c r="AX24" s="1145"/>
      <c r="AY24" s="1349">
        <f t="shared" si="0"/>
        <v>50000000</v>
      </c>
      <c r="AZ24" s="1144">
        <v>0</v>
      </c>
      <c r="BA24" s="1144"/>
      <c r="BB24" s="1144"/>
      <c r="BC24" s="1144">
        <v>51450000</v>
      </c>
      <c r="BD24" s="1144"/>
      <c r="BE24" s="1144"/>
      <c r="BF24" s="1144"/>
      <c r="BG24" s="1144"/>
      <c r="BH24" s="1144"/>
      <c r="BI24" s="1144"/>
      <c r="BJ24" s="1144"/>
      <c r="BK24" s="1144"/>
      <c r="BL24" s="1144"/>
      <c r="BM24" s="1144"/>
      <c r="BN24" s="1144"/>
      <c r="BO24" s="1144"/>
      <c r="BP24" s="1144"/>
      <c r="BQ24" s="1144"/>
      <c r="BR24" s="1144"/>
      <c r="BS24" s="1144"/>
      <c r="BT24" s="1144"/>
      <c r="BU24" s="1144"/>
      <c r="BV24" s="1144"/>
      <c r="BW24" s="1345">
        <f t="shared" si="3"/>
        <v>51450000</v>
      </c>
      <c r="BX24" s="1144"/>
      <c r="BY24" s="1144"/>
      <c r="BZ24" s="1144"/>
      <c r="CA24" s="1144">
        <v>53713800</v>
      </c>
      <c r="CB24" s="1144">
        <v>0</v>
      </c>
      <c r="CC24" s="1144"/>
      <c r="CD24" s="1144"/>
      <c r="CE24" s="1144"/>
      <c r="CF24" s="1144"/>
      <c r="CG24" s="1144"/>
      <c r="CH24" s="1144"/>
      <c r="CI24" s="1144"/>
      <c r="CJ24" s="1144"/>
      <c r="CK24" s="1144"/>
      <c r="CL24" s="1144"/>
      <c r="CM24" s="1144"/>
      <c r="CN24" s="1144"/>
      <c r="CO24" s="1144"/>
      <c r="CP24" s="1144"/>
      <c r="CQ24" s="1144"/>
      <c r="CR24" s="1144"/>
      <c r="CS24" s="1144"/>
      <c r="CT24" s="1144"/>
      <c r="CU24" s="1345">
        <f t="shared" si="5"/>
        <v>53713800</v>
      </c>
      <c r="CV24" s="1144">
        <v>0</v>
      </c>
      <c r="CW24" s="1144"/>
      <c r="CX24" s="1144"/>
      <c r="CY24" s="1144">
        <v>56077207</v>
      </c>
      <c r="CZ24" s="1144">
        <v>0</v>
      </c>
      <c r="DA24" s="1144"/>
      <c r="DB24" s="1146"/>
      <c r="DC24" s="1146"/>
      <c r="DD24" s="1146"/>
      <c r="DE24" s="1146"/>
      <c r="DF24" s="1146"/>
      <c r="DG24" s="1146"/>
      <c r="DH24" s="1146"/>
      <c r="DI24" s="1146"/>
      <c r="DJ24" s="1146"/>
      <c r="DK24" s="1146"/>
      <c r="DL24" s="1146"/>
      <c r="DM24" s="1146"/>
      <c r="DN24" s="1146"/>
      <c r="DO24" s="1146"/>
      <c r="DP24" s="1146"/>
      <c r="DQ24" s="1146"/>
      <c r="DR24" s="1146"/>
      <c r="DS24" s="1286">
        <f t="shared" si="1"/>
        <v>56077207</v>
      </c>
      <c r="DT24" s="1144">
        <f t="shared" si="2"/>
        <v>211241007</v>
      </c>
      <c r="DU24" s="582" t="s">
        <v>1169</v>
      </c>
    </row>
    <row r="25" spans="1:125" ht="40.5" x14ac:dyDescent="0.25">
      <c r="A25" s="832">
        <v>1</v>
      </c>
      <c r="B25" s="832" t="s">
        <v>25</v>
      </c>
      <c r="C25" s="832" t="s">
        <v>26</v>
      </c>
      <c r="D25" s="832" t="s">
        <v>27</v>
      </c>
      <c r="E25" s="832" t="s">
        <v>28</v>
      </c>
      <c r="F25" s="832" t="s">
        <v>29</v>
      </c>
      <c r="G25" s="832" t="s">
        <v>30</v>
      </c>
      <c r="H25" s="1141">
        <v>25574</v>
      </c>
      <c r="I25" s="1141" t="s">
        <v>31</v>
      </c>
      <c r="J25" s="1141" t="s">
        <v>32</v>
      </c>
      <c r="K25" s="832" t="s">
        <v>33</v>
      </c>
      <c r="L25" s="1141">
        <v>26597</v>
      </c>
      <c r="M25" s="1141">
        <v>26597</v>
      </c>
      <c r="N25" s="832" t="s">
        <v>79</v>
      </c>
      <c r="O25" s="832" t="s">
        <v>80</v>
      </c>
      <c r="P25" s="832">
        <v>0</v>
      </c>
      <c r="Q25" s="832">
        <v>2023</v>
      </c>
      <c r="R25" s="832" t="s">
        <v>81</v>
      </c>
      <c r="S25" s="832" t="s">
        <v>37</v>
      </c>
      <c r="T25" s="832" t="s">
        <v>33</v>
      </c>
      <c r="U25" s="832">
        <v>2</v>
      </c>
      <c r="V25" s="832">
        <v>2</v>
      </c>
      <c r="W25" s="969">
        <v>0.2</v>
      </c>
      <c r="X25" s="969">
        <v>0.8</v>
      </c>
      <c r="Y25" s="969">
        <v>1.4</v>
      </c>
      <c r="Z25" s="969">
        <v>2</v>
      </c>
      <c r="AA25" s="1143">
        <v>14256000</v>
      </c>
      <c r="AB25" s="1144"/>
      <c r="AC25" s="1144"/>
      <c r="AD25" s="1144">
        <v>80000000</v>
      </c>
      <c r="AE25" s="1144"/>
      <c r="AF25" s="1144"/>
      <c r="AG25" s="1144"/>
      <c r="AH25" s="1144"/>
      <c r="AI25" s="1144"/>
      <c r="AJ25" s="1144"/>
      <c r="AK25" s="1144"/>
      <c r="AL25" s="1144"/>
      <c r="AM25" s="1144"/>
      <c r="AN25" s="1144"/>
      <c r="AO25" s="1144"/>
      <c r="AP25" s="1144"/>
      <c r="AQ25" s="1144"/>
      <c r="AR25" s="1144"/>
      <c r="AS25" s="1144"/>
      <c r="AT25" s="1144"/>
      <c r="AU25" s="1144"/>
      <c r="AV25" s="1144"/>
      <c r="AW25" s="1144"/>
      <c r="AX25" s="1145"/>
      <c r="AY25" s="1349">
        <f t="shared" si="0"/>
        <v>94256000</v>
      </c>
      <c r="AZ25" s="1144">
        <v>14669424</v>
      </c>
      <c r="BA25" s="1144"/>
      <c r="BB25" s="1144"/>
      <c r="BC25" s="1144">
        <v>40000000</v>
      </c>
      <c r="BD25" s="1144"/>
      <c r="BE25" s="1144"/>
      <c r="BF25" s="1144"/>
      <c r="BG25" s="1144"/>
      <c r="BH25" s="1144"/>
      <c r="BI25" s="1144"/>
      <c r="BJ25" s="1144"/>
      <c r="BK25" s="1144"/>
      <c r="BL25" s="1144"/>
      <c r="BM25" s="1144"/>
      <c r="BN25" s="1144"/>
      <c r="BO25" s="1144"/>
      <c r="BP25" s="1144"/>
      <c r="BQ25" s="1144"/>
      <c r="BR25" s="1144"/>
      <c r="BS25" s="1144"/>
      <c r="BT25" s="1144"/>
      <c r="BU25" s="1144"/>
      <c r="BV25" s="1144"/>
      <c r="BW25" s="1345">
        <f t="shared" si="3"/>
        <v>54669424</v>
      </c>
      <c r="BX25" s="1144">
        <v>15314879</v>
      </c>
      <c r="BY25" s="1144"/>
      <c r="BZ25" s="1144"/>
      <c r="CA25" s="1144">
        <v>41760000</v>
      </c>
      <c r="CB25" s="1144">
        <v>0</v>
      </c>
      <c r="CC25" s="1144"/>
      <c r="CD25" s="1144"/>
      <c r="CE25" s="1144"/>
      <c r="CF25" s="1144"/>
      <c r="CG25" s="1144"/>
      <c r="CH25" s="1144"/>
      <c r="CI25" s="1144"/>
      <c r="CJ25" s="1144"/>
      <c r="CK25" s="1144"/>
      <c r="CL25" s="1144"/>
      <c r="CM25" s="1144"/>
      <c r="CN25" s="1144"/>
      <c r="CO25" s="1144"/>
      <c r="CP25" s="1144"/>
      <c r="CQ25" s="1144"/>
      <c r="CR25" s="1144"/>
      <c r="CS25" s="1144"/>
      <c r="CT25" s="1144"/>
      <c r="CU25" s="1345">
        <f t="shared" si="5"/>
        <v>57074879</v>
      </c>
      <c r="CV25" s="1144">
        <v>15988733</v>
      </c>
      <c r="CW25" s="1144"/>
      <c r="CX25" s="1144"/>
      <c r="CY25" s="1144">
        <v>43597440</v>
      </c>
      <c r="CZ25" s="1144">
        <v>0</v>
      </c>
      <c r="DA25" s="1144"/>
      <c r="DB25" s="1146"/>
      <c r="DC25" s="1146"/>
      <c r="DD25" s="1146"/>
      <c r="DE25" s="1146"/>
      <c r="DF25" s="1146"/>
      <c r="DG25" s="1146"/>
      <c r="DH25" s="1146"/>
      <c r="DI25" s="1146"/>
      <c r="DJ25" s="1146"/>
      <c r="DK25" s="1146"/>
      <c r="DL25" s="1146"/>
      <c r="DM25" s="1146"/>
      <c r="DN25" s="1146"/>
      <c r="DO25" s="1146"/>
      <c r="DP25" s="1146"/>
      <c r="DQ25" s="1146"/>
      <c r="DR25" s="1146"/>
      <c r="DS25" s="1286">
        <f t="shared" si="1"/>
        <v>59586173</v>
      </c>
      <c r="DT25" s="1144">
        <f t="shared" si="2"/>
        <v>265586476</v>
      </c>
      <c r="DU25" s="582" t="s">
        <v>1169</v>
      </c>
    </row>
    <row r="26" spans="1:125" ht="40.5" x14ac:dyDescent="0.25">
      <c r="A26" s="832">
        <v>1</v>
      </c>
      <c r="B26" s="832" t="s">
        <v>25</v>
      </c>
      <c r="C26" s="832" t="s">
        <v>26</v>
      </c>
      <c r="D26" s="832" t="s">
        <v>27</v>
      </c>
      <c r="E26" s="832" t="s">
        <v>28</v>
      </c>
      <c r="F26" s="832" t="s">
        <v>29</v>
      </c>
      <c r="G26" s="832" t="s">
        <v>30</v>
      </c>
      <c r="H26" s="1141">
        <v>25574</v>
      </c>
      <c r="I26" s="1141" t="s">
        <v>31</v>
      </c>
      <c r="J26" s="1141" t="s">
        <v>32</v>
      </c>
      <c r="K26" s="832" t="s">
        <v>33</v>
      </c>
      <c r="L26" s="1141">
        <v>26597</v>
      </c>
      <c r="M26" s="1141">
        <v>26597</v>
      </c>
      <c r="N26" s="832" t="s">
        <v>82</v>
      </c>
      <c r="O26" s="832" t="s">
        <v>83</v>
      </c>
      <c r="P26" s="832">
        <v>0</v>
      </c>
      <c r="Q26" s="832">
        <v>2023</v>
      </c>
      <c r="R26" s="832" t="s">
        <v>84</v>
      </c>
      <c r="S26" s="832" t="s">
        <v>37</v>
      </c>
      <c r="T26" s="832" t="s">
        <v>33</v>
      </c>
      <c r="U26" s="832">
        <v>1</v>
      </c>
      <c r="V26" s="832">
        <v>1</v>
      </c>
      <c r="W26" s="969">
        <v>0.1</v>
      </c>
      <c r="X26" s="969">
        <v>0.4</v>
      </c>
      <c r="Y26" s="969">
        <v>0.8</v>
      </c>
      <c r="Z26" s="969">
        <v>1</v>
      </c>
      <c r="AA26" s="1143">
        <v>0</v>
      </c>
      <c r="AB26" s="1144"/>
      <c r="AC26" s="1144"/>
      <c r="AD26" s="1144">
        <v>70000000</v>
      </c>
      <c r="AE26" s="1144"/>
      <c r="AF26" s="1144"/>
      <c r="AG26" s="1144"/>
      <c r="AH26" s="1144"/>
      <c r="AI26" s="1144"/>
      <c r="AJ26" s="1144"/>
      <c r="AK26" s="1144"/>
      <c r="AL26" s="1144"/>
      <c r="AM26" s="1144"/>
      <c r="AN26" s="1144"/>
      <c r="AO26" s="1144"/>
      <c r="AP26" s="1144"/>
      <c r="AQ26" s="1144"/>
      <c r="AR26" s="1144"/>
      <c r="AS26" s="1144"/>
      <c r="AT26" s="1144"/>
      <c r="AU26" s="1144"/>
      <c r="AV26" s="1144"/>
      <c r="AW26" s="1144"/>
      <c r="AX26" s="1145"/>
      <c r="AY26" s="1349">
        <f t="shared" si="0"/>
        <v>70000000</v>
      </c>
      <c r="AZ26" s="1144">
        <v>0</v>
      </c>
      <c r="BA26" s="1144"/>
      <c r="BB26" s="1144"/>
      <c r="BC26" s="1144">
        <v>72030000</v>
      </c>
      <c r="BD26" s="1144"/>
      <c r="BE26" s="1144"/>
      <c r="BF26" s="1144"/>
      <c r="BG26" s="1144"/>
      <c r="BH26" s="1144"/>
      <c r="BI26" s="1144"/>
      <c r="BJ26" s="1144"/>
      <c r="BK26" s="1144"/>
      <c r="BL26" s="1144"/>
      <c r="BM26" s="1144"/>
      <c r="BN26" s="1144"/>
      <c r="BO26" s="1144"/>
      <c r="BP26" s="1144"/>
      <c r="BQ26" s="1144"/>
      <c r="BR26" s="1144"/>
      <c r="BS26" s="1144"/>
      <c r="BT26" s="1144"/>
      <c r="BU26" s="1144"/>
      <c r="BV26" s="1144"/>
      <c r="BW26" s="1345">
        <f t="shared" si="3"/>
        <v>72030000</v>
      </c>
      <c r="BX26" s="1144"/>
      <c r="BY26" s="1144"/>
      <c r="BZ26" s="1144"/>
      <c r="CA26" s="1144">
        <v>75199320</v>
      </c>
      <c r="CB26" s="1144">
        <v>0</v>
      </c>
      <c r="CC26" s="1144"/>
      <c r="CD26" s="1144"/>
      <c r="CE26" s="1144"/>
      <c r="CF26" s="1144"/>
      <c r="CG26" s="1144"/>
      <c r="CH26" s="1144"/>
      <c r="CI26" s="1144"/>
      <c r="CJ26" s="1144"/>
      <c r="CK26" s="1144"/>
      <c r="CL26" s="1144"/>
      <c r="CM26" s="1144"/>
      <c r="CN26" s="1144"/>
      <c r="CO26" s="1144"/>
      <c r="CP26" s="1144"/>
      <c r="CQ26" s="1144"/>
      <c r="CR26" s="1144"/>
      <c r="CS26" s="1144"/>
      <c r="CT26" s="1144"/>
      <c r="CU26" s="1345">
        <f t="shared" si="5"/>
        <v>75199320</v>
      </c>
      <c r="CV26" s="1144">
        <v>0</v>
      </c>
      <c r="CW26" s="1144"/>
      <c r="CX26" s="1144"/>
      <c r="CY26" s="1144">
        <v>78508090</v>
      </c>
      <c r="CZ26" s="1144">
        <v>0</v>
      </c>
      <c r="DA26" s="1144"/>
      <c r="DB26" s="1146"/>
      <c r="DC26" s="1146"/>
      <c r="DD26" s="1146"/>
      <c r="DE26" s="1146"/>
      <c r="DF26" s="1146"/>
      <c r="DG26" s="1146"/>
      <c r="DH26" s="1146"/>
      <c r="DI26" s="1146"/>
      <c r="DJ26" s="1146"/>
      <c r="DK26" s="1146"/>
      <c r="DL26" s="1146"/>
      <c r="DM26" s="1146"/>
      <c r="DN26" s="1146"/>
      <c r="DO26" s="1146"/>
      <c r="DP26" s="1146"/>
      <c r="DQ26" s="1146"/>
      <c r="DR26" s="1146"/>
      <c r="DS26" s="1286">
        <f t="shared" si="1"/>
        <v>78508090</v>
      </c>
      <c r="DT26" s="1144">
        <f t="shared" si="2"/>
        <v>295737410</v>
      </c>
      <c r="DU26" s="582" t="s">
        <v>1169</v>
      </c>
    </row>
    <row r="27" spans="1:125" ht="40.5" x14ac:dyDescent="0.25">
      <c r="A27" s="832">
        <v>1</v>
      </c>
      <c r="B27" s="832" t="s">
        <v>25</v>
      </c>
      <c r="C27" s="832" t="s">
        <v>26</v>
      </c>
      <c r="D27" s="832" t="s">
        <v>27</v>
      </c>
      <c r="E27" s="832" t="s">
        <v>28</v>
      </c>
      <c r="F27" s="832" t="s">
        <v>29</v>
      </c>
      <c r="G27" s="832" t="s">
        <v>30</v>
      </c>
      <c r="H27" s="1141">
        <v>25574</v>
      </c>
      <c r="I27" s="1141" t="s">
        <v>31</v>
      </c>
      <c r="J27" s="1141" t="s">
        <v>32</v>
      </c>
      <c r="K27" s="832" t="s">
        <v>33</v>
      </c>
      <c r="L27" s="1141">
        <v>26597</v>
      </c>
      <c r="M27" s="1141">
        <v>26597</v>
      </c>
      <c r="N27" s="832" t="s">
        <v>85</v>
      </c>
      <c r="O27" s="832" t="s">
        <v>86</v>
      </c>
      <c r="P27" s="1150">
        <v>0.5</v>
      </c>
      <c r="Q27" s="832">
        <v>2023</v>
      </c>
      <c r="R27" s="832" t="s">
        <v>87</v>
      </c>
      <c r="S27" s="832" t="s">
        <v>88</v>
      </c>
      <c r="T27" s="832" t="s">
        <v>33</v>
      </c>
      <c r="U27" s="1150">
        <v>0.25</v>
      </c>
      <c r="V27" s="1150">
        <v>0.75</v>
      </c>
      <c r="W27" s="1151">
        <v>0.05</v>
      </c>
      <c r="X27" s="1150">
        <v>0.15</v>
      </c>
      <c r="Y27" s="1150">
        <v>0.2</v>
      </c>
      <c r="Z27" s="1150">
        <v>0.25</v>
      </c>
      <c r="AA27" s="1143">
        <v>0</v>
      </c>
      <c r="AB27" s="1144"/>
      <c r="AC27" s="1144"/>
      <c r="AD27" s="1144">
        <v>0</v>
      </c>
      <c r="AE27" s="1144"/>
      <c r="AF27" s="1144"/>
      <c r="AG27" s="1144"/>
      <c r="AH27" s="1144"/>
      <c r="AI27" s="1144"/>
      <c r="AJ27" s="1144"/>
      <c r="AK27" s="1144"/>
      <c r="AL27" s="1144"/>
      <c r="AM27" s="1144"/>
      <c r="AN27" s="1144"/>
      <c r="AO27" s="1144"/>
      <c r="AP27" s="1144"/>
      <c r="AQ27" s="1144"/>
      <c r="AR27" s="1144"/>
      <c r="AS27" s="1144"/>
      <c r="AT27" s="1144"/>
      <c r="AU27" s="1144"/>
      <c r="AV27" s="1144"/>
      <c r="AW27" s="1144"/>
      <c r="AX27" s="1145"/>
      <c r="AY27" s="1349">
        <f t="shared" si="0"/>
        <v>0</v>
      </c>
      <c r="AZ27" s="1144">
        <v>20000000</v>
      </c>
      <c r="BA27" s="1144"/>
      <c r="BB27" s="1144"/>
      <c r="BC27" s="1144"/>
      <c r="BD27" s="1144"/>
      <c r="BE27" s="1144"/>
      <c r="BF27" s="1144"/>
      <c r="BG27" s="1144"/>
      <c r="BH27" s="1144"/>
      <c r="BI27" s="1144"/>
      <c r="BJ27" s="1144"/>
      <c r="BK27" s="1144"/>
      <c r="BL27" s="1144"/>
      <c r="BM27" s="1144"/>
      <c r="BN27" s="1144"/>
      <c r="BO27" s="1144"/>
      <c r="BP27" s="1144"/>
      <c r="BQ27" s="1144"/>
      <c r="BR27" s="1144"/>
      <c r="BS27" s="1144"/>
      <c r="BT27" s="1144"/>
      <c r="BU27" s="1144"/>
      <c r="BV27" s="1144"/>
      <c r="BW27" s="1345">
        <f t="shared" si="3"/>
        <v>20000000</v>
      </c>
      <c r="BX27" s="1144">
        <v>20880000</v>
      </c>
      <c r="BY27" s="1144"/>
      <c r="BZ27" s="1144"/>
      <c r="CA27" s="1144"/>
      <c r="CB27" s="1144">
        <v>0</v>
      </c>
      <c r="CC27" s="1144"/>
      <c r="CD27" s="1144"/>
      <c r="CE27" s="1144"/>
      <c r="CF27" s="1144"/>
      <c r="CG27" s="1144"/>
      <c r="CH27" s="1144"/>
      <c r="CI27" s="1144"/>
      <c r="CJ27" s="1144"/>
      <c r="CK27" s="1144"/>
      <c r="CL27" s="1144"/>
      <c r="CM27" s="1144"/>
      <c r="CN27" s="1144"/>
      <c r="CO27" s="1144"/>
      <c r="CP27" s="1144"/>
      <c r="CQ27" s="1144"/>
      <c r="CR27" s="1144"/>
      <c r="CS27" s="1144"/>
      <c r="CT27" s="1144"/>
      <c r="CU27" s="1345">
        <f t="shared" si="5"/>
        <v>20880000</v>
      </c>
      <c r="CV27" s="1144">
        <v>21798720</v>
      </c>
      <c r="CW27" s="1144"/>
      <c r="CX27" s="1144"/>
      <c r="CY27" s="1144">
        <v>0</v>
      </c>
      <c r="CZ27" s="1144">
        <v>0</v>
      </c>
      <c r="DA27" s="1144"/>
      <c r="DB27" s="1146"/>
      <c r="DC27" s="1146"/>
      <c r="DD27" s="1146"/>
      <c r="DE27" s="1146"/>
      <c r="DF27" s="1146"/>
      <c r="DG27" s="1146"/>
      <c r="DH27" s="1146"/>
      <c r="DI27" s="1146"/>
      <c r="DJ27" s="1146"/>
      <c r="DK27" s="1146"/>
      <c r="DL27" s="1146"/>
      <c r="DM27" s="1146"/>
      <c r="DN27" s="1146"/>
      <c r="DO27" s="1146"/>
      <c r="DP27" s="1146"/>
      <c r="DQ27" s="1146"/>
      <c r="DR27" s="1146"/>
      <c r="DS27" s="1286">
        <f t="shared" si="1"/>
        <v>21798720</v>
      </c>
      <c r="DT27" s="1144">
        <f t="shared" si="2"/>
        <v>62678720</v>
      </c>
      <c r="DU27" s="582" t="s">
        <v>1169</v>
      </c>
    </row>
    <row r="28" spans="1:125" ht="40.5" x14ac:dyDescent="0.25">
      <c r="A28" s="832">
        <v>1</v>
      </c>
      <c r="B28" s="832" t="s">
        <v>25</v>
      </c>
      <c r="C28" s="832" t="s">
        <v>26</v>
      </c>
      <c r="D28" s="832" t="s">
        <v>27</v>
      </c>
      <c r="E28" s="832" t="s">
        <v>28</v>
      </c>
      <c r="F28" s="832" t="s">
        <v>29</v>
      </c>
      <c r="G28" s="832" t="s">
        <v>30</v>
      </c>
      <c r="H28" s="1141">
        <v>25574</v>
      </c>
      <c r="I28" s="1141" t="s">
        <v>31</v>
      </c>
      <c r="J28" s="1141" t="s">
        <v>32</v>
      </c>
      <c r="K28" s="832" t="s">
        <v>33</v>
      </c>
      <c r="L28" s="1141">
        <v>26597</v>
      </c>
      <c r="M28" s="1141">
        <v>26597</v>
      </c>
      <c r="N28" s="832" t="s">
        <v>89</v>
      </c>
      <c r="O28" s="832" t="s">
        <v>90</v>
      </c>
      <c r="P28" s="832">
        <v>1</v>
      </c>
      <c r="Q28" s="832">
        <v>2023</v>
      </c>
      <c r="R28" s="832" t="s">
        <v>91</v>
      </c>
      <c r="S28" s="832" t="s">
        <v>37</v>
      </c>
      <c r="T28" s="832" t="s">
        <v>38</v>
      </c>
      <c r="U28" s="832">
        <v>1</v>
      </c>
      <c r="V28" s="832">
        <v>1</v>
      </c>
      <c r="W28" s="969">
        <v>1</v>
      </c>
      <c r="X28" s="832">
        <v>1</v>
      </c>
      <c r="Y28" s="832">
        <v>1</v>
      </c>
      <c r="Z28" s="832">
        <v>1</v>
      </c>
      <c r="AA28" s="1143">
        <v>218863532</v>
      </c>
      <c r="AB28" s="1144"/>
      <c r="AC28" s="1144"/>
      <c r="AD28" s="1144">
        <v>83000000</v>
      </c>
      <c r="AE28" s="1144"/>
      <c r="AF28" s="1144"/>
      <c r="AG28" s="1144"/>
      <c r="AH28" s="1144"/>
      <c r="AI28" s="1144"/>
      <c r="AJ28" s="1144"/>
      <c r="AK28" s="1144"/>
      <c r="AL28" s="1144"/>
      <c r="AM28" s="1144"/>
      <c r="AN28" s="1144"/>
      <c r="AO28" s="1144"/>
      <c r="AP28" s="1144"/>
      <c r="AQ28" s="1144"/>
      <c r="AR28" s="1144"/>
      <c r="AS28" s="1144"/>
      <c r="AT28" s="1144"/>
      <c r="AU28" s="1144"/>
      <c r="AV28" s="1144"/>
      <c r="AW28" s="1144"/>
      <c r="AX28" s="1145"/>
      <c r="AY28" s="1349">
        <f t="shared" si="0"/>
        <v>301863532</v>
      </c>
      <c r="AZ28" s="1144">
        <v>225210574</v>
      </c>
      <c r="BA28" s="1144"/>
      <c r="BB28" s="1144"/>
      <c r="BC28" s="1144">
        <v>85407000</v>
      </c>
      <c r="BD28" s="1144"/>
      <c r="BE28" s="1144"/>
      <c r="BF28" s="1144"/>
      <c r="BG28" s="1144"/>
      <c r="BH28" s="1144"/>
      <c r="BI28" s="1144"/>
      <c r="BJ28" s="1144"/>
      <c r="BK28" s="1144"/>
      <c r="BL28" s="1144"/>
      <c r="BM28" s="1144"/>
      <c r="BN28" s="1144"/>
      <c r="BO28" s="1144"/>
      <c r="BP28" s="1144"/>
      <c r="BQ28" s="1144"/>
      <c r="BR28" s="1144"/>
      <c r="BS28" s="1144"/>
      <c r="BT28" s="1144"/>
      <c r="BU28" s="1144"/>
      <c r="BV28" s="1144"/>
      <c r="BW28" s="1345">
        <f t="shared" si="3"/>
        <v>310617574</v>
      </c>
      <c r="BX28" s="1144">
        <v>235119839</v>
      </c>
      <c r="BY28" s="1144"/>
      <c r="BZ28" s="1144"/>
      <c r="CA28" s="1144">
        <v>89164908</v>
      </c>
      <c r="CB28" s="1144">
        <v>0</v>
      </c>
      <c r="CC28" s="1144"/>
      <c r="CD28" s="1144"/>
      <c r="CE28" s="1144"/>
      <c r="CF28" s="1144"/>
      <c r="CG28" s="1144"/>
      <c r="CH28" s="1144"/>
      <c r="CI28" s="1144"/>
      <c r="CJ28" s="1144"/>
      <c r="CK28" s="1144"/>
      <c r="CL28" s="1144"/>
      <c r="CM28" s="1144"/>
      <c r="CN28" s="1144"/>
      <c r="CO28" s="1144"/>
      <c r="CP28" s="1144"/>
      <c r="CQ28" s="1144"/>
      <c r="CR28" s="1144"/>
      <c r="CS28" s="1144"/>
      <c r="CT28" s="1144"/>
      <c r="CU28" s="1345">
        <f t="shared" si="5"/>
        <v>324284747</v>
      </c>
      <c r="CV28" s="1144">
        <v>245465116</v>
      </c>
      <c r="CW28" s="1144"/>
      <c r="CX28" s="1144"/>
      <c r="CY28" s="1144">
        <v>93088163</v>
      </c>
      <c r="CZ28" s="1144">
        <v>0</v>
      </c>
      <c r="DA28" s="1144"/>
      <c r="DB28" s="1146"/>
      <c r="DC28" s="1146"/>
      <c r="DD28" s="1146"/>
      <c r="DE28" s="1146"/>
      <c r="DF28" s="1146"/>
      <c r="DG28" s="1146"/>
      <c r="DH28" s="1146"/>
      <c r="DI28" s="1146"/>
      <c r="DJ28" s="1146"/>
      <c r="DK28" s="1146"/>
      <c r="DL28" s="1146"/>
      <c r="DM28" s="1146"/>
      <c r="DN28" s="1146"/>
      <c r="DO28" s="1146"/>
      <c r="DP28" s="1146"/>
      <c r="DQ28" s="1146"/>
      <c r="DR28" s="1146"/>
      <c r="DS28" s="1286">
        <f t="shared" si="1"/>
        <v>338553279</v>
      </c>
      <c r="DT28" s="1144">
        <f t="shared" si="2"/>
        <v>1275319132</v>
      </c>
      <c r="DU28" s="582" t="s">
        <v>1169</v>
      </c>
    </row>
    <row r="29" spans="1:125" ht="54" x14ac:dyDescent="0.25">
      <c r="A29" s="832">
        <v>1</v>
      </c>
      <c r="B29" s="832" t="s">
        <v>25</v>
      </c>
      <c r="C29" s="832" t="s">
        <v>26</v>
      </c>
      <c r="D29" s="832" t="s">
        <v>27</v>
      </c>
      <c r="E29" s="832" t="s">
        <v>28</v>
      </c>
      <c r="F29" s="832" t="s">
        <v>29</v>
      </c>
      <c r="G29" s="832" t="s">
        <v>30</v>
      </c>
      <c r="H29" s="1141">
        <v>25574</v>
      </c>
      <c r="I29" s="1141" t="s">
        <v>31</v>
      </c>
      <c r="J29" s="1141" t="s">
        <v>32</v>
      </c>
      <c r="K29" s="832" t="s">
        <v>33</v>
      </c>
      <c r="L29" s="1141">
        <v>26597</v>
      </c>
      <c r="M29" s="1141">
        <v>26597</v>
      </c>
      <c r="N29" s="832" t="s">
        <v>92</v>
      </c>
      <c r="O29" s="832" t="s">
        <v>93</v>
      </c>
      <c r="P29" s="832">
        <v>21</v>
      </c>
      <c r="Q29" s="832">
        <v>2023</v>
      </c>
      <c r="R29" s="832" t="s">
        <v>94</v>
      </c>
      <c r="S29" s="832" t="s">
        <v>37</v>
      </c>
      <c r="T29" s="832" t="s">
        <v>38</v>
      </c>
      <c r="U29" s="1148">
        <v>21</v>
      </c>
      <c r="V29" s="1148">
        <v>21</v>
      </c>
      <c r="W29" s="1149">
        <v>21</v>
      </c>
      <c r="X29" s="1148">
        <v>21</v>
      </c>
      <c r="Y29" s="1148">
        <v>21</v>
      </c>
      <c r="Z29" s="1148">
        <v>21</v>
      </c>
      <c r="AA29" s="1143">
        <v>4562190990</v>
      </c>
      <c r="AB29" s="1144"/>
      <c r="AC29" s="1144"/>
      <c r="AD29" s="1144">
        <v>113616226223</v>
      </c>
      <c r="AE29" s="1144"/>
      <c r="AF29" s="1144"/>
      <c r="AG29" s="1144"/>
      <c r="AH29" s="1144"/>
      <c r="AI29" s="1144"/>
      <c r="AJ29" s="1144"/>
      <c r="AK29" s="1144"/>
      <c r="AL29" s="1144"/>
      <c r="AM29" s="1144"/>
      <c r="AN29" s="1144"/>
      <c r="AO29" s="1144"/>
      <c r="AP29" s="1144"/>
      <c r="AQ29" s="1144"/>
      <c r="AR29" s="1144"/>
      <c r="AS29" s="1144"/>
      <c r="AT29" s="1144"/>
      <c r="AU29" s="1144"/>
      <c r="AV29" s="1144"/>
      <c r="AW29" s="1144"/>
      <c r="AX29" s="1145"/>
      <c r="AY29" s="1349">
        <f t="shared" si="0"/>
        <v>118178417213</v>
      </c>
      <c r="AZ29" s="1144">
        <v>4694494529</v>
      </c>
      <c r="BA29" s="1144"/>
      <c r="BB29" s="1144"/>
      <c r="BC29" s="1144">
        <v>107463575909</v>
      </c>
      <c r="BD29" s="1144"/>
      <c r="BE29" s="1144"/>
      <c r="BF29" s="1144"/>
      <c r="BG29" s="1144"/>
      <c r="BH29" s="1144"/>
      <c r="BI29" s="1144"/>
      <c r="BJ29" s="1144"/>
      <c r="BK29" s="1144"/>
      <c r="BL29" s="1144"/>
      <c r="BM29" s="1144"/>
      <c r="BN29" s="1144"/>
      <c r="BO29" s="1144"/>
      <c r="BP29" s="1144"/>
      <c r="BQ29" s="1144"/>
      <c r="BR29" s="1144"/>
      <c r="BS29" s="1144"/>
      <c r="BT29" s="1144"/>
      <c r="BU29" s="1144"/>
      <c r="BV29" s="1144"/>
      <c r="BW29" s="1345">
        <f t="shared" si="3"/>
        <v>112158070438</v>
      </c>
      <c r="BX29" s="1144">
        <v>4901052288</v>
      </c>
      <c r="BY29" s="1144"/>
      <c r="BZ29" s="1144"/>
      <c r="CA29" s="1144">
        <v>112191973248.996</v>
      </c>
      <c r="CB29" s="1144">
        <v>0</v>
      </c>
      <c r="CC29" s="1144"/>
      <c r="CD29" s="1144"/>
      <c r="CE29" s="1144"/>
      <c r="CF29" s="1144"/>
      <c r="CG29" s="1144"/>
      <c r="CH29" s="1144"/>
      <c r="CI29" s="1144"/>
      <c r="CJ29" s="1144"/>
      <c r="CK29" s="1144"/>
      <c r="CL29" s="1144"/>
      <c r="CM29" s="1144"/>
      <c r="CN29" s="1144"/>
      <c r="CO29" s="1144"/>
      <c r="CP29" s="1144"/>
      <c r="CQ29" s="1144"/>
      <c r="CR29" s="1144"/>
      <c r="CS29" s="1144"/>
      <c r="CT29" s="1144"/>
      <c r="CU29" s="1345">
        <f t="shared" si="5"/>
        <v>117093025536.996</v>
      </c>
      <c r="CV29" s="1144">
        <v>5116698589</v>
      </c>
      <c r="CW29" s="1144"/>
      <c r="CX29" s="1144"/>
      <c r="CY29" s="1144">
        <v>117128420071</v>
      </c>
      <c r="CZ29" s="1144">
        <v>0</v>
      </c>
      <c r="DA29" s="1144"/>
      <c r="DB29" s="1146"/>
      <c r="DC29" s="1146"/>
      <c r="DD29" s="1146"/>
      <c r="DE29" s="1146"/>
      <c r="DF29" s="1146"/>
      <c r="DG29" s="1146"/>
      <c r="DH29" s="1146"/>
      <c r="DI29" s="1146"/>
      <c r="DJ29" s="1146"/>
      <c r="DK29" s="1146"/>
      <c r="DL29" s="1146"/>
      <c r="DM29" s="1146"/>
      <c r="DN29" s="1146"/>
      <c r="DO29" s="1146"/>
      <c r="DP29" s="1146"/>
      <c r="DQ29" s="1146"/>
      <c r="DR29" s="1146"/>
      <c r="DS29" s="1286">
        <f t="shared" si="1"/>
        <v>122245118660</v>
      </c>
      <c r="DT29" s="1144">
        <f t="shared" si="2"/>
        <v>469674631847.99597</v>
      </c>
      <c r="DU29" s="582" t="s">
        <v>1169</v>
      </c>
    </row>
    <row r="30" spans="1:125" ht="40.5" x14ac:dyDescent="0.25">
      <c r="A30" s="832">
        <v>1</v>
      </c>
      <c r="B30" s="832" t="s">
        <v>25</v>
      </c>
      <c r="C30" s="832" t="s">
        <v>26</v>
      </c>
      <c r="D30" s="832" t="s">
        <v>27</v>
      </c>
      <c r="E30" s="832" t="s">
        <v>28</v>
      </c>
      <c r="F30" s="832" t="s">
        <v>29</v>
      </c>
      <c r="G30" s="832" t="s">
        <v>30</v>
      </c>
      <c r="H30" s="1141">
        <v>25574</v>
      </c>
      <c r="I30" s="1141" t="s">
        <v>31</v>
      </c>
      <c r="J30" s="1141" t="s">
        <v>32</v>
      </c>
      <c r="K30" s="832" t="s">
        <v>33</v>
      </c>
      <c r="L30" s="1141">
        <v>26597</v>
      </c>
      <c r="M30" s="1141">
        <v>26597</v>
      </c>
      <c r="N30" s="832" t="s">
        <v>95</v>
      </c>
      <c r="O30" s="832" t="s">
        <v>96</v>
      </c>
      <c r="P30" s="832">
        <v>0</v>
      </c>
      <c r="Q30" s="832">
        <v>2023</v>
      </c>
      <c r="R30" s="832" t="s">
        <v>97</v>
      </c>
      <c r="S30" s="832" t="s">
        <v>37</v>
      </c>
      <c r="T30" s="832" t="s">
        <v>33</v>
      </c>
      <c r="U30" s="832">
        <v>1</v>
      </c>
      <c r="V30" s="832">
        <v>1</v>
      </c>
      <c r="W30" s="969">
        <v>0.1</v>
      </c>
      <c r="X30" s="832">
        <v>0.4</v>
      </c>
      <c r="Y30" s="832">
        <v>0.8</v>
      </c>
      <c r="Z30" s="832">
        <v>1</v>
      </c>
      <c r="AA30" s="1143">
        <v>2000</v>
      </c>
      <c r="AB30" s="1144"/>
      <c r="AC30" s="1144"/>
      <c r="AD30" s="1144"/>
      <c r="AE30" s="1144"/>
      <c r="AF30" s="1144"/>
      <c r="AG30" s="1144"/>
      <c r="AH30" s="1144"/>
      <c r="AI30" s="1144"/>
      <c r="AJ30" s="1144"/>
      <c r="AK30" s="1144"/>
      <c r="AL30" s="1144"/>
      <c r="AM30" s="1144"/>
      <c r="AN30" s="1144"/>
      <c r="AO30" s="1144"/>
      <c r="AP30" s="1144"/>
      <c r="AQ30" s="1144"/>
      <c r="AR30" s="1144"/>
      <c r="AS30" s="1144"/>
      <c r="AT30" s="1144"/>
      <c r="AU30" s="1144"/>
      <c r="AV30" s="1144"/>
      <c r="AW30" s="1144"/>
      <c r="AX30" s="1145"/>
      <c r="AY30" s="1349">
        <f t="shared" si="0"/>
        <v>2000</v>
      </c>
      <c r="AZ30" s="1144">
        <v>2058</v>
      </c>
      <c r="BA30" s="1144"/>
      <c r="BB30" s="1144"/>
      <c r="BC30" s="1144">
        <v>50000000</v>
      </c>
      <c r="BD30" s="1144"/>
      <c r="BE30" s="1144"/>
      <c r="BF30" s="1144"/>
      <c r="BG30" s="1144"/>
      <c r="BH30" s="1144"/>
      <c r="BI30" s="1144"/>
      <c r="BJ30" s="1144"/>
      <c r="BK30" s="1144"/>
      <c r="BL30" s="1144"/>
      <c r="BM30" s="1144"/>
      <c r="BN30" s="1144"/>
      <c r="BO30" s="1144"/>
      <c r="BP30" s="1144"/>
      <c r="BQ30" s="1144"/>
      <c r="BR30" s="1144"/>
      <c r="BS30" s="1144"/>
      <c r="BT30" s="1144"/>
      <c r="BU30" s="1144"/>
      <c r="BV30" s="1144"/>
      <c r="BW30" s="1345">
        <f t="shared" si="3"/>
        <v>50002058</v>
      </c>
      <c r="BX30" s="1144">
        <v>2149</v>
      </c>
      <c r="BY30" s="1144"/>
      <c r="BZ30" s="1144"/>
      <c r="CA30" s="1144">
        <v>52200000</v>
      </c>
      <c r="CB30" s="1144">
        <v>0</v>
      </c>
      <c r="CC30" s="1144"/>
      <c r="CD30" s="1144"/>
      <c r="CE30" s="1144"/>
      <c r="CF30" s="1144"/>
      <c r="CG30" s="1144"/>
      <c r="CH30" s="1144"/>
      <c r="CI30" s="1144"/>
      <c r="CJ30" s="1144"/>
      <c r="CK30" s="1144"/>
      <c r="CL30" s="1144"/>
      <c r="CM30" s="1144"/>
      <c r="CN30" s="1144"/>
      <c r="CO30" s="1144"/>
      <c r="CP30" s="1144"/>
      <c r="CQ30" s="1144"/>
      <c r="CR30" s="1144"/>
      <c r="CS30" s="1144"/>
      <c r="CT30" s="1144"/>
      <c r="CU30" s="1345">
        <f t="shared" si="5"/>
        <v>52202149</v>
      </c>
      <c r="CV30" s="1144">
        <v>2244</v>
      </c>
      <c r="CW30" s="1144"/>
      <c r="CX30" s="1144"/>
      <c r="CY30" s="1144">
        <v>54496800</v>
      </c>
      <c r="CZ30" s="1144">
        <v>0</v>
      </c>
      <c r="DA30" s="1144"/>
      <c r="DB30" s="1146"/>
      <c r="DC30" s="1146"/>
      <c r="DD30" s="1146"/>
      <c r="DE30" s="1146"/>
      <c r="DF30" s="1146"/>
      <c r="DG30" s="1146"/>
      <c r="DH30" s="1146"/>
      <c r="DI30" s="1146"/>
      <c r="DJ30" s="1146"/>
      <c r="DK30" s="1146"/>
      <c r="DL30" s="1146"/>
      <c r="DM30" s="1146"/>
      <c r="DN30" s="1146"/>
      <c r="DO30" s="1146"/>
      <c r="DP30" s="1146"/>
      <c r="DQ30" s="1146"/>
      <c r="DR30" s="1146"/>
      <c r="DS30" s="1286">
        <f t="shared" si="1"/>
        <v>54499044</v>
      </c>
      <c r="DT30" s="1144">
        <f t="shared" si="2"/>
        <v>156705251</v>
      </c>
      <c r="DU30" s="582" t="s">
        <v>1169</v>
      </c>
    </row>
    <row r="31" spans="1:125" ht="40.5" x14ac:dyDescent="0.25">
      <c r="A31" s="832">
        <v>1</v>
      </c>
      <c r="B31" s="832" t="s">
        <v>25</v>
      </c>
      <c r="C31" s="832" t="s">
        <v>26</v>
      </c>
      <c r="D31" s="832" t="s">
        <v>27</v>
      </c>
      <c r="E31" s="832" t="s">
        <v>28</v>
      </c>
      <c r="F31" s="832" t="s">
        <v>29</v>
      </c>
      <c r="G31" s="832" t="s">
        <v>30</v>
      </c>
      <c r="H31" s="1141">
        <v>25574</v>
      </c>
      <c r="I31" s="1141" t="s">
        <v>31</v>
      </c>
      <c r="J31" s="1141" t="s">
        <v>32</v>
      </c>
      <c r="K31" s="832" t="s">
        <v>33</v>
      </c>
      <c r="L31" s="1141">
        <v>26597</v>
      </c>
      <c r="M31" s="1141">
        <v>26597</v>
      </c>
      <c r="N31" s="832" t="s">
        <v>98</v>
      </c>
      <c r="O31" s="832" t="s">
        <v>99</v>
      </c>
      <c r="P31" s="832">
        <v>0</v>
      </c>
      <c r="Q31" s="832">
        <v>2023</v>
      </c>
      <c r="R31" s="832" t="s">
        <v>100</v>
      </c>
      <c r="S31" s="832" t="s">
        <v>37</v>
      </c>
      <c r="T31" s="832" t="s">
        <v>33</v>
      </c>
      <c r="U31" s="832">
        <v>12</v>
      </c>
      <c r="V31" s="832">
        <v>12</v>
      </c>
      <c r="W31" s="969">
        <v>2</v>
      </c>
      <c r="X31" s="832">
        <v>4</v>
      </c>
      <c r="Y31" s="832">
        <v>4</v>
      </c>
      <c r="Z31" s="832">
        <v>2</v>
      </c>
      <c r="AA31" s="1143">
        <v>0</v>
      </c>
      <c r="AB31" s="1144"/>
      <c r="AC31" s="1144"/>
      <c r="AD31" s="1144">
        <v>42000000</v>
      </c>
      <c r="AE31" s="1144"/>
      <c r="AF31" s="1144"/>
      <c r="AG31" s="1144"/>
      <c r="AH31" s="1144"/>
      <c r="AI31" s="1144"/>
      <c r="AJ31" s="1144"/>
      <c r="AK31" s="1144"/>
      <c r="AL31" s="1144"/>
      <c r="AM31" s="1144"/>
      <c r="AN31" s="1144"/>
      <c r="AO31" s="1144"/>
      <c r="AP31" s="1144"/>
      <c r="AQ31" s="1144"/>
      <c r="AR31" s="1144"/>
      <c r="AS31" s="1144"/>
      <c r="AT31" s="1144"/>
      <c r="AU31" s="1144"/>
      <c r="AV31" s="1144"/>
      <c r="AW31" s="1144"/>
      <c r="AX31" s="1145"/>
      <c r="AY31" s="1349">
        <f t="shared" si="0"/>
        <v>42000000</v>
      </c>
      <c r="AZ31" s="1144">
        <v>50000000</v>
      </c>
      <c r="BA31" s="1144"/>
      <c r="BB31" s="1144"/>
      <c r="BC31" s="1144">
        <v>43218000</v>
      </c>
      <c r="BD31" s="1144"/>
      <c r="BE31" s="1144"/>
      <c r="BF31" s="1144"/>
      <c r="BG31" s="1144"/>
      <c r="BH31" s="1144"/>
      <c r="BI31" s="1144"/>
      <c r="BJ31" s="1144"/>
      <c r="BK31" s="1144"/>
      <c r="BL31" s="1144"/>
      <c r="BM31" s="1144"/>
      <c r="BN31" s="1144"/>
      <c r="BO31" s="1144"/>
      <c r="BP31" s="1144"/>
      <c r="BQ31" s="1144"/>
      <c r="BR31" s="1144"/>
      <c r="BS31" s="1144"/>
      <c r="BT31" s="1144"/>
      <c r="BU31" s="1144"/>
      <c r="BV31" s="1144"/>
      <c r="BW31" s="1345">
        <f t="shared" si="3"/>
        <v>93218000</v>
      </c>
      <c r="BX31" s="1144">
        <v>52200000</v>
      </c>
      <c r="BY31" s="1144"/>
      <c r="BZ31" s="1144"/>
      <c r="CA31" s="1144">
        <v>45119592</v>
      </c>
      <c r="CB31" s="1144">
        <v>0</v>
      </c>
      <c r="CC31" s="1144"/>
      <c r="CD31" s="1144"/>
      <c r="CE31" s="1144"/>
      <c r="CF31" s="1144"/>
      <c r="CG31" s="1144"/>
      <c r="CH31" s="1144"/>
      <c r="CI31" s="1144"/>
      <c r="CJ31" s="1144"/>
      <c r="CK31" s="1144"/>
      <c r="CL31" s="1144"/>
      <c r="CM31" s="1144"/>
      <c r="CN31" s="1144"/>
      <c r="CO31" s="1144"/>
      <c r="CP31" s="1144"/>
      <c r="CQ31" s="1144"/>
      <c r="CR31" s="1144"/>
      <c r="CS31" s="1144"/>
      <c r="CT31" s="1144"/>
      <c r="CU31" s="1345">
        <f t="shared" si="5"/>
        <v>97319592</v>
      </c>
      <c r="CV31" s="1144">
        <v>54496800</v>
      </c>
      <c r="CW31" s="1144"/>
      <c r="CX31" s="1144"/>
      <c r="CY31" s="1144">
        <v>47104855</v>
      </c>
      <c r="CZ31" s="1144">
        <v>0</v>
      </c>
      <c r="DA31" s="1144"/>
      <c r="DB31" s="1146"/>
      <c r="DC31" s="1146"/>
      <c r="DD31" s="1146"/>
      <c r="DE31" s="1146"/>
      <c r="DF31" s="1146"/>
      <c r="DG31" s="1146"/>
      <c r="DH31" s="1146"/>
      <c r="DI31" s="1146"/>
      <c r="DJ31" s="1146"/>
      <c r="DK31" s="1146"/>
      <c r="DL31" s="1146"/>
      <c r="DM31" s="1146"/>
      <c r="DN31" s="1146"/>
      <c r="DO31" s="1146"/>
      <c r="DP31" s="1146"/>
      <c r="DQ31" s="1146"/>
      <c r="DR31" s="1146"/>
      <c r="DS31" s="1286">
        <f t="shared" si="1"/>
        <v>101601655</v>
      </c>
      <c r="DT31" s="1144">
        <f t="shared" si="2"/>
        <v>334139247</v>
      </c>
      <c r="DU31" s="582" t="s">
        <v>1169</v>
      </c>
    </row>
    <row r="32" spans="1:125" ht="40.5" x14ac:dyDescent="0.25">
      <c r="A32" s="832">
        <v>1</v>
      </c>
      <c r="B32" s="832" t="s">
        <v>25</v>
      </c>
      <c r="C32" s="832" t="s">
        <v>26</v>
      </c>
      <c r="D32" s="832" t="s">
        <v>101</v>
      </c>
      <c r="E32" s="832" t="s">
        <v>102</v>
      </c>
      <c r="F32" s="832" t="s">
        <v>103</v>
      </c>
      <c r="G32" s="832" t="s">
        <v>104</v>
      </c>
      <c r="H32" s="1141">
        <v>1</v>
      </c>
      <c r="I32" s="1141" t="s">
        <v>81</v>
      </c>
      <c r="J32" s="1141" t="s">
        <v>105</v>
      </c>
      <c r="K32" s="832" t="s">
        <v>33</v>
      </c>
      <c r="L32" s="1141">
        <v>1</v>
      </c>
      <c r="M32" s="1141">
        <v>2</v>
      </c>
      <c r="N32" s="832" t="s">
        <v>106</v>
      </c>
      <c r="O32" s="832" t="s">
        <v>107</v>
      </c>
      <c r="P32" s="832">
        <v>1</v>
      </c>
      <c r="Q32" s="832">
        <v>2023</v>
      </c>
      <c r="R32" s="832" t="s">
        <v>108</v>
      </c>
      <c r="S32" s="832" t="s">
        <v>37</v>
      </c>
      <c r="T32" s="832" t="s">
        <v>33</v>
      </c>
      <c r="U32" s="832">
        <v>1</v>
      </c>
      <c r="V32" s="832">
        <v>2</v>
      </c>
      <c r="W32" s="969">
        <v>0.1</v>
      </c>
      <c r="X32" s="832">
        <v>0.4</v>
      </c>
      <c r="Y32" s="832">
        <v>0.8</v>
      </c>
      <c r="Z32" s="832">
        <v>1</v>
      </c>
      <c r="AA32" s="1143">
        <v>1000</v>
      </c>
      <c r="AB32" s="1144"/>
      <c r="AC32" s="1144"/>
      <c r="AD32" s="1144"/>
      <c r="AE32" s="1144"/>
      <c r="AF32" s="1144"/>
      <c r="AG32" s="1144"/>
      <c r="AH32" s="1144"/>
      <c r="AI32" s="1144"/>
      <c r="AJ32" s="1144"/>
      <c r="AK32" s="1144"/>
      <c r="AL32" s="1144"/>
      <c r="AM32" s="1144"/>
      <c r="AN32" s="1144"/>
      <c r="AO32" s="1144"/>
      <c r="AP32" s="1144"/>
      <c r="AQ32" s="1144"/>
      <c r="AR32" s="1144"/>
      <c r="AS32" s="1144"/>
      <c r="AT32" s="1144"/>
      <c r="AU32" s="1144"/>
      <c r="AV32" s="1144"/>
      <c r="AW32" s="1144"/>
      <c r="AX32" s="1145"/>
      <c r="AY32" s="1349">
        <f t="shared" si="0"/>
        <v>1000</v>
      </c>
      <c r="AZ32" s="1144">
        <v>1030</v>
      </c>
      <c r="BA32" s="1144"/>
      <c r="BB32" s="1144"/>
      <c r="BC32" s="1144"/>
      <c r="BD32" s="1144"/>
      <c r="BE32" s="1144"/>
      <c r="BF32" s="1144"/>
      <c r="BG32" s="1144"/>
      <c r="BH32" s="1144"/>
      <c r="BI32" s="1144"/>
      <c r="BJ32" s="1144"/>
      <c r="BK32" s="1144"/>
      <c r="BL32" s="1144"/>
      <c r="BM32" s="1144"/>
      <c r="BN32" s="1144"/>
      <c r="BO32" s="1144"/>
      <c r="BP32" s="1144"/>
      <c r="BQ32" s="1144"/>
      <c r="BR32" s="1144"/>
      <c r="BS32" s="1144"/>
      <c r="BT32" s="1144"/>
      <c r="BU32" s="1144"/>
      <c r="BV32" s="1144"/>
      <c r="BW32" s="1345">
        <f t="shared" si="3"/>
        <v>1030</v>
      </c>
      <c r="BX32" s="1144">
        <v>1075</v>
      </c>
      <c r="BY32" s="1144"/>
      <c r="BZ32" s="1144"/>
      <c r="CA32" s="1144"/>
      <c r="CB32" s="1144">
        <v>0</v>
      </c>
      <c r="CC32" s="1144"/>
      <c r="CD32" s="1144"/>
      <c r="CE32" s="1144"/>
      <c r="CF32" s="1144"/>
      <c r="CG32" s="1144"/>
      <c r="CH32" s="1144"/>
      <c r="CI32" s="1144"/>
      <c r="CJ32" s="1144"/>
      <c r="CK32" s="1144"/>
      <c r="CL32" s="1144"/>
      <c r="CM32" s="1144"/>
      <c r="CN32" s="1144"/>
      <c r="CO32" s="1144"/>
      <c r="CP32" s="1144"/>
      <c r="CQ32" s="1144"/>
      <c r="CR32" s="1144"/>
      <c r="CS32" s="1144"/>
      <c r="CT32" s="1144"/>
      <c r="CU32" s="1345">
        <f t="shared" si="5"/>
        <v>1075</v>
      </c>
      <c r="CV32" s="1144">
        <v>1122</v>
      </c>
      <c r="CW32" s="1144"/>
      <c r="CX32" s="1144"/>
      <c r="CY32" s="1144">
        <v>0</v>
      </c>
      <c r="CZ32" s="1144">
        <v>0</v>
      </c>
      <c r="DA32" s="1144"/>
      <c r="DB32" s="1146"/>
      <c r="DC32" s="1146"/>
      <c r="DD32" s="1146"/>
      <c r="DE32" s="1146"/>
      <c r="DF32" s="1146"/>
      <c r="DG32" s="1146"/>
      <c r="DH32" s="1146"/>
      <c r="DI32" s="1146"/>
      <c r="DJ32" s="1146"/>
      <c r="DK32" s="1146"/>
      <c r="DL32" s="1146"/>
      <c r="DM32" s="1146"/>
      <c r="DN32" s="1146"/>
      <c r="DO32" s="1146"/>
      <c r="DP32" s="1146"/>
      <c r="DQ32" s="1146"/>
      <c r="DR32" s="1146"/>
      <c r="DS32" s="1286">
        <f t="shared" si="1"/>
        <v>1122</v>
      </c>
      <c r="DT32" s="1144">
        <f t="shared" si="2"/>
        <v>4227</v>
      </c>
      <c r="DU32" s="582" t="s">
        <v>1169</v>
      </c>
    </row>
    <row r="33" spans="1:130" ht="40.5" x14ac:dyDescent="0.25">
      <c r="A33" s="832">
        <v>1</v>
      </c>
      <c r="B33" s="832" t="s">
        <v>25</v>
      </c>
      <c r="C33" s="832" t="s">
        <v>26</v>
      </c>
      <c r="D33" s="832" t="s">
        <v>101</v>
      </c>
      <c r="E33" s="832" t="s">
        <v>102</v>
      </c>
      <c r="F33" s="832" t="s">
        <v>103</v>
      </c>
      <c r="G33" s="832" t="s">
        <v>104</v>
      </c>
      <c r="H33" s="1141">
        <v>1</v>
      </c>
      <c r="I33" s="1141" t="s">
        <v>81</v>
      </c>
      <c r="J33" s="1141" t="s">
        <v>105</v>
      </c>
      <c r="K33" s="832" t="s">
        <v>33</v>
      </c>
      <c r="L33" s="1141">
        <v>1</v>
      </c>
      <c r="M33" s="1141">
        <v>2</v>
      </c>
      <c r="N33" s="832" t="s">
        <v>109</v>
      </c>
      <c r="O33" s="832" t="s">
        <v>110</v>
      </c>
      <c r="P33" s="832">
        <v>0</v>
      </c>
      <c r="Q33" s="832">
        <v>2023</v>
      </c>
      <c r="R33" s="832" t="s">
        <v>111</v>
      </c>
      <c r="S33" s="832" t="s">
        <v>37</v>
      </c>
      <c r="T33" s="832" t="s">
        <v>33</v>
      </c>
      <c r="U33" s="832">
        <v>1</v>
      </c>
      <c r="V33" s="832">
        <v>1</v>
      </c>
      <c r="W33" s="969">
        <v>0.1</v>
      </c>
      <c r="X33" s="832">
        <v>0.4</v>
      </c>
      <c r="Y33" s="832">
        <v>0.8</v>
      </c>
      <c r="Z33" s="832">
        <v>1</v>
      </c>
      <c r="AA33" s="1143"/>
      <c r="AB33" s="1144"/>
      <c r="AC33" s="1144"/>
      <c r="AD33" s="1144"/>
      <c r="AE33" s="1144"/>
      <c r="AF33" s="1144"/>
      <c r="AG33" s="1144"/>
      <c r="AH33" s="1144"/>
      <c r="AI33" s="1145"/>
      <c r="AJ33" s="1145"/>
      <c r="AK33" s="1145"/>
      <c r="AL33" s="1145"/>
      <c r="AM33" s="1145"/>
      <c r="AN33" s="1145"/>
      <c r="AO33" s="1145"/>
      <c r="AP33" s="1145"/>
      <c r="AQ33" s="1145"/>
      <c r="AR33" s="1145"/>
      <c r="AS33" s="1145"/>
      <c r="AT33" s="1145"/>
      <c r="AU33" s="1145"/>
      <c r="AV33" s="1145"/>
      <c r="AW33" s="1145"/>
      <c r="AX33" s="1145"/>
      <c r="AY33" s="1349">
        <f t="shared" si="0"/>
        <v>0</v>
      </c>
      <c r="AZ33" s="1145">
        <v>50000000</v>
      </c>
      <c r="BA33" s="1145"/>
      <c r="BB33" s="1145"/>
      <c r="BC33" s="1145"/>
      <c r="BD33" s="1145"/>
      <c r="BE33" s="1145"/>
      <c r="BF33" s="1145"/>
      <c r="BG33" s="1145"/>
      <c r="BH33" s="1145"/>
      <c r="BI33" s="1145"/>
      <c r="BJ33" s="1145"/>
      <c r="BK33" s="1145"/>
      <c r="BL33" s="1145"/>
      <c r="BM33" s="1145"/>
      <c r="BN33" s="1145"/>
      <c r="BO33" s="1145"/>
      <c r="BP33" s="1145"/>
      <c r="BQ33" s="1145"/>
      <c r="BR33" s="1145"/>
      <c r="BS33" s="1145"/>
      <c r="BT33" s="1145"/>
      <c r="BU33" s="1145"/>
      <c r="BV33" s="1145"/>
      <c r="BW33" s="1345">
        <f t="shared" si="3"/>
        <v>50000000</v>
      </c>
      <c r="BX33" s="1145">
        <v>52200000</v>
      </c>
      <c r="BY33" s="1145"/>
      <c r="BZ33" s="1145"/>
      <c r="CA33" s="1145"/>
      <c r="CB33" s="1145">
        <v>0</v>
      </c>
      <c r="CC33" s="1145"/>
      <c r="CD33" s="1145"/>
      <c r="CE33" s="1145"/>
      <c r="CF33" s="1145"/>
      <c r="CG33" s="1145"/>
      <c r="CH33" s="1145"/>
      <c r="CI33" s="1145"/>
      <c r="CJ33" s="1145"/>
      <c r="CK33" s="1145"/>
      <c r="CL33" s="1145"/>
      <c r="CM33" s="1145"/>
      <c r="CN33" s="1145"/>
      <c r="CO33" s="1145"/>
      <c r="CP33" s="1145"/>
      <c r="CQ33" s="1145"/>
      <c r="CR33" s="1145"/>
      <c r="CS33" s="1145"/>
      <c r="CT33" s="1145"/>
      <c r="CU33" s="1345">
        <f t="shared" si="5"/>
        <v>52200000</v>
      </c>
      <c r="CV33" s="1145">
        <v>54496800</v>
      </c>
      <c r="CW33" s="1145"/>
      <c r="CX33" s="1145"/>
      <c r="CY33" s="1145">
        <v>0</v>
      </c>
      <c r="CZ33" s="1145">
        <v>0</v>
      </c>
      <c r="DA33" s="1145"/>
      <c r="DB33" s="1152"/>
      <c r="DC33" s="1152"/>
      <c r="DD33" s="1152"/>
      <c r="DE33" s="1152"/>
      <c r="DF33" s="1152"/>
      <c r="DG33" s="1152"/>
      <c r="DH33" s="1152"/>
      <c r="DI33" s="1152"/>
      <c r="DJ33" s="1152"/>
      <c r="DK33" s="1152"/>
      <c r="DL33" s="1152"/>
      <c r="DM33" s="1152"/>
      <c r="DN33" s="1152"/>
      <c r="DO33" s="1152"/>
      <c r="DP33" s="1152"/>
      <c r="DQ33" s="1152"/>
      <c r="DR33" s="1152"/>
      <c r="DS33" s="1286">
        <f t="shared" si="1"/>
        <v>54496800</v>
      </c>
      <c r="DT33" s="1144">
        <f t="shared" si="2"/>
        <v>156696800</v>
      </c>
      <c r="DU33" s="582" t="s">
        <v>1169</v>
      </c>
    </row>
    <row r="34" spans="1:130" ht="40.5" x14ac:dyDescent="0.25">
      <c r="A34" s="832">
        <v>5</v>
      </c>
      <c r="B34" s="832" t="s">
        <v>963</v>
      </c>
      <c r="C34" s="832" t="s">
        <v>26</v>
      </c>
      <c r="D34" s="832" t="s">
        <v>1129</v>
      </c>
      <c r="E34" s="832" t="s">
        <v>1130</v>
      </c>
      <c r="F34" s="832" t="s">
        <v>1131</v>
      </c>
      <c r="G34" s="832" t="s">
        <v>1132</v>
      </c>
      <c r="H34" s="832">
        <v>0</v>
      </c>
      <c r="I34" s="832" t="s">
        <v>1133</v>
      </c>
      <c r="J34" s="832" t="s">
        <v>444</v>
      </c>
      <c r="K34" s="832" t="s">
        <v>33</v>
      </c>
      <c r="L34" s="832">
        <v>1</v>
      </c>
      <c r="M34" s="832">
        <v>1</v>
      </c>
      <c r="N34" s="832" t="s">
        <v>1143</v>
      </c>
      <c r="O34" s="832" t="s">
        <v>1144</v>
      </c>
      <c r="P34" s="832">
        <v>0</v>
      </c>
      <c r="Q34" s="832">
        <v>2023</v>
      </c>
      <c r="R34" s="832" t="s">
        <v>1095</v>
      </c>
      <c r="S34" s="832" t="s">
        <v>559</v>
      </c>
      <c r="T34" s="832" t="s">
        <v>33</v>
      </c>
      <c r="U34" s="832">
        <v>1</v>
      </c>
      <c r="V34" s="832">
        <v>1</v>
      </c>
      <c r="W34" s="969">
        <v>0.1</v>
      </c>
      <c r="X34" s="832">
        <v>0.4</v>
      </c>
      <c r="Y34" s="832">
        <v>0.8</v>
      </c>
      <c r="Z34" s="832">
        <v>1</v>
      </c>
      <c r="AA34" s="1153">
        <v>0</v>
      </c>
      <c r="AB34" s="1154"/>
      <c r="AC34" s="1154"/>
      <c r="AD34" s="1154"/>
      <c r="AE34" s="1154"/>
      <c r="AF34" s="1154"/>
      <c r="AG34" s="1154"/>
      <c r="AH34" s="1154"/>
      <c r="AI34" s="1155"/>
      <c r="AJ34" s="1155"/>
      <c r="AK34" s="1155"/>
      <c r="AL34" s="1155"/>
      <c r="AM34" s="1155"/>
      <c r="AN34" s="1155"/>
      <c r="AO34" s="1155"/>
      <c r="AP34" s="1155"/>
      <c r="AQ34" s="1155"/>
      <c r="AR34" s="1155"/>
      <c r="AS34" s="1155"/>
      <c r="AT34" s="1155"/>
      <c r="AU34" s="1155"/>
      <c r="AV34" s="1155"/>
      <c r="AW34" s="1155"/>
      <c r="AX34" s="1155"/>
      <c r="AY34" s="1349">
        <f t="shared" si="0"/>
        <v>0</v>
      </c>
      <c r="AZ34" s="1154">
        <v>20000000</v>
      </c>
      <c r="BA34" s="1154"/>
      <c r="BB34" s="1154"/>
      <c r="BC34" s="1154"/>
      <c r="BD34" s="1154"/>
      <c r="BE34" s="1154"/>
      <c r="BF34" s="1154"/>
      <c r="BG34" s="1154"/>
      <c r="BH34" s="1154"/>
      <c r="BI34" s="1154"/>
      <c r="BJ34" s="1154"/>
      <c r="BK34" s="1154"/>
      <c r="BL34" s="1154"/>
      <c r="BM34" s="1154"/>
      <c r="BN34" s="1154"/>
      <c r="BO34" s="1154"/>
      <c r="BP34" s="1154"/>
      <c r="BQ34" s="1154"/>
      <c r="BR34" s="1154"/>
      <c r="BS34" s="1154"/>
      <c r="BT34" s="1154"/>
      <c r="BU34" s="1154"/>
      <c r="BV34" s="1154"/>
      <c r="BW34" s="1345">
        <f t="shared" si="3"/>
        <v>20000000</v>
      </c>
      <c r="BX34" s="1154">
        <v>20880000</v>
      </c>
      <c r="BY34" s="1154"/>
      <c r="BZ34" s="1154"/>
      <c r="CA34" s="1154"/>
      <c r="CB34" s="1154"/>
      <c r="CC34" s="1154"/>
      <c r="CD34" s="1154"/>
      <c r="CE34" s="1154"/>
      <c r="CF34" s="1154"/>
      <c r="CG34" s="1154"/>
      <c r="CH34" s="1154"/>
      <c r="CI34" s="1154"/>
      <c r="CJ34" s="1154"/>
      <c r="CK34" s="1154"/>
      <c r="CL34" s="1154"/>
      <c r="CM34" s="1154"/>
      <c r="CN34" s="1154"/>
      <c r="CO34" s="1154"/>
      <c r="CP34" s="1154"/>
      <c r="CQ34" s="1154"/>
      <c r="CR34" s="1154"/>
      <c r="CS34" s="1154"/>
      <c r="CT34" s="1154"/>
      <c r="CU34" s="1345">
        <f t="shared" si="5"/>
        <v>20880000</v>
      </c>
      <c r="CV34" s="1154">
        <v>21798720</v>
      </c>
      <c r="CW34" s="1154"/>
      <c r="CX34" s="1154"/>
      <c r="CY34" s="1154">
        <v>0</v>
      </c>
      <c r="CZ34" s="1154">
        <v>0</v>
      </c>
      <c r="DA34" s="1156"/>
      <c r="DB34" s="1156"/>
      <c r="DC34" s="1156"/>
      <c r="DD34" s="1156"/>
      <c r="DE34" s="1156"/>
      <c r="DF34" s="1156"/>
      <c r="DG34" s="1156"/>
      <c r="DH34" s="1156"/>
      <c r="DI34" s="1156"/>
      <c r="DJ34" s="1156"/>
      <c r="DK34" s="1156"/>
      <c r="DL34" s="1156"/>
      <c r="DM34" s="1156"/>
      <c r="DN34" s="1156"/>
      <c r="DO34" s="1156"/>
      <c r="DP34" s="1156"/>
      <c r="DQ34" s="1156"/>
      <c r="DR34" s="1156"/>
      <c r="DS34" s="1358">
        <f t="shared" si="1"/>
        <v>21798720</v>
      </c>
      <c r="DT34" s="1144">
        <f t="shared" si="2"/>
        <v>62678720</v>
      </c>
      <c r="DU34" s="582" t="s">
        <v>1169</v>
      </c>
      <c r="DV34" s="789"/>
      <c r="DW34" s="789"/>
      <c r="DX34" s="789"/>
      <c r="DY34" s="789"/>
      <c r="DZ34" s="789"/>
    </row>
    <row r="35" spans="1:130" ht="16.5" x14ac:dyDescent="0.25">
      <c r="A35" s="1446" t="s">
        <v>1164</v>
      </c>
      <c r="B35" s="1447"/>
      <c r="C35" s="1447"/>
      <c r="D35" s="1447"/>
      <c r="E35" s="1447"/>
      <c r="F35" s="1447"/>
      <c r="G35" s="1447"/>
      <c r="H35" s="1447"/>
      <c r="I35" s="1447"/>
      <c r="J35" s="1447"/>
      <c r="K35" s="1447"/>
      <c r="L35" s="1447"/>
      <c r="M35" s="1447"/>
      <c r="N35" s="1447"/>
      <c r="O35" s="1447"/>
      <c r="P35" s="1447"/>
      <c r="Q35" s="1447"/>
      <c r="R35" s="1447"/>
      <c r="S35" s="1447"/>
      <c r="T35" s="1447"/>
      <c r="U35" s="1447"/>
      <c r="V35" s="1447"/>
      <c r="W35" s="1447"/>
      <c r="X35" s="1447"/>
      <c r="Y35" s="1447"/>
      <c r="Z35" s="1448"/>
      <c r="AA35" s="1329">
        <f>SUM(AA10:AA34)</f>
        <v>11988363649</v>
      </c>
      <c r="AB35" s="1330">
        <f t="shared" ref="AB35:AW35" si="6">SUM(AB10:AB34)</f>
        <v>0</v>
      </c>
      <c r="AC35" s="1330"/>
      <c r="AD35" s="1330">
        <f t="shared" si="6"/>
        <v>126374873151</v>
      </c>
      <c r="AE35" s="1330">
        <f t="shared" si="6"/>
        <v>474747089</v>
      </c>
      <c r="AF35" s="1330">
        <f t="shared" si="6"/>
        <v>0</v>
      </c>
      <c r="AG35" s="1330">
        <f t="shared" si="6"/>
        <v>0</v>
      </c>
      <c r="AH35" s="1330">
        <f t="shared" si="6"/>
        <v>0</v>
      </c>
      <c r="AI35" s="1330">
        <f t="shared" si="6"/>
        <v>0</v>
      </c>
      <c r="AJ35" s="1330">
        <f t="shared" si="6"/>
        <v>0</v>
      </c>
      <c r="AK35" s="1330">
        <f t="shared" si="6"/>
        <v>0</v>
      </c>
      <c r="AL35" s="1330">
        <f t="shared" si="6"/>
        <v>0</v>
      </c>
      <c r="AM35" s="1330">
        <f t="shared" si="6"/>
        <v>0</v>
      </c>
      <c r="AN35" s="1330">
        <f t="shared" si="6"/>
        <v>0</v>
      </c>
      <c r="AO35" s="1330">
        <f t="shared" si="6"/>
        <v>0</v>
      </c>
      <c r="AP35" s="1330">
        <f t="shared" si="6"/>
        <v>0</v>
      </c>
      <c r="AQ35" s="1330">
        <f t="shared" si="6"/>
        <v>0</v>
      </c>
      <c r="AR35" s="1330">
        <f t="shared" si="6"/>
        <v>0</v>
      </c>
      <c r="AS35" s="1330">
        <f t="shared" si="6"/>
        <v>0</v>
      </c>
      <c r="AT35" s="1330">
        <f t="shared" si="6"/>
        <v>0</v>
      </c>
      <c r="AU35" s="1330">
        <f t="shared" si="6"/>
        <v>0</v>
      </c>
      <c r="AV35" s="1330">
        <f t="shared" si="6"/>
        <v>0</v>
      </c>
      <c r="AW35" s="1330">
        <f t="shared" si="6"/>
        <v>0</v>
      </c>
      <c r="AX35" s="1331"/>
      <c r="AY35" s="1327">
        <f>SUM(AY10:AY34)</f>
        <v>138837983889</v>
      </c>
      <c r="AZ35" s="1351">
        <f t="shared" ref="AZ35:BW35" si="7">SUM(AZ10:AZ34)</f>
        <v>12599495970</v>
      </c>
      <c r="BA35" s="1351">
        <f t="shared" si="7"/>
        <v>0</v>
      </c>
      <c r="BB35" s="1351"/>
      <c r="BC35" s="1351">
        <f t="shared" si="7"/>
        <v>119261551071</v>
      </c>
      <c r="BD35" s="1351">
        <f t="shared" si="7"/>
        <v>354880398</v>
      </c>
      <c r="BE35" s="1351">
        <f t="shared" si="7"/>
        <v>0</v>
      </c>
      <c r="BF35" s="1351">
        <f t="shared" si="7"/>
        <v>0</v>
      </c>
      <c r="BG35" s="1351">
        <f t="shared" si="7"/>
        <v>0</v>
      </c>
      <c r="BH35" s="1351">
        <f t="shared" si="7"/>
        <v>0</v>
      </c>
      <c r="BI35" s="1351">
        <f t="shared" si="7"/>
        <v>0</v>
      </c>
      <c r="BJ35" s="1351">
        <f t="shared" si="7"/>
        <v>0</v>
      </c>
      <c r="BK35" s="1351">
        <f t="shared" si="7"/>
        <v>0</v>
      </c>
      <c r="BL35" s="1351">
        <f t="shared" si="7"/>
        <v>0</v>
      </c>
      <c r="BM35" s="1351">
        <f t="shared" si="7"/>
        <v>0</v>
      </c>
      <c r="BN35" s="1351">
        <f t="shared" si="7"/>
        <v>0</v>
      </c>
      <c r="BO35" s="1351">
        <f t="shared" si="7"/>
        <v>0</v>
      </c>
      <c r="BP35" s="1351">
        <f t="shared" si="7"/>
        <v>0</v>
      </c>
      <c r="BQ35" s="1351">
        <f t="shared" si="7"/>
        <v>0</v>
      </c>
      <c r="BR35" s="1351">
        <f t="shared" si="7"/>
        <v>0</v>
      </c>
      <c r="BS35" s="1351">
        <f t="shared" si="7"/>
        <v>0</v>
      </c>
      <c r="BT35" s="1351">
        <f t="shared" si="7"/>
        <v>0</v>
      </c>
      <c r="BU35" s="1351">
        <f t="shared" si="7"/>
        <v>0</v>
      </c>
      <c r="BV35" s="1351"/>
      <c r="BW35" s="1351">
        <f t="shared" si="7"/>
        <v>132215927439</v>
      </c>
      <c r="BX35" s="934">
        <f>SUM(BX10:BX34)</f>
        <v>13153873792</v>
      </c>
      <c r="BY35" s="934">
        <f t="shared" ref="BY35:CS35" si="8">SUM(BY10:BY34)</f>
        <v>0</v>
      </c>
      <c r="BZ35" s="934"/>
      <c r="CA35" s="934">
        <f t="shared" si="8"/>
        <v>124509059317.996</v>
      </c>
      <c r="CB35" s="934">
        <f t="shared" si="8"/>
        <v>370495135</v>
      </c>
      <c r="CC35" s="934">
        <f t="shared" si="8"/>
        <v>0</v>
      </c>
      <c r="CD35" s="934">
        <f t="shared" si="8"/>
        <v>0</v>
      </c>
      <c r="CE35" s="934">
        <f t="shared" si="8"/>
        <v>0</v>
      </c>
      <c r="CF35" s="934">
        <f t="shared" si="8"/>
        <v>0</v>
      </c>
      <c r="CG35" s="934">
        <f t="shared" si="8"/>
        <v>0</v>
      </c>
      <c r="CH35" s="934">
        <f t="shared" si="8"/>
        <v>0</v>
      </c>
      <c r="CI35" s="934">
        <f t="shared" si="8"/>
        <v>0</v>
      </c>
      <c r="CJ35" s="934">
        <f t="shared" si="8"/>
        <v>0</v>
      </c>
      <c r="CK35" s="934">
        <f t="shared" si="8"/>
        <v>0</v>
      </c>
      <c r="CL35" s="934">
        <f t="shared" si="8"/>
        <v>0</v>
      </c>
      <c r="CM35" s="934">
        <f t="shared" si="8"/>
        <v>0</v>
      </c>
      <c r="CN35" s="934">
        <f t="shared" si="8"/>
        <v>0</v>
      </c>
      <c r="CO35" s="934">
        <f t="shared" si="8"/>
        <v>0</v>
      </c>
      <c r="CP35" s="934">
        <f t="shared" si="8"/>
        <v>0</v>
      </c>
      <c r="CQ35" s="934">
        <f t="shared" si="8"/>
        <v>0</v>
      </c>
      <c r="CR35" s="934">
        <f t="shared" si="8"/>
        <v>0</v>
      </c>
      <c r="CS35" s="934">
        <f t="shared" si="8"/>
        <v>0</v>
      </c>
      <c r="CT35" s="934"/>
      <c r="CU35" s="1351">
        <f>SUM(CU10:CU34)</f>
        <v>138033428244.996</v>
      </c>
      <c r="CV35" s="1351">
        <f t="shared" ref="CV35:DQ35" si="9">SUM(CV10:CV34)</f>
        <v>13732644239</v>
      </c>
      <c r="CW35" s="1351">
        <f t="shared" si="9"/>
        <v>0</v>
      </c>
      <c r="CX35" s="1351"/>
      <c r="CY35" s="1351">
        <f t="shared" si="9"/>
        <v>129987457928</v>
      </c>
      <c r="CZ35" s="1351">
        <f t="shared" si="9"/>
        <v>386796922</v>
      </c>
      <c r="DA35" s="1351">
        <f t="shared" si="9"/>
        <v>0</v>
      </c>
      <c r="DB35" s="1351">
        <f t="shared" si="9"/>
        <v>0</v>
      </c>
      <c r="DC35" s="1351">
        <f t="shared" si="9"/>
        <v>0</v>
      </c>
      <c r="DD35" s="1351">
        <f t="shared" si="9"/>
        <v>0</v>
      </c>
      <c r="DE35" s="1351">
        <f t="shared" si="9"/>
        <v>0</v>
      </c>
      <c r="DF35" s="1351">
        <f t="shared" si="9"/>
        <v>0</v>
      </c>
      <c r="DG35" s="1351">
        <f t="shared" si="9"/>
        <v>0</v>
      </c>
      <c r="DH35" s="1351">
        <f t="shared" si="9"/>
        <v>0</v>
      </c>
      <c r="DI35" s="1351">
        <f t="shared" si="9"/>
        <v>0</v>
      </c>
      <c r="DJ35" s="1351">
        <f t="shared" si="9"/>
        <v>0</v>
      </c>
      <c r="DK35" s="1351">
        <f t="shared" si="9"/>
        <v>0</v>
      </c>
      <c r="DL35" s="1351">
        <f t="shared" si="9"/>
        <v>0</v>
      </c>
      <c r="DM35" s="1351">
        <f t="shared" si="9"/>
        <v>0</v>
      </c>
      <c r="DN35" s="1351">
        <f t="shared" si="9"/>
        <v>0</v>
      </c>
      <c r="DO35" s="1351">
        <f t="shared" si="9"/>
        <v>0</v>
      </c>
      <c r="DP35" s="1351">
        <f t="shared" si="9"/>
        <v>0</v>
      </c>
      <c r="DQ35" s="1351">
        <f t="shared" si="9"/>
        <v>0</v>
      </c>
      <c r="DR35" s="1352"/>
      <c r="DS35" s="1352">
        <f>SUM(DS10:DS34)</f>
        <v>144106899089</v>
      </c>
      <c r="DT35" s="1351">
        <f>SUM(DT10:DT34)</f>
        <v>553194238661.99597</v>
      </c>
      <c r="DU35" s="1353" t="s">
        <v>1169</v>
      </c>
      <c r="DV35" s="1354"/>
      <c r="DW35" s="789"/>
      <c r="DX35" s="789"/>
      <c r="DY35" s="789"/>
      <c r="DZ35" s="789"/>
    </row>
    <row r="36" spans="1:130" ht="40.5" x14ac:dyDescent="0.25">
      <c r="A36" s="832">
        <v>1</v>
      </c>
      <c r="B36" s="832" t="s">
        <v>25</v>
      </c>
      <c r="C36" s="832" t="s">
        <v>112</v>
      </c>
      <c r="D36" s="832" t="s">
        <v>113</v>
      </c>
      <c r="E36" s="832" t="s">
        <v>114</v>
      </c>
      <c r="F36" s="832" t="s">
        <v>115</v>
      </c>
      <c r="G36" s="832" t="s">
        <v>116</v>
      </c>
      <c r="H36" s="832" t="s">
        <v>117</v>
      </c>
      <c r="I36" s="832" t="s">
        <v>118</v>
      </c>
      <c r="J36" s="832" t="s">
        <v>119</v>
      </c>
      <c r="K36" s="832" t="s">
        <v>120</v>
      </c>
      <c r="L36" s="832">
        <v>1.37</v>
      </c>
      <c r="M36" s="832">
        <v>75</v>
      </c>
      <c r="N36" s="832" t="s">
        <v>121</v>
      </c>
      <c r="O36" s="832" t="s">
        <v>122</v>
      </c>
      <c r="P36" s="832">
        <v>4</v>
      </c>
      <c r="Q36" s="832">
        <v>2023</v>
      </c>
      <c r="R36" s="832" t="s">
        <v>123</v>
      </c>
      <c r="S36" s="832" t="s">
        <v>37</v>
      </c>
      <c r="T36" s="832" t="s">
        <v>124</v>
      </c>
      <c r="U36" s="832">
        <v>6</v>
      </c>
      <c r="V36" s="832">
        <v>6</v>
      </c>
      <c r="W36" s="969">
        <v>6</v>
      </c>
      <c r="X36" s="832">
        <v>6</v>
      </c>
      <c r="Y36" s="832">
        <v>6</v>
      </c>
      <c r="Z36" s="832">
        <v>6</v>
      </c>
      <c r="AA36" s="1143">
        <v>0</v>
      </c>
      <c r="AB36" s="1144"/>
      <c r="AC36" s="1144"/>
      <c r="AD36" s="1144">
        <v>0</v>
      </c>
      <c r="AE36" s="1144"/>
      <c r="AF36" s="1144">
        <v>38923500</v>
      </c>
      <c r="AG36" s="1144"/>
      <c r="AH36" s="1144"/>
      <c r="AI36" s="1144"/>
      <c r="AJ36" s="1144"/>
      <c r="AK36" s="1144"/>
      <c r="AL36" s="1144"/>
      <c r="AM36" s="1144"/>
      <c r="AN36" s="1144"/>
      <c r="AO36" s="1144"/>
      <c r="AP36" s="1144"/>
      <c r="AQ36" s="1144"/>
      <c r="AR36" s="1144"/>
      <c r="AS36" s="1144"/>
      <c r="AT36" s="1144"/>
      <c r="AU36" s="1144"/>
      <c r="AV36" s="1144"/>
      <c r="AW36" s="1144"/>
      <c r="AX36" s="1144"/>
      <c r="AY36" s="1345">
        <f t="shared" ref="AY36:AY70" si="10">SUM(AA36:AW36)</f>
        <v>38923500</v>
      </c>
      <c r="AZ36" s="1144">
        <f>AA36+(AA36*2.894%)</f>
        <v>0</v>
      </c>
      <c r="BA36" s="1144"/>
      <c r="BB36" s="1144"/>
      <c r="BC36" s="1144"/>
      <c r="BD36" s="1144"/>
      <c r="BE36" s="1144">
        <v>77847000</v>
      </c>
      <c r="BF36" s="1144"/>
      <c r="BG36" s="1144"/>
      <c r="BH36" s="1144"/>
      <c r="BI36" s="1144"/>
      <c r="BJ36" s="1144"/>
      <c r="BK36" s="1144"/>
      <c r="BL36" s="1144"/>
      <c r="BM36" s="1144"/>
      <c r="BN36" s="1144"/>
      <c r="BO36" s="1144"/>
      <c r="BP36" s="1144"/>
      <c r="BQ36" s="1144"/>
      <c r="BR36" s="1144"/>
      <c r="BS36" s="1144"/>
      <c r="BT36" s="1144"/>
      <c r="BU36" s="1144"/>
      <c r="BV36" s="1144"/>
      <c r="BW36" s="1345">
        <f t="shared" ref="BW36" si="11">+SUM(AZ36:BE36)</f>
        <v>77847000</v>
      </c>
      <c r="BX36" s="1144"/>
      <c r="BY36" s="1144"/>
      <c r="BZ36" s="1144"/>
      <c r="CA36" s="1144"/>
      <c r="CB36" s="1144"/>
      <c r="CC36" s="1144">
        <v>77847000</v>
      </c>
      <c r="CD36" s="1144"/>
      <c r="CE36" s="1144"/>
      <c r="CF36" s="1144"/>
      <c r="CG36" s="1144"/>
      <c r="CH36" s="1144"/>
      <c r="CI36" s="1144"/>
      <c r="CJ36" s="1144"/>
      <c r="CK36" s="1144"/>
      <c r="CL36" s="1144"/>
      <c r="CM36" s="1144"/>
      <c r="CN36" s="1144"/>
      <c r="CO36" s="1144"/>
      <c r="CP36" s="1144"/>
      <c r="CQ36" s="1144"/>
      <c r="CR36" s="1144"/>
      <c r="CS36" s="1144"/>
      <c r="CT36" s="1144"/>
      <c r="CU36" s="1345">
        <f>SUM(BX36:CS36)</f>
        <v>77847000</v>
      </c>
      <c r="CV36" s="1144">
        <v>0</v>
      </c>
      <c r="CW36" s="1144"/>
      <c r="CX36" s="1144"/>
      <c r="CY36" s="1144"/>
      <c r="CZ36" s="1144"/>
      <c r="DA36" s="1144">
        <v>77847000</v>
      </c>
      <c r="DB36" s="1146"/>
      <c r="DC36" s="1146"/>
      <c r="DD36" s="1146"/>
      <c r="DE36" s="1146"/>
      <c r="DF36" s="1146"/>
      <c r="DG36" s="1146"/>
      <c r="DH36" s="1146"/>
      <c r="DI36" s="1146"/>
      <c r="DJ36" s="1146"/>
      <c r="DK36" s="1146"/>
      <c r="DL36" s="1146"/>
      <c r="DM36" s="1146"/>
      <c r="DN36" s="1146"/>
      <c r="DO36" s="1146"/>
      <c r="DP36" s="1146"/>
      <c r="DQ36" s="1146"/>
      <c r="DR36" s="1146"/>
      <c r="DS36" s="1286">
        <f>SUM(CV36:DA36)</f>
        <v>77847000</v>
      </c>
      <c r="DT36" s="1144">
        <f t="shared" ref="DT36:DT70" si="12">+AY36+BW36+CU36+DS36</f>
        <v>272464500</v>
      </c>
      <c r="DU36" s="575" t="s">
        <v>1170</v>
      </c>
      <c r="DV36" s="791"/>
      <c r="DW36" s="792"/>
    </row>
    <row r="37" spans="1:130" ht="40.5" x14ac:dyDescent="0.25">
      <c r="A37" s="832">
        <v>1</v>
      </c>
      <c r="B37" s="832" t="s">
        <v>25</v>
      </c>
      <c r="C37" s="832" t="s">
        <v>112</v>
      </c>
      <c r="D37" s="832" t="s">
        <v>113</v>
      </c>
      <c r="E37" s="832" t="s">
        <v>114</v>
      </c>
      <c r="F37" s="832" t="s">
        <v>115</v>
      </c>
      <c r="G37" s="832" t="s">
        <v>116</v>
      </c>
      <c r="H37" s="832" t="s">
        <v>117</v>
      </c>
      <c r="I37" s="832" t="s">
        <v>118</v>
      </c>
      <c r="J37" s="832" t="s">
        <v>119</v>
      </c>
      <c r="K37" s="832" t="s">
        <v>120</v>
      </c>
      <c r="L37" s="832">
        <v>1.37</v>
      </c>
      <c r="M37" s="832">
        <v>75</v>
      </c>
      <c r="N37" s="832" t="s">
        <v>125</v>
      </c>
      <c r="O37" s="832" t="s">
        <v>126</v>
      </c>
      <c r="P37" s="832">
        <v>5</v>
      </c>
      <c r="Q37" s="832">
        <v>2023</v>
      </c>
      <c r="R37" s="832" t="s">
        <v>127</v>
      </c>
      <c r="S37" s="832" t="s">
        <v>37</v>
      </c>
      <c r="T37" s="832" t="s">
        <v>38</v>
      </c>
      <c r="U37" s="832">
        <v>5</v>
      </c>
      <c r="V37" s="832">
        <v>5</v>
      </c>
      <c r="W37" s="969">
        <v>5</v>
      </c>
      <c r="X37" s="832">
        <v>5</v>
      </c>
      <c r="Y37" s="832">
        <v>5</v>
      </c>
      <c r="Z37" s="832">
        <v>5</v>
      </c>
      <c r="AA37" s="1143"/>
      <c r="AB37" s="1144"/>
      <c r="AC37" s="1144"/>
      <c r="AD37" s="1144"/>
      <c r="AE37" s="1144"/>
      <c r="AF37" s="1144">
        <v>79004158</v>
      </c>
      <c r="AG37" s="1144"/>
      <c r="AH37" s="1144"/>
      <c r="AI37" s="1144"/>
      <c r="AJ37" s="1144"/>
      <c r="AK37" s="1144"/>
      <c r="AL37" s="1144"/>
      <c r="AM37" s="1144"/>
      <c r="AN37" s="1144"/>
      <c r="AO37" s="1144"/>
      <c r="AP37" s="1144"/>
      <c r="AQ37" s="1144"/>
      <c r="AR37" s="1144"/>
      <c r="AS37" s="1144"/>
      <c r="AT37" s="1144"/>
      <c r="AU37" s="1144"/>
      <c r="AV37" s="1144"/>
      <c r="AW37" s="1144"/>
      <c r="AX37" s="1144"/>
      <c r="AY37" s="1345">
        <f t="shared" si="10"/>
        <v>79004158</v>
      </c>
      <c r="AZ37" s="1144">
        <f>AA37+(AA37*2.894%)</f>
        <v>0</v>
      </c>
      <c r="BA37" s="1144"/>
      <c r="BB37" s="1144"/>
      <c r="BC37" s="1144"/>
      <c r="BD37" s="1144"/>
      <c r="BE37" s="1144">
        <v>38923500</v>
      </c>
      <c r="BF37" s="1144"/>
      <c r="BG37" s="1144"/>
      <c r="BH37" s="1144"/>
      <c r="BI37" s="1144"/>
      <c r="BJ37" s="1144"/>
      <c r="BK37" s="1144"/>
      <c r="BL37" s="1144"/>
      <c r="BM37" s="1144"/>
      <c r="BN37" s="1144"/>
      <c r="BO37" s="1144"/>
      <c r="BP37" s="1144"/>
      <c r="BQ37" s="1144"/>
      <c r="BR37" s="1144"/>
      <c r="BS37" s="1144"/>
      <c r="BT37" s="1144"/>
      <c r="BU37" s="1144"/>
      <c r="BV37" s="1144"/>
      <c r="BW37" s="1345">
        <f>SUM(AZ37:BU37)</f>
        <v>38923500</v>
      </c>
      <c r="BX37" s="1144"/>
      <c r="BY37" s="1144"/>
      <c r="BZ37" s="1144"/>
      <c r="CA37" s="1144"/>
      <c r="CB37" s="1144"/>
      <c r="CC37" s="1144">
        <v>38923500</v>
      </c>
      <c r="CD37" s="1144"/>
      <c r="CE37" s="1144"/>
      <c r="CF37" s="1144"/>
      <c r="CG37" s="1144"/>
      <c r="CH37" s="1144"/>
      <c r="CI37" s="1144"/>
      <c r="CJ37" s="1144"/>
      <c r="CK37" s="1144"/>
      <c r="CL37" s="1144"/>
      <c r="CM37" s="1144"/>
      <c r="CN37" s="1144"/>
      <c r="CO37" s="1144"/>
      <c r="CP37" s="1144"/>
      <c r="CQ37" s="1144"/>
      <c r="CR37" s="1144"/>
      <c r="CS37" s="1144"/>
      <c r="CT37" s="1144"/>
      <c r="CU37" s="1345">
        <f t="shared" ref="CU37:CU70" si="13">SUM(BX37:CS37)</f>
        <v>38923500</v>
      </c>
      <c r="CV37" s="1144">
        <v>0</v>
      </c>
      <c r="CW37" s="1144"/>
      <c r="CX37" s="1144"/>
      <c r="CY37" s="1144"/>
      <c r="CZ37" s="1144"/>
      <c r="DA37" s="1144">
        <v>38923500</v>
      </c>
      <c r="DB37" s="1146"/>
      <c r="DC37" s="1146"/>
      <c r="DD37" s="1146"/>
      <c r="DE37" s="1146"/>
      <c r="DF37" s="1146"/>
      <c r="DG37" s="1146"/>
      <c r="DH37" s="1146"/>
      <c r="DI37" s="1146"/>
      <c r="DJ37" s="1146"/>
      <c r="DK37" s="1146"/>
      <c r="DL37" s="1146"/>
      <c r="DM37" s="1146"/>
      <c r="DN37" s="1146"/>
      <c r="DO37" s="1146"/>
      <c r="DP37" s="1146"/>
      <c r="DQ37" s="1146"/>
      <c r="DR37" s="1146"/>
      <c r="DS37" s="1286">
        <f>SUM(CV37:DQ37)</f>
        <v>38923500</v>
      </c>
      <c r="DT37" s="1144">
        <f t="shared" si="12"/>
        <v>195774658</v>
      </c>
      <c r="DU37" s="575" t="s">
        <v>1170</v>
      </c>
    </row>
    <row r="38" spans="1:130" ht="40.5" x14ac:dyDescent="0.25">
      <c r="A38" s="832">
        <v>1</v>
      </c>
      <c r="B38" s="832" t="s">
        <v>25</v>
      </c>
      <c r="C38" s="832" t="s">
        <v>112</v>
      </c>
      <c r="D38" s="832" t="s">
        <v>113</v>
      </c>
      <c r="E38" s="832" t="s">
        <v>114</v>
      </c>
      <c r="F38" s="832" t="s">
        <v>128</v>
      </c>
      <c r="G38" s="832" t="s">
        <v>129</v>
      </c>
      <c r="H38" s="832" t="s">
        <v>130</v>
      </c>
      <c r="I38" s="832" t="s">
        <v>131</v>
      </c>
      <c r="J38" s="832" t="s">
        <v>132</v>
      </c>
      <c r="K38" s="832" t="s">
        <v>120</v>
      </c>
      <c r="L38" s="832">
        <v>14.8</v>
      </c>
      <c r="M38" s="832">
        <v>45</v>
      </c>
      <c r="N38" s="832" t="s">
        <v>133</v>
      </c>
      <c r="O38" s="832" t="s">
        <v>134</v>
      </c>
      <c r="P38" s="832">
        <v>3</v>
      </c>
      <c r="Q38" s="832">
        <v>2023</v>
      </c>
      <c r="R38" s="832" t="s">
        <v>135</v>
      </c>
      <c r="S38" s="832" t="s">
        <v>37</v>
      </c>
      <c r="T38" s="832" t="s">
        <v>124</v>
      </c>
      <c r="U38" s="832">
        <v>4</v>
      </c>
      <c r="V38" s="832">
        <v>4</v>
      </c>
      <c r="W38" s="969">
        <v>4</v>
      </c>
      <c r="X38" s="832">
        <v>4</v>
      </c>
      <c r="Y38" s="832">
        <v>4</v>
      </c>
      <c r="Z38" s="832">
        <v>4</v>
      </c>
      <c r="AA38" s="1143"/>
      <c r="AB38" s="1144"/>
      <c r="AC38" s="1144"/>
      <c r="AD38" s="1144"/>
      <c r="AE38" s="1144"/>
      <c r="AF38" s="1144">
        <v>34969367</v>
      </c>
      <c r="AG38" s="1144"/>
      <c r="AH38" s="1144"/>
      <c r="AI38" s="1144"/>
      <c r="AJ38" s="1144"/>
      <c r="AK38" s="1144"/>
      <c r="AL38" s="1144"/>
      <c r="AM38" s="1144"/>
      <c r="AN38" s="1144"/>
      <c r="AO38" s="1144"/>
      <c r="AP38" s="1144"/>
      <c r="AQ38" s="1144"/>
      <c r="AR38" s="1144"/>
      <c r="AS38" s="1144"/>
      <c r="AT38" s="1144"/>
      <c r="AU38" s="1144"/>
      <c r="AV38" s="1144"/>
      <c r="AW38" s="1144"/>
      <c r="AX38" s="1144"/>
      <c r="AY38" s="1345">
        <f t="shared" si="10"/>
        <v>34969367</v>
      </c>
      <c r="AZ38" s="1144">
        <f>AA38+(AA38*2.894%)</f>
        <v>0</v>
      </c>
      <c r="BA38" s="1144"/>
      <c r="BB38" s="1144"/>
      <c r="BC38" s="1144"/>
      <c r="BD38" s="1144"/>
      <c r="BE38" s="1144">
        <v>38923500</v>
      </c>
      <c r="BF38" s="1144"/>
      <c r="BG38" s="1144"/>
      <c r="BH38" s="1144"/>
      <c r="BI38" s="1144"/>
      <c r="BJ38" s="1144"/>
      <c r="BK38" s="1144"/>
      <c r="BL38" s="1144"/>
      <c r="BM38" s="1144"/>
      <c r="BN38" s="1144"/>
      <c r="BO38" s="1144"/>
      <c r="BP38" s="1144"/>
      <c r="BQ38" s="1144"/>
      <c r="BR38" s="1144"/>
      <c r="BS38" s="1144"/>
      <c r="BT38" s="1144"/>
      <c r="BU38" s="1144"/>
      <c r="BV38" s="1144"/>
      <c r="BW38" s="1345">
        <f t="shared" ref="BW38:BW70" si="14">SUM(AZ38:BU38)</f>
        <v>38923500</v>
      </c>
      <c r="BX38" s="1144"/>
      <c r="BY38" s="1144"/>
      <c r="BZ38" s="1144"/>
      <c r="CA38" s="1144"/>
      <c r="CB38" s="1144"/>
      <c r="CC38" s="1144">
        <v>38923500</v>
      </c>
      <c r="CD38" s="1144"/>
      <c r="CE38" s="1144"/>
      <c r="CF38" s="1144"/>
      <c r="CG38" s="1144"/>
      <c r="CH38" s="1144"/>
      <c r="CI38" s="1144"/>
      <c r="CJ38" s="1144"/>
      <c r="CK38" s="1144"/>
      <c r="CL38" s="1144"/>
      <c r="CM38" s="1144"/>
      <c r="CN38" s="1144"/>
      <c r="CO38" s="1144"/>
      <c r="CP38" s="1144"/>
      <c r="CQ38" s="1144"/>
      <c r="CR38" s="1144"/>
      <c r="CS38" s="1144"/>
      <c r="CT38" s="1144"/>
      <c r="CU38" s="1345">
        <f t="shared" si="13"/>
        <v>38923500</v>
      </c>
      <c r="CV38" s="1144">
        <v>0</v>
      </c>
      <c r="CW38" s="1144"/>
      <c r="CX38" s="1144"/>
      <c r="CY38" s="1144"/>
      <c r="CZ38" s="1144"/>
      <c r="DA38" s="1144">
        <v>38923500</v>
      </c>
      <c r="DB38" s="1146"/>
      <c r="DC38" s="1146"/>
      <c r="DD38" s="1146"/>
      <c r="DE38" s="1146"/>
      <c r="DF38" s="1146"/>
      <c r="DG38" s="1146"/>
      <c r="DH38" s="1146"/>
      <c r="DI38" s="1146"/>
      <c r="DJ38" s="1146"/>
      <c r="DK38" s="1146"/>
      <c r="DL38" s="1146"/>
      <c r="DM38" s="1146"/>
      <c r="DN38" s="1146"/>
      <c r="DO38" s="1146"/>
      <c r="DP38" s="1146"/>
      <c r="DQ38" s="1146"/>
      <c r="DR38" s="1146"/>
      <c r="DS38" s="1286">
        <f t="shared" ref="DS38:DS70" si="15">SUM(CV38:DQ38)</f>
        <v>38923500</v>
      </c>
      <c r="DT38" s="1144">
        <f t="shared" si="12"/>
        <v>151739867</v>
      </c>
      <c r="DU38" s="575" t="s">
        <v>1170</v>
      </c>
      <c r="DV38" s="793"/>
    </row>
    <row r="39" spans="1:130" ht="40.5" x14ac:dyDescent="0.25">
      <c r="A39" s="832">
        <v>1</v>
      </c>
      <c r="B39" s="832" t="s">
        <v>25</v>
      </c>
      <c r="C39" s="832" t="s">
        <v>112</v>
      </c>
      <c r="D39" s="832" t="s">
        <v>113</v>
      </c>
      <c r="E39" s="832" t="s">
        <v>114</v>
      </c>
      <c r="F39" s="832" t="s">
        <v>136</v>
      </c>
      <c r="G39" s="832" t="s">
        <v>137</v>
      </c>
      <c r="H39" s="1150">
        <v>0.84</v>
      </c>
      <c r="I39" s="832" t="s">
        <v>138</v>
      </c>
      <c r="J39" s="832" t="s">
        <v>88</v>
      </c>
      <c r="K39" s="832" t="s">
        <v>139</v>
      </c>
      <c r="L39" s="1150">
        <v>0.11</v>
      </c>
      <c r="M39" s="1150">
        <v>0.95</v>
      </c>
      <c r="N39" s="832" t="s">
        <v>140</v>
      </c>
      <c r="O39" s="832" t="s">
        <v>141</v>
      </c>
      <c r="P39" s="1147">
        <v>1</v>
      </c>
      <c r="Q39" s="1141">
        <v>2023</v>
      </c>
      <c r="R39" s="1157" t="s">
        <v>142</v>
      </c>
      <c r="S39" s="832" t="s">
        <v>37</v>
      </c>
      <c r="T39" s="832" t="s">
        <v>38</v>
      </c>
      <c r="U39" s="1147">
        <v>1</v>
      </c>
      <c r="V39" s="1147">
        <v>1</v>
      </c>
      <c r="W39" s="1158">
        <v>1</v>
      </c>
      <c r="X39" s="1147">
        <v>1</v>
      </c>
      <c r="Y39" s="1147">
        <v>1</v>
      </c>
      <c r="Z39" s="1147">
        <v>1</v>
      </c>
      <c r="AA39" s="1143">
        <v>37900000</v>
      </c>
      <c r="AB39" s="1144"/>
      <c r="AC39" s="1144"/>
      <c r="AD39" s="1144"/>
      <c r="AE39" s="1144"/>
      <c r="AF39" s="1144">
        <v>56062100</v>
      </c>
      <c r="AG39" s="1144"/>
      <c r="AH39" s="1144"/>
      <c r="AI39" s="1144"/>
      <c r="AJ39" s="1144"/>
      <c r="AK39" s="1144"/>
      <c r="AL39" s="1144"/>
      <c r="AM39" s="1144"/>
      <c r="AN39" s="1144"/>
      <c r="AO39" s="1144"/>
      <c r="AP39" s="1144"/>
      <c r="AQ39" s="1144"/>
      <c r="AR39" s="1144"/>
      <c r="AS39" s="1144"/>
      <c r="AT39" s="1144"/>
      <c r="AU39" s="1144"/>
      <c r="AV39" s="1144"/>
      <c r="AW39" s="1144"/>
      <c r="AX39" s="1144"/>
      <c r="AY39" s="1345">
        <f t="shared" si="10"/>
        <v>93962100</v>
      </c>
      <c r="AZ39" s="1144">
        <v>25000000</v>
      </c>
      <c r="BA39" s="1144"/>
      <c r="BB39" s="1144"/>
      <c r="BC39" s="1144"/>
      <c r="BD39" s="1144"/>
      <c r="BE39" s="1144">
        <v>62391000</v>
      </c>
      <c r="BF39" s="1144"/>
      <c r="BG39" s="1144"/>
      <c r="BH39" s="1144"/>
      <c r="BI39" s="1144"/>
      <c r="BJ39" s="1144"/>
      <c r="BK39" s="1144"/>
      <c r="BL39" s="1144"/>
      <c r="BM39" s="1144"/>
      <c r="BN39" s="1144"/>
      <c r="BO39" s="1144"/>
      <c r="BP39" s="1144"/>
      <c r="BQ39" s="1144"/>
      <c r="BR39" s="1144"/>
      <c r="BS39" s="1144"/>
      <c r="BT39" s="1144"/>
      <c r="BU39" s="1144"/>
      <c r="BV39" s="1144"/>
      <c r="BW39" s="1345">
        <f t="shared" si="14"/>
        <v>87391000</v>
      </c>
      <c r="BX39" s="1144">
        <v>25000000</v>
      </c>
      <c r="BY39" s="1144"/>
      <c r="BZ39" s="1144"/>
      <c r="CA39" s="1144"/>
      <c r="CB39" s="1144"/>
      <c r="CC39" s="1144">
        <v>62391000</v>
      </c>
      <c r="CD39" s="1144"/>
      <c r="CE39" s="1144"/>
      <c r="CF39" s="1144"/>
      <c r="CG39" s="1144"/>
      <c r="CH39" s="1144"/>
      <c r="CI39" s="1144"/>
      <c r="CJ39" s="1144"/>
      <c r="CK39" s="1144"/>
      <c r="CL39" s="1144"/>
      <c r="CM39" s="1144"/>
      <c r="CN39" s="1144"/>
      <c r="CO39" s="1144"/>
      <c r="CP39" s="1144"/>
      <c r="CQ39" s="1144"/>
      <c r="CR39" s="1144"/>
      <c r="CS39" s="1144"/>
      <c r="CT39" s="1144"/>
      <c r="CU39" s="1345">
        <f t="shared" si="13"/>
        <v>87391000</v>
      </c>
      <c r="CV39" s="1144">
        <v>25000000</v>
      </c>
      <c r="CW39" s="1144"/>
      <c r="CX39" s="1144"/>
      <c r="CY39" s="1144"/>
      <c r="CZ39" s="1144"/>
      <c r="DA39" s="1144">
        <v>62391000</v>
      </c>
      <c r="DB39" s="1146"/>
      <c r="DC39" s="1146"/>
      <c r="DD39" s="1146"/>
      <c r="DE39" s="1146"/>
      <c r="DF39" s="1146"/>
      <c r="DG39" s="1146"/>
      <c r="DH39" s="1146"/>
      <c r="DI39" s="1146"/>
      <c r="DJ39" s="1146"/>
      <c r="DK39" s="1146"/>
      <c r="DL39" s="1146"/>
      <c r="DM39" s="1146"/>
      <c r="DN39" s="1146"/>
      <c r="DO39" s="1146"/>
      <c r="DP39" s="1146"/>
      <c r="DQ39" s="1146"/>
      <c r="DR39" s="1146"/>
      <c r="DS39" s="1286">
        <f t="shared" si="15"/>
        <v>87391000</v>
      </c>
      <c r="DT39" s="1144">
        <f t="shared" si="12"/>
        <v>356135100</v>
      </c>
      <c r="DU39" s="575" t="s">
        <v>1170</v>
      </c>
      <c r="DV39" s="793"/>
    </row>
    <row r="40" spans="1:130" ht="40.5" x14ac:dyDescent="0.25">
      <c r="A40" s="832">
        <v>1</v>
      </c>
      <c r="B40" s="832" t="s">
        <v>25</v>
      </c>
      <c r="C40" s="832" t="s">
        <v>112</v>
      </c>
      <c r="D40" s="832" t="s">
        <v>113</v>
      </c>
      <c r="E40" s="832" t="s">
        <v>114</v>
      </c>
      <c r="F40" s="832" t="s">
        <v>143</v>
      </c>
      <c r="G40" s="832" t="s">
        <v>144</v>
      </c>
      <c r="H40" s="832" t="s">
        <v>145</v>
      </c>
      <c r="I40" s="832" t="s">
        <v>146</v>
      </c>
      <c r="J40" s="832" t="s">
        <v>119</v>
      </c>
      <c r="K40" s="832" t="s">
        <v>120</v>
      </c>
      <c r="L40" s="832">
        <v>0.36</v>
      </c>
      <c r="M40" s="832">
        <v>7.5</v>
      </c>
      <c r="N40" s="832" t="s">
        <v>147</v>
      </c>
      <c r="O40" s="832" t="s">
        <v>148</v>
      </c>
      <c r="P40" s="1147">
        <v>0</v>
      </c>
      <c r="Q40" s="1141">
        <v>2023</v>
      </c>
      <c r="R40" s="1157" t="s">
        <v>135</v>
      </c>
      <c r="S40" s="832" t="s">
        <v>37</v>
      </c>
      <c r="T40" s="832" t="s">
        <v>124</v>
      </c>
      <c r="U40" s="1147">
        <v>1</v>
      </c>
      <c r="V40" s="1147">
        <v>1</v>
      </c>
      <c r="W40" s="1158">
        <v>1</v>
      </c>
      <c r="X40" s="1147">
        <v>1</v>
      </c>
      <c r="Y40" s="1147">
        <v>1</v>
      </c>
      <c r="Z40" s="1147">
        <v>1</v>
      </c>
      <c r="AA40" s="1143"/>
      <c r="AB40" s="1144"/>
      <c r="AC40" s="1144"/>
      <c r="AD40" s="1144"/>
      <c r="AE40" s="1144"/>
      <c r="AF40" s="1144">
        <v>19461750</v>
      </c>
      <c r="AG40" s="1144"/>
      <c r="AH40" s="1144"/>
      <c r="AI40" s="1144"/>
      <c r="AJ40" s="1144"/>
      <c r="AK40" s="1144"/>
      <c r="AL40" s="1144"/>
      <c r="AM40" s="1144"/>
      <c r="AN40" s="1144"/>
      <c r="AO40" s="1144"/>
      <c r="AP40" s="1144"/>
      <c r="AQ40" s="1144"/>
      <c r="AR40" s="1144"/>
      <c r="AS40" s="1144"/>
      <c r="AT40" s="1144"/>
      <c r="AU40" s="1144"/>
      <c r="AV40" s="1144"/>
      <c r="AW40" s="1144"/>
      <c r="AX40" s="1144"/>
      <c r="AY40" s="1345">
        <f t="shared" si="10"/>
        <v>19461750</v>
      </c>
      <c r="AZ40" s="1144">
        <f>AA40+(AA40*2.894%)</f>
        <v>0</v>
      </c>
      <c r="BA40" s="1144"/>
      <c r="BB40" s="1144"/>
      <c r="BC40" s="1144"/>
      <c r="BD40" s="1144"/>
      <c r="BE40" s="1144">
        <v>1000</v>
      </c>
      <c r="BF40" s="1144"/>
      <c r="BG40" s="1144"/>
      <c r="BH40" s="1144"/>
      <c r="BI40" s="1144"/>
      <c r="BJ40" s="1144"/>
      <c r="BK40" s="1144"/>
      <c r="BL40" s="1144"/>
      <c r="BM40" s="1144"/>
      <c r="BN40" s="1144"/>
      <c r="BO40" s="1144"/>
      <c r="BP40" s="1144"/>
      <c r="BQ40" s="1144"/>
      <c r="BR40" s="1144"/>
      <c r="BS40" s="1144"/>
      <c r="BT40" s="1144"/>
      <c r="BU40" s="1144"/>
      <c r="BV40" s="1144"/>
      <c r="BW40" s="1345">
        <f t="shared" si="14"/>
        <v>1000</v>
      </c>
      <c r="BX40" s="1144"/>
      <c r="BY40" s="1144"/>
      <c r="BZ40" s="1144"/>
      <c r="CA40" s="1144"/>
      <c r="CB40" s="1144"/>
      <c r="CC40" s="1144">
        <v>1000</v>
      </c>
      <c r="CD40" s="1144"/>
      <c r="CE40" s="1144"/>
      <c r="CF40" s="1144"/>
      <c r="CG40" s="1144"/>
      <c r="CH40" s="1144"/>
      <c r="CI40" s="1144"/>
      <c r="CJ40" s="1144"/>
      <c r="CK40" s="1144"/>
      <c r="CL40" s="1144"/>
      <c r="CM40" s="1144"/>
      <c r="CN40" s="1144"/>
      <c r="CO40" s="1144"/>
      <c r="CP40" s="1144"/>
      <c r="CQ40" s="1144"/>
      <c r="CR40" s="1144"/>
      <c r="CS40" s="1144"/>
      <c r="CT40" s="1144"/>
      <c r="CU40" s="1345">
        <f t="shared" si="13"/>
        <v>1000</v>
      </c>
      <c r="CV40" s="1144">
        <v>0</v>
      </c>
      <c r="CW40" s="1144"/>
      <c r="CX40" s="1144"/>
      <c r="CY40" s="1144"/>
      <c r="CZ40" s="1144"/>
      <c r="DA40" s="1144">
        <v>1000</v>
      </c>
      <c r="DB40" s="1146"/>
      <c r="DC40" s="1146"/>
      <c r="DD40" s="1146"/>
      <c r="DE40" s="1146"/>
      <c r="DF40" s="1146"/>
      <c r="DG40" s="1146"/>
      <c r="DH40" s="1146"/>
      <c r="DI40" s="1146"/>
      <c r="DJ40" s="1146"/>
      <c r="DK40" s="1146"/>
      <c r="DL40" s="1146"/>
      <c r="DM40" s="1146"/>
      <c r="DN40" s="1146"/>
      <c r="DO40" s="1146"/>
      <c r="DP40" s="1146"/>
      <c r="DQ40" s="1146"/>
      <c r="DR40" s="1146"/>
      <c r="DS40" s="1286">
        <f t="shared" si="15"/>
        <v>1000</v>
      </c>
      <c r="DT40" s="1144">
        <f t="shared" si="12"/>
        <v>19464750</v>
      </c>
      <c r="DU40" s="575" t="s">
        <v>1170</v>
      </c>
    </row>
    <row r="41" spans="1:130" ht="40.5" x14ac:dyDescent="0.25">
      <c r="A41" s="832">
        <v>1</v>
      </c>
      <c r="B41" s="832" t="s">
        <v>25</v>
      </c>
      <c r="C41" s="832" t="s">
        <v>112</v>
      </c>
      <c r="D41" s="832" t="s">
        <v>113</v>
      </c>
      <c r="E41" s="832" t="s">
        <v>114</v>
      </c>
      <c r="F41" s="832" t="s">
        <v>149</v>
      </c>
      <c r="G41" s="832" t="s">
        <v>150</v>
      </c>
      <c r="H41" s="832">
        <v>0</v>
      </c>
      <c r="I41" s="832" t="s">
        <v>151</v>
      </c>
      <c r="J41" s="832" t="s">
        <v>32</v>
      </c>
      <c r="K41" s="832" t="s">
        <v>33</v>
      </c>
      <c r="L41" s="832">
        <v>1</v>
      </c>
      <c r="M41" s="832">
        <v>1</v>
      </c>
      <c r="N41" s="832" t="s">
        <v>152</v>
      </c>
      <c r="O41" s="832" t="s">
        <v>153</v>
      </c>
      <c r="P41" s="1147">
        <v>4</v>
      </c>
      <c r="Q41" s="1141">
        <v>2023</v>
      </c>
      <c r="R41" s="1157" t="s">
        <v>154</v>
      </c>
      <c r="S41" s="832" t="s">
        <v>37</v>
      </c>
      <c r="T41" s="832" t="s">
        <v>124</v>
      </c>
      <c r="U41" s="1147">
        <v>5</v>
      </c>
      <c r="V41" s="1147">
        <v>5</v>
      </c>
      <c r="W41" s="1158">
        <v>2</v>
      </c>
      <c r="X41" s="1147">
        <v>1</v>
      </c>
      <c r="Y41" s="1147">
        <v>1</v>
      </c>
      <c r="Z41" s="1147">
        <v>1</v>
      </c>
      <c r="AA41" s="1143"/>
      <c r="AB41" s="1144"/>
      <c r="AC41" s="1144"/>
      <c r="AD41" s="1144"/>
      <c r="AE41" s="1144"/>
      <c r="AF41" s="1144">
        <v>78516566</v>
      </c>
      <c r="AG41" s="1144"/>
      <c r="AH41" s="1144"/>
      <c r="AI41" s="1144"/>
      <c r="AJ41" s="1144"/>
      <c r="AK41" s="1144"/>
      <c r="AL41" s="1144"/>
      <c r="AM41" s="1144"/>
      <c r="AN41" s="1144"/>
      <c r="AO41" s="1144"/>
      <c r="AP41" s="1144"/>
      <c r="AQ41" s="1144"/>
      <c r="AR41" s="1144"/>
      <c r="AS41" s="1144"/>
      <c r="AT41" s="1144"/>
      <c r="AU41" s="1144"/>
      <c r="AV41" s="1144"/>
      <c r="AW41" s="1144"/>
      <c r="AX41" s="1144"/>
      <c r="AY41" s="1345">
        <f t="shared" si="10"/>
        <v>78516566</v>
      </c>
      <c r="AZ41" s="1144">
        <f>AA41+(AA41*2.894%)</f>
        <v>0</v>
      </c>
      <c r="BA41" s="1144"/>
      <c r="BB41" s="1144"/>
      <c r="BC41" s="1144"/>
      <c r="BD41" s="1144"/>
      <c r="BE41" s="1144">
        <v>50391000</v>
      </c>
      <c r="BF41" s="1144"/>
      <c r="BG41" s="1144"/>
      <c r="BH41" s="1144"/>
      <c r="BI41" s="1144"/>
      <c r="BJ41" s="1144"/>
      <c r="BK41" s="1144"/>
      <c r="BL41" s="1144"/>
      <c r="BM41" s="1144"/>
      <c r="BN41" s="1144"/>
      <c r="BO41" s="1144"/>
      <c r="BP41" s="1144"/>
      <c r="BQ41" s="1144"/>
      <c r="BR41" s="1144"/>
      <c r="BS41" s="1144"/>
      <c r="BT41" s="1144"/>
      <c r="BU41" s="1144"/>
      <c r="BV41" s="1144"/>
      <c r="BW41" s="1345">
        <f t="shared" si="14"/>
        <v>50391000</v>
      </c>
      <c r="BX41" s="1144"/>
      <c r="BY41" s="1144"/>
      <c r="BZ41" s="1144"/>
      <c r="CA41" s="1144"/>
      <c r="CB41" s="1144"/>
      <c r="CC41" s="1144">
        <v>50391000</v>
      </c>
      <c r="CD41" s="1144"/>
      <c r="CE41" s="1144"/>
      <c r="CF41" s="1144"/>
      <c r="CG41" s="1144"/>
      <c r="CH41" s="1144"/>
      <c r="CI41" s="1144"/>
      <c r="CJ41" s="1144"/>
      <c r="CK41" s="1144"/>
      <c r="CL41" s="1144"/>
      <c r="CM41" s="1144"/>
      <c r="CN41" s="1144"/>
      <c r="CO41" s="1144"/>
      <c r="CP41" s="1144"/>
      <c r="CQ41" s="1144"/>
      <c r="CR41" s="1144"/>
      <c r="CS41" s="1144"/>
      <c r="CT41" s="1144"/>
      <c r="CU41" s="1345">
        <f t="shared" si="13"/>
        <v>50391000</v>
      </c>
      <c r="CV41" s="1144">
        <v>0</v>
      </c>
      <c r="CW41" s="1144"/>
      <c r="CX41" s="1144"/>
      <c r="CY41" s="1144"/>
      <c r="CZ41" s="1144"/>
      <c r="DA41" s="1144">
        <v>50391000</v>
      </c>
      <c r="DB41" s="1146"/>
      <c r="DC41" s="1146"/>
      <c r="DD41" s="1146"/>
      <c r="DE41" s="1146"/>
      <c r="DF41" s="1146"/>
      <c r="DG41" s="1146"/>
      <c r="DH41" s="1146"/>
      <c r="DI41" s="1146"/>
      <c r="DJ41" s="1146"/>
      <c r="DK41" s="1146"/>
      <c r="DL41" s="1146"/>
      <c r="DM41" s="1146"/>
      <c r="DN41" s="1146"/>
      <c r="DO41" s="1146"/>
      <c r="DP41" s="1146"/>
      <c r="DQ41" s="1146"/>
      <c r="DR41" s="1146"/>
      <c r="DS41" s="1286">
        <f t="shared" si="15"/>
        <v>50391000</v>
      </c>
      <c r="DT41" s="1144">
        <f t="shared" si="12"/>
        <v>229689566</v>
      </c>
      <c r="DU41" s="575" t="s">
        <v>1170</v>
      </c>
    </row>
    <row r="42" spans="1:130" ht="40.5" x14ac:dyDescent="0.25">
      <c r="A42" s="832">
        <v>1</v>
      </c>
      <c r="B42" s="832" t="s">
        <v>25</v>
      </c>
      <c r="C42" s="832" t="s">
        <v>112</v>
      </c>
      <c r="D42" s="832" t="s">
        <v>113</v>
      </c>
      <c r="E42" s="832" t="s">
        <v>114</v>
      </c>
      <c r="F42" s="832" t="s">
        <v>149</v>
      </c>
      <c r="G42" s="832" t="s">
        <v>150</v>
      </c>
      <c r="H42" s="832">
        <v>0</v>
      </c>
      <c r="I42" s="832" t="s">
        <v>151</v>
      </c>
      <c r="J42" s="832" t="s">
        <v>32</v>
      </c>
      <c r="K42" s="832" t="s">
        <v>33</v>
      </c>
      <c r="L42" s="832">
        <v>1</v>
      </c>
      <c r="M42" s="832">
        <v>1</v>
      </c>
      <c r="N42" s="832" t="s">
        <v>155</v>
      </c>
      <c r="O42" s="832" t="s">
        <v>156</v>
      </c>
      <c r="P42" s="1147">
        <v>2400</v>
      </c>
      <c r="Q42" s="1141">
        <v>2023</v>
      </c>
      <c r="R42" s="1157" t="s">
        <v>157</v>
      </c>
      <c r="S42" s="832" t="s">
        <v>37</v>
      </c>
      <c r="T42" s="832" t="s">
        <v>38</v>
      </c>
      <c r="U42" s="1147">
        <v>2400</v>
      </c>
      <c r="V42" s="1147">
        <v>2400</v>
      </c>
      <c r="W42" s="1158">
        <v>600</v>
      </c>
      <c r="X42" s="1147">
        <v>600</v>
      </c>
      <c r="Y42" s="1147">
        <v>600</v>
      </c>
      <c r="Z42" s="1147">
        <v>600</v>
      </c>
      <c r="AA42" s="1143"/>
      <c r="AB42" s="1144"/>
      <c r="AC42" s="1144"/>
      <c r="AD42" s="1144"/>
      <c r="AE42" s="1144"/>
      <c r="AF42" s="1144">
        <v>37800000</v>
      </c>
      <c r="AG42" s="1144"/>
      <c r="AH42" s="1144"/>
      <c r="AI42" s="1144"/>
      <c r="AJ42" s="1144"/>
      <c r="AK42" s="1144"/>
      <c r="AL42" s="1144"/>
      <c r="AM42" s="1144"/>
      <c r="AN42" s="1144"/>
      <c r="AO42" s="1144"/>
      <c r="AP42" s="1144"/>
      <c r="AQ42" s="1144"/>
      <c r="AR42" s="1144"/>
      <c r="AS42" s="1144"/>
      <c r="AT42" s="1144"/>
      <c r="AU42" s="1144"/>
      <c r="AV42" s="1144"/>
      <c r="AW42" s="1144"/>
      <c r="AX42" s="1144"/>
      <c r="AY42" s="1345">
        <f t="shared" si="10"/>
        <v>37800000</v>
      </c>
      <c r="AZ42" s="1144">
        <f>AA42+(AA42*2.894%)</f>
        <v>0</v>
      </c>
      <c r="BA42" s="1144"/>
      <c r="BB42" s="1144"/>
      <c r="BC42" s="1144"/>
      <c r="BD42" s="1144"/>
      <c r="BE42" s="1144">
        <v>37800000</v>
      </c>
      <c r="BF42" s="1144"/>
      <c r="BG42" s="1144"/>
      <c r="BH42" s="1144"/>
      <c r="BI42" s="1144"/>
      <c r="BJ42" s="1144"/>
      <c r="BK42" s="1144"/>
      <c r="BL42" s="1144"/>
      <c r="BM42" s="1144"/>
      <c r="BN42" s="1144"/>
      <c r="BO42" s="1144"/>
      <c r="BP42" s="1144"/>
      <c r="BQ42" s="1144"/>
      <c r="BR42" s="1144"/>
      <c r="BS42" s="1144"/>
      <c r="BT42" s="1144"/>
      <c r="BU42" s="1144"/>
      <c r="BV42" s="1144"/>
      <c r="BW42" s="1345">
        <f t="shared" si="14"/>
        <v>37800000</v>
      </c>
      <c r="BX42" s="1144"/>
      <c r="BY42" s="1144"/>
      <c r="BZ42" s="1144"/>
      <c r="CA42" s="1144"/>
      <c r="CB42" s="1144"/>
      <c r="CC42" s="1144">
        <v>37800000</v>
      </c>
      <c r="CD42" s="1144"/>
      <c r="CE42" s="1144"/>
      <c r="CF42" s="1144"/>
      <c r="CG42" s="1144"/>
      <c r="CH42" s="1144"/>
      <c r="CI42" s="1144"/>
      <c r="CJ42" s="1144"/>
      <c r="CK42" s="1144"/>
      <c r="CL42" s="1144"/>
      <c r="CM42" s="1144"/>
      <c r="CN42" s="1144"/>
      <c r="CO42" s="1144"/>
      <c r="CP42" s="1144"/>
      <c r="CQ42" s="1144"/>
      <c r="CR42" s="1144"/>
      <c r="CS42" s="1144"/>
      <c r="CT42" s="1144"/>
      <c r="CU42" s="1345">
        <f t="shared" si="13"/>
        <v>37800000</v>
      </c>
      <c r="CV42" s="1144">
        <v>0</v>
      </c>
      <c r="CW42" s="1144"/>
      <c r="CX42" s="1144"/>
      <c r="CY42" s="1144"/>
      <c r="CZ42" s="1144"/>
      <c r="DA42" s="1144">
        <v>37800000</v>
      </c>
      <c r="DB42" s="1146"/>
      <c r="DC42" s="1146"/>
      <c r="DD42" s="1146"/>
      <c r="DE42" s="1146"/>
      <c r="DF42" s="1146"/>
      <c r="DG42" s="1146"/>
      <c r="DH42" s="1146"/>
      <c r="DI42" s="1146"/>
      <c r="DJ42" s="1146"/>
      <c r="DK42" s="1146"/>
      <c r="DL42" s="1146"/>
      <c r="DM42" s="1146"/>
      <c r="DN42" s="1146"/>
      <c r="DO42" s="1146"/>
      <c r="DP42" s="1146"/>
      <c r="DQ42" s="1146"/>
      <c r="DR42" s="1146"/>
      <c r="DS42" s="1286">
        <f t="shared" si="15"/>
        <v>37800000</v>
      </c>
      <c r="DT42" s="1144">
        <f t="shared" si="12"/>
        <v>151200000</v>
      </c>
      <c r="DU42" s="575" t="s">
        <v>1170</v>
      </c>
    </row>
    <row r="43" spans="1:130" ht="40.5" x14ac:dyDescent="0.25">
      <c r="A43" s="832">
        <v>1</v>
      </c>
      <c r="B43" s="832" t="s">
        <v>25</v>
      </c>
      <c r="C43" s="832" t="s">
        <v>112</v>
      </c>
      <c r="D43" s="832" t="s">
        <v>113</v>
      </c>
      <c r="E43" s="832" t="s">
        <v>114</v>
      </c>
      <c r="F43" s="832" t="s">
        <v>149</v>
      </c>
      <c r="G43" s="832" t="s">
        <v>150</v>
      </c>
      <c r="H43" s="832">
        <v>0</v>
      </c>
      <c r="I43" s="832" t="s">
        <v>151</v>
      </c>
      <c r="J43" s="832" t="s">
        <v>32</v>
      </c>
      <c r="K43" s="832" t="s">
        <v>33</v>
      </c>
      <c r="L43" s="832">
        <v>1</v>
      </c>
      <c r="M43" s="832">
        <v>1</v>
      </c>
      <c r="N43" s="832" t="s">
        <v>158</v>
      </c>
      <c r="O43" s="832" t="s">
        <v>159</v>
      </c>
      <c r="P43" s="1147">
        <v>0</v>
      </c>
      <c r="Q43" s="1141">
        <v>2023</v>
      </c>
      <c r="R43" s="1157" t="s">
        <v>160</v>
      </c>
      <c r="S43" s="832" t="s">
        <v>37</v>
      </c>
      <c r="T43" s="832" t="s">
        <v>124</v>
      </c>
      <c r="U43" s="1147">
        <v>1</v>
      </c>
      <c r="V43" s="1147">
        <v>1</v>
      </c>
      <c r="W43" s="1159">
        <v>0.25</v>
      </c>
      <c r="X43" s="1147">
        <v>0.25</v>
      </c>
      <c r="Y43" s="1147">
        <v>0.25</v>
      </c>
      <c r="Z43" s="1147">
        <v>0.25</v>
      </c>
      <c r="AA43" s="1143">
        <v>40800000</v>
      </c>
      <c r="AB43" s="1144"/>
      <c r="AC43" s="1144"/>
      <c r="AD43" s="1144"/>
      <c r="AE43" s="1144"/>
      <c r="AF43" s="1144"/>
      <c r="AG43" s="1144"/>
      <c r="AH43" s="1144"/>
      <c r="AI43" s="1144"/>
      <c r="AJ43" s="1144"/>
      <c r="AK43" s="1144"/>
      <c r="AL43" s="1144"/>
      <c r="AM43" s="1144"/>
      <c r="AN43" s="1144"/>
      <c r="AO43" s="1144"/>
      <c r="AP43" s="1144"/>
      <c r="AQ43" s="1144"/>
      <c r="AR43" s="1144"/>
      <c r="AS43" s="1144"/>
      <c r="AT43" s="1144"/>
      <c r="AU43" s="1144"/>
      <c r="AV43" s="1144"/>
      <c r="AW43" s="1144"/>
      <c r="AX43" s="1144"/>
      <c r="AY43" s="1345">
        <f t="shared" si="10"/>
        <v>40800000</v>
      </c>
      <c r="AZ43" s="1144">
        <v>40800000</v>
      </c>
      <c r="BA43" s="1144"/>
      <c r="BB43" s="1144"/>
      <c r="BC43" s="1144"/>
      <c r="BD43" s="1144"/>
      <c r="BE43" s="1144"/>
      <c r="BF43" s="1144"/>
      <c r="BG43" s="1144"/>
      <c r="BH43" s="1144"/>
      <c r="BI43" s="1144"/>
      <c r="BJ43" s="1144"/>
      <c r="BK43" s="1144"/>
      <c r="BL43" s="1144"/>
      <c r="BM43" s="1144"/>
      <c r="BN43" s="1144"/>
      <c r="BO43" s="1144"/>
      <c r="BP43" s="1144"/>
      <c r="BQ43" s="1144"/>
      <c r="BR43" s="1144"/>
      <c r="BS43" s="1144"/>
      <c r="BT43" s="1144"/>
      <c r="BU43" s="1144"/>
      <c r="BV43" s="1144"/>
      <c r="BW43" s="1345">
        <f t="shared" si="14"/>
        <v>40800000</v>
      </c>
      <c r="BX43" s="1144">
        <v>40800000</v>
      </c>
      <c r="BY43" s="1144"/>
      <c r="BZ43" s="1144"/>
      <c r="CA43" s="1144"/>
      <c r="CB43" s="1144"/>
      <c r="CC43" s="1144"/>
      <c r="CD43" s="1144"/>
      <c r="CE43" s="1144"/>
      <c r="CF43" s="1144"/>
      <c r="CG43" s="1144"/>
      <c r="CH43" s="1144"/>
      <c r="CI43" s="1144"/>
      <c r="CJ43" s="1144"/>
      <c r="CK43" s="1144"/>
      <c r="CL43" s="1144"/>
      <c r="CM43" s="1144"/>
      <c r="CN43" s="1144"/>
      <c r="CO43" s="1144"/>
      <c r="CP43" s="1144"/>
      <c r="CQ43" s="1144"/>
      <c r="CR43" s="1144"/>
      <c r="CS43" s="1144"/>
      <c r="CT43" s="1144"/>
      <c r="CU43" s="1345">
        <f t="shared" si="13"/>
        <v>40800000</v>
      </c>
      <c r="CV43" s="1144">
        <v>40800000</v>
      </c>
      <c r="CW43" s="1144"/>
      <c r="CX43" s="1144"/>
      <c r="CY43" s="1144"/>
      <c r="CZ43" s="1144"/>
      <c r="DA43" s="1144"/>
      <c r="DB43" s="1146"/>
      <c r="DC43" s="1146"/>
      <c r="DD43" s="1146"/>
      <c r="DE43" s="1146"/>
      <c r="DF43" s="1146"/>
      <c r="DG43" s="1146"/>
      <c r="DH43" s="1146"/>
      <c r="DI43" s="1146"/>
      <c r="DJ43" s="1146"/>
      <c r="DK43" s="1146"/>
      <c r="DL43" s="1146"/>
      <c r="DM43" s="1146"/>
      <c r="DN43" s="1146"/>
      <c r="DO43" s="1146"/>
      <c r="DP43" s="1146"/>
      <c r="DQ43" s="1146"/>
      <c r="DR43" s="1146"/>
      <c r="DS43" s="1286">
        <f t="shared" si="15"/>
        <v>40800000</v>
      </c>
      <c r="DT43" s="1144">
        <f t="shared" si="12"/>
        <v>163200000</v>
      </c>
      <c r="DU43" s="575" t="s">
        <v>1170</v>
      </c>
    </row>
    <row r="44" spans="1:130" ht="40.5" x14ac:dyDescent="0.25">
      <c r="A44" s="832">
        <v>1</v>
      </c>
      <c r="B44" s="832" t="s">
        <v>25</v>
      </c>
      <c r="C44" s="832" t="s">
        <v>112</v>
      </c>
      <c r="D44" s="832" t="s">
        <v>113</v>
      </c>
      <c r="E44" s="832" t="s">
        <v>114</v>
      </c>
      <c r="F44" s="832" t="s">
        <v>149</v>
      </c>
      <c r="G44" s="832" t="s">
        <v>150</v>
      </c>
      <c r="H44" s="832">
        <v>0</v>
      </c>
      <c r="I44" s="832" t="s">
        <v>151</v>
      </c>
      <c r="J44" s="832" t="s">
        <v>32</v>
      </c>
      <c r="K44" s="832" t="s">
        <v>33</v>
      </c>
      <c r="L44" s="832">
        <v>1</v>
      </c>
      <c r="M44" s="832">
        <v>1</v>
      </c>
      <c r="N44" s="832" t="s">
        <v>161</v>
      </c>
      <c r="O44" s="832" t="s">
        <v>162</v>
      </c>
      <c r="P44" s="1147">
        <v>5</v>
      </c>
      <c r="Q44" s="1141">
        <v>2023</v>
      </c>
      <c r="R44" s="1157" t="s">
        <v>163</v>
      </c>
      <c r="S44" s="832" t="s">
        <v>37</v>
      </c>
      <c r="T44" s="832" t="s">
        <v>124</v>
      </c>
      <c r="U44" s="1147">
        <v>6</v>
      </c>
      <c r="V44" s="1147">
        <v>6</v>
      </c>
      <c r="W44" s="1158">
        <v>6</v>
      </c>
      <c r="X44" s="1147">
        <v>6</v>
      </c>
      <c r="Y44" s="1147">
        <v>6</v>
      </c>
      <c r="Z44" s="1147">
        <v>6</v>
      </c>
      <c r="AA44" s="1143"/>
      <c r="AB44" s="1144"/>
      <c r="AC44" s="1144"/>
      <c r="AD44" s="1144"/>
      <c r="AE44" s="1144"/>
      <c r="AF44" s="1144">
        <v>34935908</v>
      </c>
      <c r="AG44" s="1144"/>
      <c r="AH44" s="1144"/>
      <c r="AI44" s="1144"/>
      <c r="AJ44" s="1144"/>
      <c r="AK44" s="1144"/>
      <c r="AL44" s="1144"/>
      <c r="AM44" s="1144"/>
      <c r="AN44" s="1144"/>
      <c r="AO44" s="1144"/>
      <c r="AP44" s="1144"/>
      <c r="AQ44" s="1144"/>
      <c r="AR44" s="1144"/>
      <c r="AS44" s="1144"/>
      <c r="AT44" s="1144"/>
      <c r="AU44" s="1144"/>
      <c r="AV44" s="1144"/>
      <c r="AW44" s="1144"/>
      <c r="AX44" s="1144"/>
      <c r="AY44" s="1345">
        <f t="shared" si="10"/>
        <v>34935908</v>
      </c>
      <c r="AZ44" s="1144">
        <f>AA44+(AA44*2.894%)</f>
        <v>0</v>
      </c>
      <c r="BA44" s="1144"/>
      <c r="BB44" s="1144"/>
      <c r="BC44" s="1144"/>
      <c r="BD44" s="1144"/>
      <c r="BE44" s="1144">
        <v>38923500</v>
      </c>
      <c r="BF44" s="1144"/>
      <c r="BG44" s="1144"/>
      <c r="BH44" s="1144"/>
      <c r="BI44" s="1144"/>
      <c r="BJ44" s="1144"/>
      <c r="BK44" s="1144"/>
      <c r="BL44" s="1144"/>
      <c r="BM44" s="1144"/>
      <c r="BN44" s="1144"/>
      <c r="BO44" s="1144"/>
      <c r="BP44" s="1144"/>
      <c r="BQ44" s="1144"/>
      <c r="BR44" s="1144"/>
      <c r="BS44" s="1144"/>
      <c r="BT44" s="1144"/>
      <c r="BU44" s="1144"/>
      <c r="BV44" s="1144"/>
      <c r="BW44" s="1345">
        <f t="shared" si="14"/>
        <v>38923500</v>
      </c>
      <c r="BX44" s="1144"/>
      <c r="BY44" s="1144"/>
      <c r="BZ44" s="1144"/>
      <c r="CA44" s="1144"/>
      <c r="CB44" s="1144"/>
      <c r="CC44" s="1144">
        <v>38923500</v>
      </c>
      <c r="CD44" s="1144"/>
      <c r="CE44" s="1144"/>
      <c r="CF44" s="1144"/>
      <c r="CG44" s="1144"/>
      <c r="CH44" s="1144"/>
      <c r="CI44" s="1144"/>
      <c r="CJ44" s="1144"/>
      <c r="CK44" s="1144"/>
      <c r="CL44" s="1144"/>
      <c r="CM44" s="1144"/>
      <c r="CN44" s="1144"/>
      <c r="CO44" s="1144"/>
      <c r="CP44" s="1144"/>
      <c r="CQ44" s="1144"/>
      <c r="CR44" s="1144"/>
      <c r="CS44" s="1144"/>
      <c r="CT44" s="1144"/>
      <c r="CU44" s="1345">
        <f t="shared" si="13"/>
        <v>38923500</v>
      </c>
      <c r="CV44" s="1144">
        <v>0</v>
      </c>
      <c r="CW44" s="1144"/>
      <c r="CX44" s="1144"/>
      <c r="CY44" s="1144"/>
      <c r="CZ44" s="1144"/>
      <c r="DA44" s="1144">
        <v>38923500</v>
      </c>
      <c r="DB44" s="1146"/>
      <c r="DC44" s="1146"/>
      <c r="DD44" s="1146"/>
      <c r="DE44" s="1146"/>
      <c r="DF44" s="1146"/>
      <c r="DG44" s="1146"/>
      <c r="DH44" s="1146"/>
      <c r="DI44" s="1146"/>
      <c r="DJ44" s="1146"/>
      <c r="DK44" s="1146"/>
      <c r="DL44" s="1146"/>
      <c r="DM44" s="1146"/>
      <c r="DN44" s="1146"/>
      <c r="DO44" s="1146"/>
      <c r="DP44" s="1146"/>
      <c r="DQ44" s="1146"/>
      <c r="DR44" s="1146"/>
      <c r="DS44" s="1286">
        <f t="shared" si="15"/>
        <v>38923500</v>
      </c>
      <c r="DT44" s="1144">
        <f t="shared" si="12"/>
        <v>151706408</v>
      </c>
      <c r="DU44" s="575" t="s">
        <v>1170</v>
      </c>
    </row>
    <row r="45" spans="1:130" ht="40.5" x14ac:dyDescent="0.25">
      <c r="A45" s="832">
        <v>1</v>
      </c>
      <c r="B45" s="832" t="s">
        <v>25</v>
      </c>
      <c r="C45" s="832" t="s">
        <v>112</v>
      </c>
      <c r="D45" s="832" t="s">
        <v>113</v>
      </c>
      <c r="E45" s="832" t="s">
        <v>114</v>
      </c>
      <c r="F45" s="832" t="s">
        <v>149</v>
      </c>
      <c r="G45" s="832" t="s">
        <v>150</v>
      </c>
      <c r="H45" s="832">
        <v>0</v>
      </c>
      <c r="I45" s="832" t="s">
        <v>151</v>
      </c>
      <c r="J45" s="832" t="s">
        <v>32</v>
      </c>
      <c r="K45" s="832" t="s">
        <v>33</v>
      </c>
      <c r="L45" s="832">
        <v>1</v>
      </c>
      <c r="M45" s="832">
        <v>1</v>
      </c>
      <c r="N45" s="832" t="s">
        <v>164</v>
      </c>
      <c r="O45" s="832" t="s">
        <v>165</v>
      </c>
      <c r="P45" s="1147">
        <v>4</v>
      </c>
      <c r="Q45" s="1141">
        <v>2023</v>
      </c>
      <c r="R45" s="1157" t="s">
        <v>163</v>
      </c>
      <c r="S45" s="832" t="s">
        <v>37</v>
      </c>
      <c r="T45" s="832" t="s">
        <v>38</v>
      </c>
      <c r="U45" s="1147">
        <v>4</v>
      </c>
      <c r="V45" s="1147">
        <v>4</v>
      </c>
      <c r="W45" s="1158">
        <v>1</v>
      </c>
      <c r="X45" s="1147">
        <v>1</v>
      </c>
      <c r="Y45" s="1147">
        <v>1</v>
      </c>
      <c r="Z45" s="1147">
        <v>1</v>
      </c>
      <c r="AA45" s="1143"/>
      <c r="AB45" s="1144"/>
      <c r="AC45" s="1144"/>
      <c r="AD45" s="1144"/>
      <c r="AE45" s="1144"/>
      <c r="AF45" s="1144">
        <v>101406492</v>
      </c>
      <c r="AG45" s="1144"/>
      <c r="AH45" s="1144"/>
      <c r="AI45" s="1144"/>
      <c r="AJ45" s="1144"/>
      <c r="AK45" s="1144"/>
      <c r="AL45" s="1144"/>
      <c r="AM45" s="1144"/>
      <c r="AN45" s="1144"/>
      <c r="AO45" s="1144"/>
      <c r="AP45" s="1144"/>
      <c r="AQ45" s="1144"/>
      <c r="AR45" s="1144"/>
      <c r="AS45" s="1144"/>
      <c r="AT45" s="1144"/>
      <c r="AU45" s="1144"/>
      <c r="AV45" s="1144"/>
      <c r="AW45" s="1144"/>
      <c r="AX45" s="1144"/>
      <c r="AY45" s="1345">
        <f t="shared" si="10"/>
        <v>101406492</v>
      </c>
      <c r="AZ45" s="1144">
        <f>AA45+(AA45*2.894%)</f>
        <v>0</v>
      </c>
      <c r="BA45" s="1144"/>
      <c r="BB45" s="1144"/>
      <c r="BC45" s="1144"/>
      <c r="BD45" s="1144"/>
      <c r="BE45" s="1144">
        <v>90405000</v>
      </c>
      <c r="BF45" s="1144"/>
      <c r="BG45" s="1144"/>
      <c r="BH45" s="1144"/>
      <c r="BI45" s="1144"/>
      <c r="BJ45" s="1144"/>
      <c r="BK45" s="1144"/>
      <c r="BL45" s="1144"/>
      <c r="BM45" s="1144"/>
      <c r="BN45" s="1144"/>
      <c r="BO45" s="1144"/>
      <c r="BP45" s="1144"/>
      <c r="BQ45" s="1144"/>
      <c r="BR45" s="1144"/>
      <c r="BS45" s="1144"/>
      <c r="BT45" s="1144"/>
      <c r="BU45" s="1144"/>
      <c r="BV45" s="1144"/>
      <c r="BW45" s="1345">
        <f t="shared" si="14"/>
        <v>90405000</v>
      </c>
      <c r="BX45" s="1144"/>
      <c r="BY45" s="1144"/>
      <c r="BZ45" s="1144"/>
      <c r="CA45" s="1144"/>
      <c r="CB45" s="1144"/>
      <c r="CC45" s="1144">
        <v>90405000</v>
      </c>
      <c r="CD45" s="1144"/>
      <c r="CE45" s="1144"/>
      <c r="CF45" s="1144"/>
      <c r="CG45" s="1144"/>
      <c r="CH45" s="1144"/>
      <c r="CI45" s="1144"/>
      <c r="CJ45" s="1144"/>
      <c r="CK45" s="1144"/>
      <c r="CL45" s="1144"/>
      <c r="CM45" s="1144"/>
      <c r="CN45" s="1144"/>
      <c r="CO45" s="1144"/>
      <c r="CP45" s="1144"/>
      <c r="CQ45" s="1144"/>
      <c r="CR45" s="1144"/>
      <c r="CS45" s="1144"/>
      <c r="CT45" s="1144"/>
      <c r="CU45" s="1345">
        <f t="shared" si="13"/>
        <v>90405000</v>
      </c>
      <c r="CV45" s="1144">
        <v>0</v>
      </c>
      <c r="CW45" s="1144"/>
      <c r="CX45" s="1144"/>
      <c r="CY45" s="1144"/>
      <c r="CZ45" s="1144"/>
      <c r="DA45" s="1144">
        <v>90405000</v>
      </c>
      <c r="DB45" s="1146"/>
      <c r="DC45" s="1146"/>
      <c r="DD45" s="1146"/>
      <c r="DE45" s="1146"/>
      <c r="DF45" s="1146"/>
      <c r="DG45" s="1146"/>
      <c r="DH45" s="1146"/>
      <c r="DI45" s="1146"/>
      <c r="DJ45" s="1146"/>
      <c r="DK45" s="1146"/>
      <c r="DL45" s="1146"/>
      <c r="DM45" s="1146"/>
      <c r="DN45" s="1146"/>
      <c r="DO45" s="1146"/>
      <c r="DP45" s="1146"/>
      <c r="DQ45" s="1146"/>
      <c r="DR45" s="1146"/>
      <c r="DS45" s="1286">
        <f t="shared" si="15"/>
        <v>90405000</v>
      </c>
      <c r="DT45" s="1144">
        <f t="shared" si="12"/>
        <v>372621492</v>
      </c>
      <c r="DU45" s="575" t="s">
        <v>1170</v>
      </c>
    </row>
    <row r="46" spans="1:130" ht="40.5" x14ac:dyDescent="0.25">
      <c r="A46" s="832">
        <v>1</v>
      </c>
      <c r="B46" s="832" t="s">
        <v>25</v>
      </c>
      <c r="C46" s="832" t="s">
        <v>112</v>
      </c>
      <c r="D46" s="832" t="s">
        <v>113</v>
      </c>
      <c r="E46" s="832" t="s">
        <v>114</v>
      </c>
      <c r="F46" s="832" t="s">
        <v>149</v>
      </c>
      <c r="G46" s="832" t="s">
        <v>150</v>
      </c>
      <c r="H46" s="832">
        <v>0</v>
      </c>
      <c r="I46" s="832" t="s">
        <v>151</v>
      </c>
      <c r="J46" s="832" t="s">
        <v>32</v>
      </c>
      <c r="K46" s="832" t="s">
        <v>33</v>
      </c>
      <c r="L46" s="832">
        <v>1</v>
      </c>
      <c r="M46" s="832">
        <v>1</v>
      </c>
      <c r="N46" s="832" t="s">
        <v>166</v>
      </c>
      <c r="O46" s="832" t="s">
        <v>167</v>
      </c>
      <c r="P46" s="1147">
        <v>4</v>
      </c>
      <c r="Q46" s="1141">
        <v>2023</v>
      </c>
      <c r="R46" s="1157" t="s">
        <v>168</v>
      </c>
      <c r="S46" s="832" t="s">
        <v>37</v>
      </c>
      <c r="T46" s="832" t="s">
        <v>169</v>
      </c>
      <c r="U46" s="1147">
        <v>4</v>
      </c>
      <c r="V46" s="1147">
        <v>4</v>
      </c>
      <c r="W46" s="1158">
        <v>1</v>
      </c>
      <c r="X46" s="1147">
        <v>1</v>
      </c>
      <c r="Y46" s="1147">
        <v>1</v>
      </c>
      <c r="Z46" s="1147">
        <v>1</v>
      </c>
      <c r="AA46" s="1143"/>
      <c r="AB46" s="1144"/>
      <c r="AC46" s="1144"/>
      <c r="AD46" s="1144"/>
      <c r="AE46" s="1144"/>
      <c r="AF46" s="1144">
        <v>1046925670</v>
      </c>
      <c r="AG46" s="1144"/>
      <c r="AH46" s="1144"/>
      <c r="AI46" s="1144"/>
      <c r="AJ46" s="1144"/>
      <c r="AK46" s="1144"/>
      <c r="AL46" s="1144"/>
      <c r="AM46" s="1144"/>
      <c r="AN46" s="1144"/>
      <c r="AO46" s="1144"/>
      <c r="AP46" s="1144"/>
      <c r="AQ46" s="1144"/>
      <c r="AR46" s="1144"/>
      <c r="AS46" s="1144"/>
      <c r="AT46" s="1144"/>
      <c r="AU46" s="1144"/>
      <c r="AV46" s="1144"/>
      <c r="AW46" s="1144"/>
      <c r="AX46" s="1144"/>
      <c r="AY46" s="1345">
        <f t="shared" si="10"/>
        <v>1046925670</v>
      </c>
      <c r="AZ46" s="1144">
        <f>AA46+(AA46*2.894%)</f>
        <v>0</v>
      </c>
      <c r="BA46" s="1144"/>
      <c r="BB46" s="1144"/>
      <c r="BC46" s="1144"/>
      <c r="BD46" s="1144"/>
      <c r="BE46" s="1144">
        <v>896924670</v>
      </c>
      <c r="BF46" s="1144"/>
      <c r="BG46" s="1144"/>
      <c r="BH46" s="1144"/>
      <c r="BI46" s="1144"/>
      <c r="BJ46" s="1144"/>
      <c r="BK46" s="1144"/>
      <c r="BL46" s="1144"/>
      <c r="BM46" s="1144"/>
      <c r="BN46" s="1144"/>
      <c r="BO46" s="1144"/>
      <c r="BP46" s="1144"/>
      <c r="BQ46" s="1144"/>
      <c r="BR46" s="1144"/>
      <c r="BS46" s="1144"/>
      <c r="BT46" s="1144"/>
      <c r="BU46" s="1144"/>
      <c r="BV46" s="1144"/>
      <c r="BW46" s="1345">
        <f t="shared" si="14"/>
        <v>896924670</v>
      </c>
      <c r="BX46" s="1144"/>
      <c r="BY46" s="1144"/>
      <c r="BZ46" s="1144"/>
      <c r="CA46" s="1144"/>
      <c r="CB46" s="1144"/>
      <c r="CC46" s="1144">
        <v>896924670</v>
      </c>
      <c r="CD46" s="1144"/>
      <c r="CE46" s="1144"/>
      <c r="CF46" s="1144"/>
      <c r="CG46" s="1144"/>
      <c r="CH46" s="1144"/>
      <c r="CI46" s="1144"/>
      <c r="CJ46" s="1144"/>
      <c r="CK46" s="1144"/>
      <c r="CL46" s="1144"/>
      <c r="CM46" s="1144"/>
      <c r="CN46" s="1144"/>
      <c r="CO46" s="1144"/>
      <c r="CP46" s="1144"/>
      <c r="CQ46" s="1144"/>
      <c r="CR46" s="1144"/>
      <c r="CS46" s="1144"/>
      <c r="CT46" s="1144"/>
      <c r="CU46" s="1345">
        <f t="shared" si="13"/>
        <v>896924670</v>
      </c>
      <c r="CV46" s="1144">
        <v>0</v>
      </c>
      <c r="CW46" s="1144"/>
      <c r="CX46" s="1144"/>
      <c r="CY46" s="1144"/>
      <c r="CZ46" s="1144"/>
      <c r="DA46" s="1144">
        <v>896924670</v>
      </c>
      <c r="DB46" s="1146"/>
      <c r="DC46" s="1146"/>
      <c r="DD46" s="1146"/>
      <c r="DE46" s="1146"/>
      <c r="DF46" s="1146"/>
      <c r="DG46" s="1146"/>
      <c r="DH46" s="1146"/>
      <c r="DI46" s="1146"/>
      <c r="DJ46" s="1146"/>
      <c r="DK46" s="1146"/>
      <c r="DL46" s="1146"/>
      <c r="DM46" s="1146"/>
      <c r="DN46" s="1146"/>
      <c r="DO46" s="1146"/>
      <c r="DP46" s="1146"/>
      <c r="DQ46" s="1146"/>
      <c r="DR46" s="1146"/>
      <c r="DS46" s="1286">
        <f t="shared" si="15"/>
        <v>896924670</v>
      </c>
      <c r="DT46" s="1144">
        <f t="shared" si="12"/>
        <v>3737699680</v>
      </c>
      <c r="DU46" s="575" t="s">
        <v>1170</v>
      </c>
    </row>
    <row r="47" spans="1:130" ht="40.5" x14ac:dyDescent="0.25">
      <c r="A47" s="832">
        <v>1</v>
      </c>
      <c r="B47" s="832" t="s">
        <v>25</v>
      </c>
      <c r="C47" s="832" t="s">
        <v>112</v>
      </c>
      <c r="D47" s="832" t="s">
        <v>113</v>
      </c>
      <c r="E47" s="832" t="s">
        <v>114</v>
      </c>
      <c r="F47" s="832" t="s">
        <v>149</v>
      </c>
      <c r="G47" s="832" t="s">
        <v>150</v>
      </c>
      <c r="H47" s="832">
        <v>0</v>
      </c>
      <c r="I47" s="832" t="s">
        <v>151</v>
      </c>
      <c r="J47" s="832" t="s">
        <v>32</v>
      </c>
      <c r="K47" s="832" t="s">
        <v>33</v>
      </c>
      <c r="L47" s="832">
        <v>1</v>
      </c>
      <c r="M47" s="832">
        <v>1</v>
      </c>
      <c r="N47" s="832" t="s">
        <v>170</v>
      </c>
      <c r="O47" s="832" t="s">
        <v>171</v>
      </c>
      <c r="P47" s="832">
        <v>1</v>
      </c>
      <c r="Q47" s="832">
        <v>2023</v>
      </c>
      <c r="R47" s="832" t="s">
        <v>172</v>
      </c>
      <c r="S47" s="832" t="s">
        <v>37</v>
      </c>
      <c r="T47" s="832" t="s">
        <v>169</v>
      </c>
      <c r="U47" s="832">
        <v>1</v>
      </c>
      <c r="V47" s="832">
        <v>1</v>
      </c>
      <c r="W47" s="969">
        <v>1</v>
      </c>
      <c r="X47" s="832">
        <v>1</v>
      </c>
      <c r="Y47" s="832">
        <v>1</v>
      </c>
      <c r="Z47" s="832">
        <v>1</v>
      </c>
      <c r="AA47" s="1143">
        <v>0</v>
      </c>
      <c r="AB47" s="1144"/>
      <c r="AC47" s="1144"/>
      <c r="AD47" s="1144"/>
      <c r="AE47" s="1144"/>
      <c r="AF47" s="1144">
        <v>123574500</v>
      </c>
      <c r="AG47" s="1144"/>
      <c r="AH47" s="1144"/>
      <c r="AI47" s="1144"/>
      <c r="AJ47" s="1144"/>
      <c r="AK47" s="1144"/>
      <c r="AL47" s="1144"/>
      <c r="AM47" s="1144"/>
      <c r="AN47" s="1144"/>
      <c r="AO47" s="1144"/>
      <c r="AP47" s="1144"/>
      <c r="AQ47" s="1144"/>
      <c r="AR47" s="1144"/>
      <c r="AS47" s="1144"/>
      <c r="AT47" s="1144"/>
      <c r="AU47" s="1144"/>
      <c r="AV47" s="1144"/>
      <c r="AW47" s="1144"/>
      <c r="AX47" s="1144"/>
      <c r="AY47" s="1345">
        <f t="shared" si="10"/>
        <v>123574500</v>
      </c>
      <c r="AZ47" s="1144">
        <f>AA47+(AA47*2.894%)</f>
        <v>0</v>
      </c>
      <c r="BA47" s="1144"/>
      <c r="BB47" s="1144"/>
      <c r="BC47" s="1144"/>
      <c r="BD47" s="1144"/>
      <c r="BE47" s="1144">
        <v>88137000</v>
      </c>
      <c r="BF47" s="1144"/>
      <c r="BG47" s="1144"/>
      <c r="BH47" s="1144"/>
      <c r="BI47" s="1144"/>
      <c r="BJ47" s="1144"/>
      <c r="BK47" s="1144"/>
      <c r="BL47" s="1144"/>
      <c r="BM47" s="1144"/>
      <c r="BN47" s="1144"/>
      <c r="BO47" s="1144"/>
      <c r="BP47" s="1144"/>
      <c r="BQ47" s="1144"/>
      <c r="BR47" s="1144"/>
      <c r="BS47" s="1144"/>
      <c r="BT47" s="1144"/>
      <c r="BU47" s="1144"/>
      <c r="BV47" s="1144"/>
      <c r="BW47" s="1345">
        <f t="shared" si="14"/>
        <v>88137000</v>
      </c>
      <c r="BX47" s="1144"/>
      <c r="BY47" s="1144"/>
      <c r="BZ47" s="1144"/>
      <c r="CA47" s="1144"/>
      <c r="CB47" s="1144"/>
      <c r="CC47" s="1144">
        <v>88137000</v>
      </c>
      <c r="CD47" s="1144"/>
      <c r="CE47" s="1144"/>
      <c r="CF47" s="1144"/>
      <c r="CG47" s="1144"/>
      <c r="CH47" s="1144"/>
      <c r="CI47" s="1144"/>
      <c r="CJ47" s="1144"/>
      <c r="CK47" s="1144"/>
      <c r="CL47" s="1144"/>
      <c r="CM47" s="1144"/>
      <c r="CN47" s="1144"/>
      <c r="CO47" s="1144"/>
      <c r="CP47" s="1144"/>
      <c r="CQ47" s="1144"/>
      <c r="CR47" s="1144"/>
      <c r="CS47" s="1144"/>
      <c r="CT47" s="1144"/>
      <c r="CU47" s="1345">
        <f t="shared" si="13"/>
        <v>88137000</v>
      </c>
      <c r="CV47" s="1144">
        <v>0</v>
      </c>
      <c r="CW47" s="1144"/>
      <c r="CX47" s="1144"/>
      <c r="CY47" s="1144"/>
      <c r="CZ47" s="1144"/>
      <c r="DA47" s="1144">
        <v>88137000</v>
      </c>
      <c r="DB47" s="1146"/>
      <c r="DC47" s="1146"/>
      <c r="DD47" s="1146"/>
      <c r="DE47" s="1146"/>
      <c r="DF47" s="1146"/>
      <c r="DG47" s="1146"/>
      <c r="DH47" s="1146"/>
      <c r="DI47" s="1146"/>
      <c r="DJ47" s="1146"/>
      <c r="DK47" s="1146"/>
      <c r="DL47" s="1146"/>
      <c r="DM47" s="1146"/>
      <c r="DN47" s="1146"/>
      <c r="DO47" s="1146"/>
      <c r="DP47" s="1146"/>
      <c r="DQ47" s="1146"/>
      <c r="DR47" s="1146"/>
      <c r="DS47" s="1286">
        <f t="shared" si="15"/>
        <v>88137000</v>
      </c>
      <c r="DT47" s="1144">
        <f t="shared" si="12"/>
        <v>387985500</v>
      </c>
      <c r="DU47" s="575" t="s">
        <v>1170</v>
      </c>
    </row>
    <row r="48" spans="1:130" ht="40.5" x14ac:dyDescent="0.25">
      <c r="A48" s="832">
        <v>1</v>
      </c>
      <c r="B48" s="832" t="s">
        <v>25</v>
      </c>
      <c r="C48" s="832" t="s">
        <v>112</v>
      </c>
      <c r="D48" s="832" t="s">
        <v>113</v>
      </c>
      <c r="E48" s="832" t="s">
        <v>114</v>
      </c>
      <c r="F48" s="832" t="s">
        <v>173</v>
      </c>
      <c r="G48" s="832" t="s">
        <v>174</v>
      </c>
      <c r="H48" s="1160">
        <v>0</v>
      </c>
      <c r="I48" s="832" t="s">
        <v>175</v>
      </c>
      <c r="J48" s="832" t="s">
        <v>176</v>
      </c>
      <c r="K48" s="832" t="s">
        <v>33</v>
      </c>
      <c r="L48" s="1150">
        <v>0.4</v>
      </c>
      <c r="M48" s="1150">
        <v>0.4</v>
      </c>
      <c r="N48" s="832" t="s">
        <v>177</v>
      </c>
      <c r="O48" s="832" t="s">
        <v>178</v>
      </c>
      <c r="P48" s="832">
        <v>0</v>
      </c>
      <c r="Q48" s="832">
        <v>2023</v>
      </c>
      <c r="R48" s="832" t="s">
        <v>179</v>
      </c>
      <c r="S48" s="832" t="s">
        <v>37</v>
      </c>
      <c r="T48" s="832" t="s">
        <v>124</v>
      </c>
      <c r="U48" s="832">
        <v>1</v>
      </c>
      <c r="V48" s="832">
        <v>1</v>
      </c>
      <c r="W48" s="969">
        <v>0</v>
      </c>
      <c r="X48" s="832">
        <v>0.5</v>
      </c>
      <c r="Y48" s="832">
        <v>0.75</v>
      </c>
      <c r="Z48" s="832">
        <v>1</v>
      </c>
      <c r="AA48" s="1143"/>
      <c r="AB48" s="1144"/>
      <c r="AC48" s="1144"/>
      <c r="AD48" s="1144"/>
      <c r="AE48" s="1144"/>
      <c r="AF48" s="1144"/>
      <c r="AG48" s="1144"/>
      <c r="AH48" s="1144"/>
      <c r="AI48" s="1144"/>
      <c r="AJ48" s="1144"/>
      <c r="AK48" s="1144"/>
      <c r="AL48" s="1144"/>
      <c r="AM48" s="1144"/>
      <c r="AN48" s="1144"/>
      <c r="AO48" s="1144"/>
      <c r="AP48" s="1144"/>
      <c r="AQ48" s="1144"/>
      <c r="AR48" s="1144"/>
      <c r="AS48" s="1144"/>
      <c r="AT48" s="1144"/>
      <c r="AU48" s="1144"/>
      <c r="AV48" s="1144"/>
      <c r="AW48" s="1144">
        <v>10000000</v>
      </c>
      <c r="AX48" s="1144"/>
      <c r="AY48" s="1345">
        <f t="shared" si="10"/>
        <v>10000000</v>
      </c>
      <c r="AZ48" s="1144">
        <v>0</v>
      </c>
      <c r="BA48" s="1144"/>
      <c r="BB48" s="1144"/>
      <c r="BC48" s="1144"/>
      <c r="BD48" s="1144"/>
      <c r="BE48" s="1144">
        <v>26365500</v>
      </c>
      <c r="BF48" s="1144"/>
      <c r="BG48" s="1144"/>
      <c r="BH48" s="1144"/>
      <c r="BI48" s="1144"/>
      <c r="BJ48" s="1144"/>
      <c r="BK48" s="1144"/>
      <c r="BL48" s="1144"/>
      <c r="BM48" s="1144"/>
      <c r="BN48" s="1144"/>
      <c r="BO48" s="1144"/>
      <c r="BP48" s="1144"/>
      <c r="BQ48" s="1144"/>
      <c r="BR48" s="1144"/>
      <c r="BS48" s="1144"/>
      <c r="BT48" s="1144"/>
      <c r="BU48" s="1144"/>
      <c r="BV48" s="1144"/>
      <c r="BW48" s="1345">
        <f t="shared" si="14"/>
        <v>26365500</v>
      </c>
      <c r="BX48" s="1144"/>
      <c r="BY48" s="1144"/>
      <c r="BZ48" s="1144"/>
      <c r="CA48" s="1144"/>
      <c r="CB48" s="1144"/>
      <c r="CC48" s="1144">
        <v>26365500</v>
      </c>
      <c r="CD48" s="1144"/>
      <c r="CE48" s="1144"/>
      <c r="CF48" s="1144"/>
      <c r="CG48" s="1144"/>
      <c r="CH48" s="1144"/>
      <c r="CI48" s="1144"/>
      <c r="CJ48" s="1144"/>
      <c r="CK48" s="1144"/>
      <c r="CL48" s="1144"/>
      <c r="CM48" s="1144"/>
      <c r="CN48" s="1144"/>
      <c r="CO48" s="1144"/>
      <c r="CP48" s="1144"/>
      <c r="CQ48" s="1144"/>
      <c r="CR48" s="1144"/>
      <c r="CS48" s="1144"/>
      <c r="CT48" s="1144"/>
      <c r="CU48" s="1345">
        <f t="shared" si="13"/>
        <v>26365500</v>
      </c>
      <c r="CV48" s="1144">
        <v>0</v>
      </c>
      <c r="CW48" s="1144"/>
      <c r="CX48" s="1144"/>
      <c r="CY48" s="1144"/>
      <c r="CZ48" s="1144"/>
      <c r="DA48" s="1144">
        <v>26365500</v>
      </c>
      <c r="DB48" s="1146"/>
      <c r="DC48" s="1146"/>
      <c r="DD48" s="1146"/>
      <c r="DE48" s="1146"/>
      <c r="DF48" s="1146"/>
      <c r="DG48" s="1146"/>
      <c r="DH48" s="1146"/>
      <c r="DI48" s="1146"/>
      <c r="DJ48" s="1146"/>
      <c r="DK48" s="1146"/>
      <c r="DL48" s="1146"/>
      <c r="DM48" s="1146"/>
      <c r="DN48" s="1146"/>
      <c r="DO48" s="1146"/>
      <c r="DP48" s="1146"/>
      <c r="DQ48" s="1146"/>
      <c r="DR48" s="1146"/>
      <c r="DS48" s="1286">
        <f t="shared" si="15"/>
        <v>26365500</v>
      </c>
      <c r="DT48" s="1144">
        <f t="shared" si="12"/>
        <v>89096500</v>
      </c>
      <c r="DU48" s="575" t="s">
        <v>1170</v>
      </c>
    </row>
    <row r="49" spans="1:125" ht="40.5" x14ac:dyDescent="0.25">
      <c r="A49" s="832">
        <v>1</v>
      </c>
      <c r="B49" s="832" t="s">
        <v>25</v>
      </c>
      <c r="C49" s="832" t="s">
        <v>112</v>
      </c>
      <c r="D49" s="832" t="s">
        <v>113</v>
      </c>
      <c r="E49" s="832" t="s">
        <v>114</v>
      </c>
      <c r="F49" s="832" t="s">
        <v>173</v>
      </c>
      <c r="G49" s="832" t="s">
        <v>174</v>
      </c>
      <c r="H49" s="1160">
        <v>0</v>
      </c>
      <c r="I49" s="832" t="s">
        <v>175</v>
      </c>
      <c r="J49" s="832" t="s">
        <v>176</v>
      </c>
      <c r="K49" s="832" t="s">
        <v>33</v>
      </c>
      <c r="L49" s="1150">
        <v>0.4</v>
      </c>
      <c r="M49" s="1150">
        <v>0.4</v>
      </c>
      <c r="N49" s="832" t="s">
        <v>180</v>
      </c>
      <c r="O49" s="832" t="s">
        <v>181</v>
      </c>
      <c r="P49" s="832">
        <v>2</v>
      </c>
      <c r="Q49" s="832">
        <v>2023</v>
      </c>
      <c r="R49" s="832" t="s">
        <v>182</v>
      </c>
      <c r="S49" s="832" t="s">
        <v>37</v>
      </c>
      <c r="T49" s="832" t="s">
        <v>124</v>
      </c>
      <c r="U49" s="832">
        <v>25</v>
      </c>
      <c r="V49" s="832">
        <v>27</v>
      </c>
      <c r="W49" s="969">
        <v>2</v>
      </c>
      <c r="X49" s="832">
        <v>10</v>
      </c>
      <c r="Y49" s="832">
        <v>2</v>
      </c>
      <c r="Z49" s="832">
        <v>11</v>
      </c>
      <c r="AA49" s="1143">
        <v>42000000</v>
      </c>
      <c r="AB49" s="1144"/>
      <c r="AC49" s="1144"/>
      <c r="AD49" s="1144"/>
      <c r="AE49" s="1144"/>
      <c r="AF49" s="1144">
        <f>30907800*2</f>
        <v>61815600</v>
      </c>
      <c r="AG49" s="1144"/>
      <c r="AH49" s="1144"/>
      <c r="AI49" s="1144"/>
      <c r="AJ49" s="1144"/>
      <c r="AK49" s="1144"/>
      <c r="AL49" s="1144"/>
      <c r="AM49" s="1144"/>
      <c r="AN49" s="1144"/>
      <c r="AO49" s="1144"/>
      <c r="AP49" s="1144"/>
      <c r="AQ49" s="1144"/>
      <c r="AR49" s="1144"/>
      <c r="AS49" s="1144"/>
      <c r="AT49" s="1144"/>
      <c r="AU49" s="1144"/>
      <c r="AV49" s="1144"/>
      <c r="AW49" s="1144"/>
      <c r="AX49" s="1144"/>
      <c r="AY49" s="1345">
        <f t="shared" si="10"/>
        <v>103815600</v>
      </c>
      <c r="AZ49" s="1144">
        <v>10000000</v>
      </c>
      <c r="BA49" s="1144"/>
      <c r="BB49" s="1144"/>
      <c r="BC49" s="1144"/>
      <c r="BD49" s="1144"/>
      <c r="BE49" s="1144">
        <v>64071000</v>
      </c>
      <c r="BF49" s="1144"/>
      <c r="BG49" s="1144"/>
      <c r="BH49" s="1144"/>
      <c r="BI49" s="1144"/>
      <c r="BJ49" s="1144"/>
      <c r="BK49" s="1144"/>
      <c r="BL49" s="1144"/>
      <c r="BM49" s="1144"/>
      <c r="BN49" s="1144"/>
      <c r="BO49" s="1144"/>
      <c r="BP49" s="1144"/>
      <c r="BQ49" s="1144"/>
      <c r="BR49" s="1144"/>
      <c r="BS49" s="1144"/>
      <c r="BT49" s="1144"/>
      <c r="BU49" s="1144"/>
      <c r="BV49" s="1144"/>
      <c r="BW49" s="1345">
        <f t="shared" si="14"/>
        <v>74071000</v>
      </c>
      <c r="BX49" s="1144">
        <v>12000000</v>
      </c>
      <c r="BY49" s="1144"/>
      <c r="BZ49" s="1144"/>
      <c r="CA49" s="1144"/>
      <c r="CB49" s="1144"/>
      <c r="CC49" s="1144">
        <v>64071000</v>
      </c>
      <c r="CD49" s="1144"/>
      <c r="CE49" s="1144"/>
      <c r="CF49" s="1144"/>
      <c r="CG49" s="1144"/>
      <c r="CH49" s="1144"/>
      <c r="CI49" s="1144"/>
      <c r="CJ49" s="1144"/>
      <c r="CK49" s="1144"/>
      <c r="CL49" s="1144"/>
      <c r="CM49" s="1144"/>
      <c r="CN49" s="1144"/>
      <c r="CO49" s="1144"/>
      <c r="CP49" s="1144"/>
      <c r="CQ49" s="1144"/>
      <c r="CR49" s="1144"/>
      <c r="CS49" s="1144"/>
      <c r="CT49" s="1144"/>
      <c r="CU49" s="1345">
        <f t="shared" si="13"/>
        <v>76071000</v>
      </c>
      <c r="CV49" s="1144">
        <v>14000000</v>
      </c>
      <c r="CW49" s="1144"/>
      <c r="CX49" s="1144"/>
      <c r="CY49" s="1144"/>
      <c r="CZ49" s="1144"/>
      <c r="DA49" s="1144">
        <v>64071000</v>
      </c>
      <c r="DB49" s="1146"/>
      <c r="DC49" s="1146"/>
      <c r="DD49" s="1146"/>
      <c r="DE49" s="1146"/>
      <c r="DF49" s="1146"/>
      <c r="DG49" s="1146"/>
      <c r="DH49" s="1146"/>
      <c r="DI49" s="1146"/>
      <c r="DJ49" s="1146"/>
      <c r="DK49" s="1146"/>
      <c r="DL49" s="1146"/>
      <c r="DM49" s="1146"/>
      <c r="DN49" s="1146"/>
      <c r="DO49" s="1146"/>
      <c r="DP49" s="1146"/>
      <c r="DQ49" s="1146"/>
      <c r="DR49" s="1146"/>
      <c r="DS49" s="1286">
        <f t="shared" si="15"/>
        <v>78071000</v>
      </c>
      <c r="DT49" s="1144">
        <f t="shared" si="12"/>
        <v>332028600</v>
      </c>
      <c r="DU49" s="575" t="s">
        <v>1170</v>
      </c>
    </row>
    <row r="50" spans="1:125" ht="40.5" x14ac:dyDescent="0.25">
      <c r="A50" s="832">
        <v>1</v>
      </c>
      <c r="B50" s="832" t="s">
        <v>25</v>
      </c>
      <c r="C50" s="832" t="s">
        <v>112</v>
      </c>
      <c r="D50" s="832" t="s">
        <v>113</v>
      </c>
      <c r="E50" s="832" t="s">
        <v>114</v>
      </c>
      <c r="F50" s="832" t="s">
        <v>173</v>
      </c>
      <c r="G50" s="832" t="s">
        <v>174</v>
      </c>
      <c r="H50" s="1160">
        <v>0</v>
      </c>
      <c r="I50" s="832" t="s">
        <v>175</v>
      </c>
      <c r="J50" s="832" t="s">
        <v>176</v>
      </c>
      <c r="K50" s="832" t="s">
        <v>33</v>
      </c>
      <c r="L50" s="1150">
        <v>0.4</v>
      </c>
      <c r="M50" s="1150">
        <v>0.4</v>
      </c>
      <c r="N50" s="832" t="s">
        <v>183</v>
      </c>
      <c r="O50" s="832" t="s">
        <v>184</v>
      </c>
      <c r="P50" s="832">
        <v>0</v>
      </c>
      <c r="Q50" s="832">
        <v>2023</v>
      </c>
      <c r="R50" s="832" t="s">
        <v>182</v>
      </c>
      <c r="S50" s="832" t="s">
        <v>37</v>
      </c>
      <c r="T50" s="832" t="s">
        <v>33</v>
      </c>
      <c r="U50" s="832">
        <v>4</v>
      </c>
      <c r="V50" s="832">
        <v>4</v>
      </c>
      <c r="W50" s="969">
        <v>1</v>
      </c>
      <c r="X50" s="832">
        <v>1</v>
      </c>
      <c r="Y50" s="832">
        <v>1</v>
      </c>
      <c r="Z50" s="832">
        <v>1</v>
      </c>
      <c r="AA50" s="1143">
        <v>55000000</v>
      </c>
      <c r="AB50" s="1144"/>
      <c r="AC50" s="1144"/>
      <c r="AD50" s="1144"/>
      <c r="AE50" s="1144"/>
      <c r="AF50" s="1144">
        <f>23265000*2</f>
        <v>46530000</v>
      </c>
      <c r="AG50" s="1144"/>
      <c r="AH50" s="1144"/>
      <c r="AI50" s="1144"/>
      <c r="AJ50" s="1144"/>
      <c r="AK50" s="1144"/>
      <c r="AL50" s="1144"/>
      <c r="AM50" s="1144"/>
      <c r="AN50" s="1144"/>
      <c r="AO50" s="1144"/>
      <c r="AP50" s="1144"/>
      <c r="AQ50" s="1144"/>
      <c r="AR50" s="1144"/>
      <c r="AS50" s="1144"/>
      <c r="AT50" s="1144"/>
      <c r="AU50" s="1144"/>
      <c r="AV50" s="1144"/>
      <c r="AW50" s="1144"/>
      <c r="AX50" s="1144"/>
      <c r="AY50" s="1345">
        <f t="shared" si="10"/>
        <v>101530000</v>
      </c>
      <c r="AZ50" s="1144">
        <v>5000000</v>
      </c>
      <c r="BA50" s="1144"/>
      <c r="BB50" s="1144"/>
      <c r="BC50" s="1144"/>
      <c r="BD50" s="1144"/>
      <c r="BE50" s="1144">
        <v>26365500</v>
      </c>
      <c r="BF50" s="1144"/>
      <c r="BG50" s="1144"/>
      <c r="BH50" s="1144"/>
      <c r="BI50" s="1144"/>
      <c r="BJ50" s="1144"/>
      <c r="BK50" s="1144"/>
      <c r="BL50" s="1144"/>
      <c r="BM50" s="1144"/>
      <c r="BN50" s="1144"/>
      <c r="BO50" s="1144"/>
      <c r="BP50" s="1144"/>
      <c r="BQ50" s="1144"/>
      <c r="BR50" s="1144"/>
      <c r="BS50" s="1144"/>
      <c r="BT50" s="1144"/>
      <c r="BU50" s="1144"/>
      <c r="BV50" s="1144"/>
      <c r="BW50" s="1345">
        <f t="shared" si="14"/>
        <v>31365500</v>
      </c>
      <c r="BX50" s="1144">
        <v>6000000</v>
      </c>
      <c r="BY50" s="1144"/>
      <c r="BZ50" s="1144"/>
      <c r="CA50" s="1144"/>
      <c r="CB50" s="1144"/>
      <c r="CC50" s="1144">
        <v>26365500</v>
      </c>
      <c r="CD50" s="1144"/>
      <c r="CE50" s="1144"/>
      <c r="CF50" s="1144"/>
      <c r="CG50" s="1144"/>
      <c r="CH50" s="1144"/>
      <c r="CI50" s="1144"/>
      <c r="CJ50" s="1144"/>
      <c r="CK50" s="1144"/>
      <c r="CL50" s="1144"/>
      <c r="CM50" s="1144"/>
      <c r="CN50" s="1144"/>
      <c r="CO50" s="1144"/>
      <c r="CP50" s="1144"/>
      <c r="CQ50" s="1144"/>
      <c r="CR50" s="1144"/>
      <c r="CS50" s="1144"/>
      <c r="CT50" s="1144"/>
      <c r="CU50" s="1345">
        <f t="shared" si="13"/>
        <v>32365500</v>
      </c>
      <c r="CV50" s="1144">
        <v>7000000</v>
      </c>
      <c r="CW50" s="1144"/>
      <c r="CX50" s="1144"/>
      <c r="CY50" s="1144"/>
      <c r="CZ50" s="1144"/>
      <c r="DA50" s="1144">
        <v>26365500</v>
      </c>
      <c r="DB50" s="1146"/>
      <c r="DC50" s="1146"/>
      <c r="DD50" s="1146"/>
      <c r="DE50" s="1146"/>
      <c r="DF50" s="1146"/>
      <c r="DG50" s="1146"/>
      <c r="DH50" s="1146"/>
      <c r="DI50" s="1146"/>
      <c r="DJ50" s="1146"/>
      <c r="DK50" s="1146"/>
      <c r="DL50" s="1146"/>
      <c r="DM50" s="1146"/>
      <c r="DN50" s="1146"/>
      <c r="DO50" s="1146"/>
      <c r="DP50" s="1146"/>
      <c r="DQ50" s="1146"/>
      <c r="DR50" s="1146"/>
      <c r="DS50" s="1286">
        <f t="shared" si="15"/>
        <v>33365500</v>
      </c>
      <c r="DT50" s="1144">
        <f t="shared" si="12"/>
        <v>198626500</v>
      </c>
      <c r="DU50" s="575" t="s">
        <v>1170</v>
      </c>
    </row>
    <row r="51" spans="1:125" ht="40.5" x14ac:dyDescent="0.25">
      <c r="A51" s="832">
        <v>1</v>
      </c>
      <c r="B51" s="832" t="s">
        <v>25</v>
      </c>
      <c r="C51" s="832" t="s">
        <v>112</v>
      </c>
      <c r="D51" s="832" t="s">
        <v>113</v>
      </c>
      <c r="E51" s="832" t="s">
        <v>114</v>
      </c>
      <c r="F51" s="832" t="s">
        <v>173</v>
      </c>
      <c r="G51" s="832" t="s">
        <v>174</v>
      </c>
      <c r="H51" s="1160">
        <v>0</v>
      </c>
      <c r="I51" s="832" t="s">
        <v>175</v>
      </c>
      <c r="J51" s="832" t="s">
        <v>176</v>
      </c>
      <c r="K51" s="832" t="s">
        <v>33</v>
      </c>
      <c r="L51" s="1150">
        <v>0.4</v>
      </c>
      <c r="M51" s="1150">
        <v>0.4</v>
      </c>
      <c r="N51" s="832" t="s">
        <v>185</v>
      </c>
      <c r="O51" s="832" t="s">
        <v>186</v>
      </c>
      <c r="P51" s="832">
        <v>0</v>
      </c>
      <c r="Q51" s="832">
        <v>2023</v>
      </c>
      <c r="R51" s="832" t="s">
        <v>187</v>
      </c>
      <c r="S51" s="832" t="s">
        <v>37</v>
      </c>
      <c r="T51" s="832" t="s">
        <v>33</v>
      </c>
      <c r="U51" s="832">
        <v>4</v>
      </c>
      <c r="V51" s="832">
        <v>4</v>
      </c>
      <c r="W51" s="969">
        <v>1</v>
      </c>
      <c r="X51" s="832">
        <v>1</v>
      </c>
      <c r="Y51" s="832">
        <v>1</v>
      </c>
      <c r="Z51" s="832">
        <v>1</v>
      </c>
      <c r="AA51" s="1143">
        <v>5000000</v>
      </c>
      <c r="AB51" s="1144"/>
      <c r="AC51" s="1144"/>
      <c r="AD51" s="1144"/>
      <c r="AE51" s="1144"/>
      <c r="AF51" s="1144">
        <v>152334000</v>
      </c>
      <c r="AG51" s="1144"/>
      <c r="AH51" s="1144"/>
      <c r="AI51" s="1144"/>
      <c r="AJ51" s="1144"/>
      <c r="AK51" s="1144"/>
      <c r="AL51" s="1144"/>
      <c r="AM51" s="1144"/>
      <c r="AN51" s="1144"/>
      <c r="AO51" s="1144"/>
      <c r="AP51" s="1144"/>
      <c r="AQ51" s="1144"/>
      <c r="AR51" s="1144"/>
      <c r="AS51" s="1144"/>
      <c r="AT51" s="1144"/>
      <c r="AU51" s="1144"/>
      <c r="AV51" s="1144"/>
      <c r="AW51" s="1144"/>
      <c r="AX51" s="1144"/>
      <c r="AY51" s="1345">
        <f t="shared" si="10"/>
        <v>157334000</v>
      </c>
      <c r="AZ51" s="1144"/>
      <c r="BA51" s="1144"/>
      <c r="BB51" s="1144"/>
      <c r="BC51" s="1144"/>
      <c r="BD51" s="1144"/>
      <c r="BE51" s="1144">
        <v>125874000</v>
      </c>
      <c r="BF51" s="1144"/>
      <c r="BG51" s="1144"/>
      <c r="BH51" s="1144"/>
      <c r="BI51" s="1144"/>
      <c r="BJ51" s="1144"/>
      <c r="BK51" s="1144"/>
      <c r="BL51" s="1144"/>
      <c r="BM51" s="1144"/>
      <c r="BN51" s="1144"/>
      <c r="BO51" s="1144"/>
      <c r="BP51" s="1144"/>
      <c r="BQ51" s="1144"/>
      <c r="BR51" s="1144"/>
      <c r="BS51" s="1144"/>
      <c r="BT51" s="1144"/>
      <c r="BU51" s="1144"/>
      <c r="BV51" s="1144"/>
      <c r="BW51" s="1345">
        <f t="shared" si="14"/>
        <v>125874000</v>
      </c>
      <c r="BX51" s="1144"/>
      <c r="BY51" s="1144"/>
      <c r="BZ51" s="1144"/>
      <c r="CA51" s="1144"/>
      <c r="CB51" s="1144"/>
      <c r="CC51" s="1144">
        <v>125874000</v>
      </c>
      <c r="CD51" s="1144"/>
      <c r="CE51" s="1144"/>
      <c r="CF51" s="1144"/>
      <c r="CG51" s="1144"/>
      <c r="CH51" s="1144"/>
      <c r="CI51" s="1144"/>
      <c r="CJ51" s="1144"/>
      <c r="CK51" s="1144"/>
      <c r="CL51" s="1144"/>
      <c r="CM51" s="1144"/>
      <c r="CN51" s="1144"/>
      <c r="CO51" s="1144"/>
      <c r="CP51" s="1144"/>
      <c r="CQ51" s="1144"/>
      <c r="CR51" s="1144"/>
      <c r="CS51" s="1144"/>
      <c r="CT51" s="1144"/>
      <c r="CU51" s="1345">
        <f t="shared" si="13"/>
        <v>125874000</v>
      </c>
      <c r="CV51" s="1144">
        <v>0</v>
      </c>
      <c r="CW51" s="1144"/>
      <c r="CX51" s="1144"/>
      <c r="CY51" s="1144"/>
      <c r="CZ51" s="1144"/>
      <c r="DA51" s="1144">
        <v>125874000</v>
      </c>
      <c r="DB51" s="1146"/>
      <c r="DC51" s="1146"/>
      <c r="DD51" s="1146"/>
      <c r="DE51" s="1146"/>
      <c r="DF51" s="1146"/>
      <c r="DG51" s="1146"/>
      <c r="DH51" s="1146"/>
      <c r="DI51" s="1146"/>
      <c r="DJ51" s="1146"/>
      <c r="DK51" s="1146"/>
      <c r="DL51" s="1146"/>
      <c r="DM51" s="1146"/>
      <c r="DN51" s="1146"/>
      <c r="DO51" s="1146"/>
      <c r="DP51" s="1146"/>
      <c r="DQ51" s="1146"/>
      <c r="DR51" s="1146"/>
      <c r="DS51" s="1286">
        <f t="shared" si="15"/>
        <v>125874000</v>
      </c>
      <c r="DT51" s="1144">
        <f t="shared" si="12"/>
        <v>534956000</v>
      </c>
      <c r="DU51" s="575" t="s">
        <v>1170</v>
      </c>
    </row>
    <row r="52" spans="1:125" ht="40.5" x14ac:dyDescent="0.25">
      <c r="A52" s="832">
        <v>1</v>
      </c>
      <c r="B52" s="832" t="s">
        <v>25</v>
      </c>
      <c r="C52" s="832" t="s">
        <v>112</v>
      </c>
      <c r="D52" s="832" t="s">
        <v>113</v>
      </c>
      <c r="E52" s="832" t="s">
        <v>114</v>
      </c>
      <c r="F52" s="832" t="s">
        <v>173</v>
      </c>
      <c r="G52" s="832" t="s">
        <v>174</v>
      </c>
      <c r="H52" s="1160">
        <v>0</v>
      </c>
      <c r="I52" s="832" t="s">
        <v>175</v>
      </c>
      <c r="J52" s="832" t="s">
        <v>176</v>
      </c>
      <c r="K52" s="832" t="s">
        <v>33</v>
      </c>
      <c r="L52" s="1150">
        <v>0.4</v>
      </c>
      <c r="M52" s="1150">
        <v>0.4</v>
      </c>
      <c r="N52" s="832" t="s">
        <v>188</v>
      </c>
      <c r="O52" s="832" t="s">
        <v>189</v>
      </c>
      <c r="P52" s="832">
        <v>1200</v>
      </c>
      <c r="Q52" s="832">
        <v>2023</v>
      </c>
      <c r="R52" s="832" t="s">
        <v>190</v>
      </c>
      <c r="S52" s="832" t="s">
        <v>37</v>
      </c>
      <c r="T52" s="832" t="s">
        <v>38</v>
      </c>
      <c r="U52" s="832">
        <v>1200</v>
      </c>
      <c r="V52" s="832">
        <v>1200</v>
      </c>
      <c r="W52" s="969">
        <v>300</v>
      </c>
      <c r="X52" s="832">
        <v>300</v>
      </c>
      <c r="Y52" s="832">
        <v>300</v>
      </c>
      <c r="Z52" s="832">
        <v>300</v>
      </c>
      <c r="AA52" s="1143">
        <v>14820000</v>
      </c>
      <c r="AB52" s="1144"/>
      <c r="AC52" s="1144"/>
      <c r="AD52" s="1144"/>
      <c r="AE52" s="1144"/>
      <c r="AF52" s="1144">
        <v>22950000</v>
      </c>
      <c r="AG52" s="1144"/>
      <c r="AH52" s="1144"/>
      <c r="AI52" s="1144"/>
      <c r="AJ52" s="1144"/>
      <c r="AK52" s="1144"/>
      <c r="AL52" s="1144"/>
      <c r="AM52" s="1144"/>
      <c r="AN52" s="1144"/>
      <c r="AO52" s="1144"/>
      <c r="AP52" s="1144"/>
      <c r="AQ52" s="1144"/>
      <c r="AR52" s="1144"/>
      <c r="AS52" s="1144"/>
      <c r="AT52" s="1144"/>
      <c r="AU52" s="1144"/>
      <c r="AV52" s="1144"/>
      <c r="AW52" s="1144"/>
      <c r="AX52" s="1144"/>
      <c r="AY52" s="1345">
        <f t="shared" si="10"/>
        <v>37770000</v>
      </c>
      <c r="AZ52" s="1144"/>
      <c r="BA52" s="1144"/>
      <c r="BB52" s="1144"/>
      <c r="BC52" s="1144"/>
      <c r="BD52" s="1144"/>
      <c r="BE52" s="1144">
        <v>12500000</v>
      </c>
      <c r="BF52" s="1144"/>
      <c r="BG52" s="1144"/>
      <c r="BH52" s="1144"/>
      <c r="BI52" s="1144"/>
      <c r="BJ52" s="1144"/>
      <c r="BK52" s="1144"/>
      <c r="BL52" s="1144"/>
      <c r="BM52" s="1144"/>
      <c r="BN52" s="1144"/>
      <c r="BO52" s="1144"/>
      <c r="BP52" s="1144"/>
      <c r="BQ52" s="1144"/>
      <c r="BR52" s="1144"/>
      <c r="BS52" s="1144"/>
      <c r="BT52" s="1144"/>
      <c r="BU52" s="1144"/>
      <c r="BV52" s="1144"/>
      <c r="BW52" s="1345">
        <f t="shared" si="14"/>
        <v>12500000</v>
      </c>
      <c r="BX52" s="1144"/>
      <c r="BY52" s="1144"/>
      <c r="BZ52" s="1144"/>
      <c r="CA52" s="1144"/>
      <c r="CB52" s="1144"/>
      <c r="CC52" s="1144">
        <v>12500000</v>
      </c>
      <c r="CD52" s="1144"/>
      <c r="CE52" s="1144"/>
      <c r="CF52" s="1144"/>
      <c r="CG52" s="1144"/>
      <c r="CH52" s="1144"/>
      <c r="CI52" s="1144"/>
      <c r="CJ52" s="1144"/>
      <c r="CK52" s="1144"/>
      <c r="CL52" s="1144"/>
      <c r="CM52" s="1144"/>
      <c r="CN52" s="1144"/>
      <c r="CO52" s="1144"/>
      <c r="CP52" s="1144"/>
      <c r="CQ52" s="1144"/>
      <c r="CR52" s="1144"/>
      <c r="CS52" s="1144"/>
      <c r="CT52" s="1144"/>
      <c r="CU52" s="1345">
        <f t="shared" si="13"/>
        <v>12500000</v>
      </c>
      <c r="CV52" s="1144">
        <v>0</v>
      </c>
      <c r="CW52" s="1144"/>
      <c r="CX52" s="1144"/>
      <c r="CY52" s="1144"/>
      <c r="CZ52" s="1144"/>
      <c r="DA52" s="1144">
        <v>12500000</v>
      </c>
      <c r="DB52" s="1146"/>
      <c r="DC52" s="1146"/>
      <c r="DD52" s="1146"/>
      <c r="DE52" s="1146"/>
      <c r="DF52" s="1146"/>
      <c r="DG52" s="1146"/>
      <c r="DH52" s="1146"/>
      <c r="DI52" s="1146"/>
      <c r="DJ52" s="1146"/>
      <c r="DK52" s="1146"/>
      <c r="DL52" s="1146"/>
      <c r="DM52" s="1146"/>
      <c r="DN52" s="1146"/>
      <c r="DO52" s="1146"/>
      <c r="DP52" s="1146"/>
      <c r="DQ52" s="1146"/>
      <c r="DR52" s="1146"/>
      <c r="DS52" s="1286">
        <f t="shared" si="15"/>
        <v>12500000</v>
      </c>
      <c r="DT52" s="1144">
        <f t="shared" si="12"/>
        <v>75270000</v>
      </c>
      <c r="DU52" s="575" t="s">
        <v>1170</v>
      </c>
    </row>
    <row r="53" spans="1:125" ht="40.5" x14ac:dyDescent="0.25">
      <c r="A53" s="832">
        <v>1</v>
      </c>
      <c r="B53" s="832" t="s">
        <v>25</v>
      </c>
      <c r="C53" s="832" t="s">
        <v>112</v>
      </c>
      <c r="D53" s="832" t="s">
        <v>113</v>
      </c>
      <c r="E53" s="832" t="s">
        <v>114</v>
      </c>
      <c r="F53" s="832" t="s">
        <v>173</v>
      </c>
      <c r="G53" s="832" t="s">
        <v>174</v>
      </c>
      <c r="H53" s="1160">
        <v>0</v>
      </c>
      <c r="I53" s="832" t="s">
        <v>175</v>
      </c>
      <c r="J53" s="832" t="s">
        <v>176</v>
      </c>
      <c r="K53" s="832" t="s">
        <v>33</v>
      </c>
      <c r="L53" s="1150">
        <v>0.4</v>
      </c>
      <c r="M53" s="1150">
        <v>0.4</v>
      </c>
      <c r="N53" s="832" t="s">
        <v>191</v>
      </c>
      <c r="O53" s="832" t="s">
        <v>192</v>
      </c>
      <c r="P53" s="1142">
        <v>0</v>
      </c>
      <c r="Q53" s="832">
        <v>2023</v>
      </c>
      <c r="R53" s="1161" t="s">
        <v>193</v>
      </c>
      <c r="S53" s="832" t="s">
        <v>37</v>
      </c>
      <c r="T53" s="832" t="s">
        <v>124</v>
      </c>
      <c r="U53" s="1142">
        <v>4</v>
      </c>
      <c r="V53" s="1142">
        <v>4</v>
      </c>
      <c r="W53" s="1162">
        <v>1</v>
      </c>
      <c r="X53" s="1142">
        <v>1</v>
      </c>
      <c r="Y53" s="1142">
        <v>1</v>
      </c>
      <c r="Z53" s="1142">
        <v>1</v>
      </c>
      <c r="AA53" s="1143"/>
      <c r="AB53" s="1144"/>
      <c r="AC53" s="1144"/>
      <c r="AD53" s="1144"/>
      <c r="AE53" s="1144"/>
      <c r="AF53" s="1144">
        <v>143306264</v>
      </c>
      <c r="AG53" s="1144"/>
      <c r="AH53" s="1144"/>
      <c r="AI53" s="1144"/>
      <c r="AJ53" s="1144"/>
      <c r="AK53" s="1144"/>
      <c r="AL53" s="1144"/>
      <c r="AM53" s="1144"/>
      <c r="AN53" s="1144"/>
      <c r="AO53" s="1144"/>
      <c r="AP53" s="1144"/>
      <c r="AQ53" s="1144"/>
      <c r="AR53" s="1144"/>
      <c r="AS53" s="1144"/>
      <c r="AT53" s="1144"/>
      <c r="AU53" s="1144"/>
      <c r="AV53" s="1144"/>
      <c r="AW53" s="1144"/>
      <c r="AX53" s="1144"/>
      <c r="AY53" s="1345">
        <f t="shared" si="10"/>
        <v>143306264</v>
      </c>
      <c r="AZ53" s="1144">
        <f t="shared" ref="AZ53:AZ61" si="16">AA53+(AA53*2.894%)</f>
        <v>0</v>
      </c>
      <c r="BA53" s="1144"/>
      <c r="BB53" s="1144"/>
      <c r="BC53" s="1144"/>
      <c r="BD53" s="1144"/>
      <c r="BE53" s="1144">
        <v>85386000</v>
      </c>
      <c r="BF53" s="1144"/>
      <c r="BG53" s="1144"/>
      <c r="BH53" s="1144"/>
      <c r="BI53" s="1144"/>
      <c r="BJ53" s="1144"/>
      <c r="BK53" s="1144"/>
      <c r="BL53" s="1144"/>
      <c r="BM53" s="1144"/>
      <c r="BN53" s="1144"/>
      <c r="BO53" s="1144"/>
      <c r="BP53" s="1144"/>
      <c r="BQ53" s="1144"/>
      <c r="BR53" s="1144"/>
      <c r="BS53" s="1144"/>
      <c r="BT53" s="1144"/>
      <c r="BU53" s="1144"/>
      <c r="BV53" s="1144"/>
      <c r="BW53" s="1345">
        <f t="shared" si="14"/>
        <v>85386000</v>
      </c>
      <c r="BX53" s="1144"/>
      <c r="BY53" s="1144"/>
      <c r="BZ53" s="1144"/>
      <c r="CA53" s="1144"/>
      <c r="CB53" s="1144"/>
      <c r="CC53" s="1144">
        <v>85386000</v>
      </c>
      <c r="CD53" s="1144"/>
      <c r="CE53" s="1144"/>
      <c r="CF53" s="1144"/>
      <c r="CG53" s="1144"/>
      <c r="CH53" s="1144"/>
      <c r="CI53" s="1144"/>
      <c r="CJ53" s="1144"/>
      <c r="CK53" s="1144"/>
      <c r="CL53" s="1144"/>
      <c r="CM53" s="1144"/>
      <c r="CN53" s="1144"/>
      <c r="CO53" s="1144"/>
      <c r="CP53" s="1144"/>
      <c r="CQ53" s="1144"/>
      <c r="CR53" s="1144"/>
      <c r="CS53" s="1144"/>
      <c r="CT53" s="1144"/>
      <c r="CU53" s="1345">
        <f t="shared" si="13"/>
        <v>85386000</v>
      </c>
      <c r="CV53" s="1144">
        <v>0</v>
      </c>
      <c r="CW53" s="1144"/>
      <c r="CX53" s="1144"/>
      <c r="CY53" s="1144"/>
      <c r="CZ53" s="1144"/>
      <c r="DA53" s="1144">
        <v>85386000</v>
      </c>
      <c r="DB53" s="1146"/>
      <c r="DC53" s="1146"/>
      <c r="DD53" s="1146"/>
      <c r="DE53" s="1146"/>
      <c r="DF53" s="1146"/>
      <c r="DG53" s="1146"/>
      <c r="DH53" s="1146"/>
      <c r="DI53" s="1146"/>
      <c r="DJ53" s="1146"/>
      <c r="DK53" s="1146"/>
      <c r="DL53" s="1146"/>
      <c r="DM53" s="1146"/>
      <c r="DN53" s="1146"/>
      <c r="DO53" s="1146"/>
      <c r="DP53" s="1146"/>
      <c r="DQ53" s="1146"/>
      <c r="DR53" s="1146"/>
      <c r="DS53" s="1286">
        <f t="shared" si="15"/>
        <v>85386000</v>
      </c>
      <c r="DT53" s="1144">
        <f t="shared" si="12"/>
        <v>399464264</v>
      </c>
      <c r="DU53" s="575" t="s">
        <v>1170</v>
      </c>
    </row>
    <row r="54" spans="1:125" ht="40.5" x14ac:dyDescent="0.25">
      <c r="A54" s="832">
        <v>1</v>
      </c>
      <c r="B54" s="832" t="s">
        <v>25</v>
      </c>
      <c r="C54" s="832" t="s">
        <v>112</v>
      </c>
      <c r="D54" s="832" t="s">
        <v>113</v>
      </c>
      <c r="E54" s="832" t="s">
        <v>114</v>
      </c>
      <c r="F54" s="832" t="s">
        <v>173</v>
      </c>
      <c r="G54" s="832" t="s">
        <v>174</v>
      </c>
      <c r="H54" s="1160">
        <v>0</v>
      </c>
      <c r="I54" s="832" t="s">
        <v>175</v>
      </c>
      <c r="J54" s="832" t="s">
        <v>176</v>
      </c>
      <c r="K54" s="832" t="s">
        <v>33</v>
      </c>
      <c r="L54" s="1150">
        <v>0.4</v>
      </c>
      <c r="M54" s="1150">
        <v>0.4</v>
      </c>
      <c r="N54" s="832" t="s">
        <v>194</v>
      </c>
      <c r="O54" s="832" t="s">
        <v>195</v>
      </c>
      <c r="P54" s="1142">
        <v>0</v>
      </c>
      <c r="Q54" s="832">
        <v>2023</v>
      </c>
      <c r="R54" s="1161" t="s">
        <v>182</v>
      </c>
      <c r="S54" s="832" t="s">
        <v>37</v>
      </c>
      <c r="T54" s="832" t="s">
        <v>124</v>
      </c>
      <c r="U54" s="1142">
        <v>4</v>
      </c>
      <c r="V54" s="1142">
        <v>4</v>
      </c>
      <c r="W54" s="1162">
        <v>1</v>
      </c>
      <c r="X54" s="1142">
        <v>1</v>
      </c>
      <c r="Y54" s="1142">
        <v>1</v>
      </c>
      <c r="Z54" s="1142">
        <v>1</v>
      </c>
      <c r="AA54" s="1143"/>
      <c r="AB54" s="1144"/>
      <c r="AC54" s="1144"/>
      <c r="AD54" s="1144"/>
      <c r="AE54" s="1144"/>
      <c r="AF54" s="1144">
        <v>120960000</v>
      </c>
      <c r="AG54" s="1144"/>
      <c r="AH54" s="1144"/>
      <c r="AI54" s="1144"/>
      <c r="AJ54" s="1144"/>
      <c r="AK54" s="1144"/>
      <c r="AL54" s="1144"/>
      <c r="AM54" s="1144"/>
      <c r="AN54" s="1144"/>
      <c r="AO54" s="1144"/>
      <c r="AP54" s="1144"/>
      <c r="AQ54" s="1144"/>
      <c r="AR54" s="1144"/>
      <c r="AS54" s="1144"/>
      <c r="AT54" s="1144"/>
      <c r="AU54" s="1144"/>
      <c r="AV54" s="1144"/>
      <c r="AW54" s="1144"/>
      <c r="AX54" s="1144"/>
      <c r="AY54" s="1345">
        <f t="shared" si="10"/>
        <v>120960000</v>
      </c>
      <c r="AZ54" s="1144">
        <f t="shared" si="16"/>
        <v>0</v>
      </c>
      <c r="BA54" s="1144"/>
      <c r="BB54" s="1144"/>
      <c r="BC54" s="1144"/>
      <c r="BD54" s="1144"/>
      <c r="BE54" s="1144">
        <v>48762000</v>
      </c>
      <c r="BF54" s="1144"/>
      <c r="BG54" s="1144"/>
      <c r="BH54" s="1144"/>
      <c r="BI54" s="1144"/>
      <c r="BJ54" s="1144"/>
      <c r="BK54" s="1144"/>
      <c r="BL54" s="1144"/>
      <c r="BM54" s="1144"/>
      <c r="BN54" s="1144"/>
      <c r="BO54" s="1144"/>
      <c r="BP54" s="1144"/>
      <c r="BQ54" s="1144"/>
      <c r="BR54" s="1144"/>
      <c r="BS54" s="1144"/>
      <c r="BT54" s="1144"/>
      <c r="BU54" s="1144"/>
      <c r="BV54" s="1144"/>
      <c r="BW54" s="1345">
        <f t="shared" si="14"/>
        <v>48762000</v>
      </c>
      <c r="BX54" s="1144"/>
      <c r="BY54" s="1144"/>
      <c r="BZ54" s="1144"/>
      <c r="CA54" s="1144"/>
      <c r="CB54" s="1144"/>
      <c r="CC54" s="1144">
        <v>48762000</v>
      </c>
      <c r="CD54" s="1144"/>
      <c r="CE54" s="1144"/>
      <c r="CF54" s="1144"/>
      <c r="CG54" s="1144"/>
      <c r="CH54" s="1144"/>
      <c r="CI54" s="1144"/>
      <c r="CJ54" s="1144"/>
      <c r="CK54" s="1144"/>
      <c r="CL54" s="1144"/>
      <c r="CM54" s="1144"/>
      <c r="CN54" s="1144"/>
      <c r="CO54" s="1144"/>
      <c r="CP54" s="1144"/>
      <c r="CQ54" s="1144"/>
      <c r="CR54" s="1144"/>
      <c r="CS54" s="1144"/>
      <c r="CT54" s="1144"/>
      <c r="CU54" s="1345">
        <f t="shared" si="13"/>
        <v>48762000</v>
      </c>
      <c r="CV54" s="1144">
        <v>0</v>
      </c>
      <c r="CW54" s="1144"/>
      <c r="CX54" s="1144"/>
      <c r="CY54" s="1144"/>
      <c r="CZ54" s="1144"/>
      <c r="DA54" s="1144">
        <v>48762000</v>
      </c>
      <c r="DB54" s="1146"/>
      <c r="DC54" s="1146"/>
      <c r="DD54" s="1146"/>
      <c r="DE54" s="1146"/>
      <c r="DF54" s="1146"/>
      <c r="DG54" s="1146"/>
      <c r="DH54" s="1146"/>
      <c r="DI54" s="1146"/>
      <c r="DJ54" s="1146"/>
      <c r="DK54" s="1146"/>
      <c r="DL54" s="1146"/>
      <c r="DM54" s="1146"/>
      <c r="DN54" s="1146"/>
      <c r="DO54" s="1146"/>
      <c r="DP54" s="1146"/>
      <c r="DQ54" s="1146"/>
      <c r="DR54" s="1146"/>
      <c r="DS54" s="1286">
        <f t="shared" si="15"/>
        <v>48762000</v>
      </c>
      <c r="DT54" s="1144">
        <f t="shared" si="12"/>
        <v>267246000</v>
      </c>
      <c r="DU54" s="575" t="s">
        <v>1170</v>
      </c>
    </row>
    <row r="55" spans="1:125" ht="54" x14ac:dyDescent="0.25">
      <c r="A55" s="832">
        <v>1</v>
      </c>
      <c r="B55" s="832" t="s">
        <v>25</v>
      </c>
      <c r="C55" s="832" t="s">
        <v>112</v>
      </c>
      <c r="D55" s="832" t="s">
        <v>113</v>
      </c>
      <c r="E55" s="832" t="s">
        <v>114</v>
      </c>
      <c r="F55" s="832" t="s">
        <v>173</v>
      </c>
      <c r="G55" s="832" t="s">
        <v>174</v>
      </c>
      <c r="H55" s="1160">
        <v>0</v>
      </c>
      <c r="I55" s="832" t="s">
        <v>175</v>
      </c>
      <c r="J55" s="832" t="s">
        <v>176</v>
      </c>
      <c r="K55" s="832" t="s">
        <v>33</v>
      </c>
      <c r="L55" s="1150">
        <v>0.4</v>
      </c>
      <c r="M55" s="1150">
        <v>0.4</v>
      </c>
      <c r="N55" s="832" t="s">
        <v>196</v>
      </c>
      <c r="O55" s="832" t="s">
        <v>197</v>
      </c>
      <c r="P55" s="832">
        <v>0</v>
      </c>
      <c r="Q55" s="832">
        <v>2023</v>
      </c>
      <c r="R55" s="1161" t="s">
        <v>198</v>
      </c>
      <c r="S55" s="832" t="s">
        <v>37</v>
      </c>
      <c r="T55" s="832" t="s">
        <v>124</v>
      </c>
      <c r="U55" s="832">
        <v>42</v>
      </c>
      <c r="V55" s="832">
        <v>42</v>
      </c>
      <c r="W55" s="969">
        <v>10</v>
      </c>
      <c r="X55" s="832">
        <v>11</v>
      </c>
      <c r="Y55" s="832">
        <v>11</v>
      </c>
      <c r="Z55" s="832">
        <v>10</v>
      </c>
      <c r="AA55" s="1143"/>
      <c r="AB55" s="1144"/>
      <c r="AC55" s="1144"/>
      <c r="AD55" s="1144"/>
      <c r="AE55" s="1144"/>
      <c r="AF55" s="1144">
        <v>48762000</v>
      </c>
      <c r="AG55" s="1144"/>
      <c r="AH55" s="1144"/>
      <c r="AI55" s="1144"/>
      <c r="AJ55" s="1144"/>
      <c r="AK55" s="1144"/>
      <c r="AL55" s="1144"/>
      <c r="AM55" s="1144"/>
      <c r="AN55" s="1144"/>
      <c r="AO55" s="1144"/>
      <c r="AP55" s="1144"/>
      <c r="AQ55" s="1144"/>
      <c r="AR55" s="1144"/>
      <c r="AS55" s="1144"/>
      <c r="AT55" s="1144"/>
      <c r="AU55" s="1144"/>
      <c r="AV55" s="1144"/>
      <c r="AW55" s="1144"/>
      <c r="AX55" s="1144"/>
      <c r="AY55" s="1345">
        <f t="shared" si="10"/>
        <v>48762000</v>
      </c>
      <c r="AZ55" s="1144">
        <f t="shared" si="16"/>
        <v>0</v>
      </c>
      <c r="BA55" s="1144"/>
      <c r="BB55" s="1144"/>
      <c r="BC55" s="1144"/>
      <c r="BD55" s="1144"/>
      <c r="BE55" s="1144">
        <v>128142000</v>
      </c>
      <c r="BF55" s="1144"/>
      <c r="BG55" s="1144"/>
      <c r="BH55" s="1144"/>
      <c r="BI55" s="1144"/>
      <c r="BJ55" s="1144"/>
      <c r="BK55" s="1144"/>
      <c r="BL55" s="1144"/>
      <c r="BM55" s="1144"/>
      <c r="BN55" s="1144"/>
      <c r="BO55" s="1144"/>
      <c r="BP55" s="1144"/>
      <c r="BQ55" s="1144"/>
      <c r="BR55" s="1144"/>
      <c r="BS55" s="1144"/>
      <c r="BT55" s="1144"/>
      <c r="BU55" s="1144"/>
      <c r="BV55" s="1144"/>
      <c r="BW55" s="1345">
        <f t="shared" si="14"/>
        <v>128142000</v>
      </c>
      <c r="BX55" s="1144"/>
      <c r="BY55" s="1144"/>
      <c r="BZ55" s="1144"/>
      <c r="CA55" s="1144"/>
      <c r="CB55" s="1144"/>
      <c r="CC55" s="1144">
        <v>128142000</v>
      </c>
      <c r="CD55" s="1144"/>
      <c r="CE55" s="1144"/>
      <c r="CF55" s="1144"/>
      <c r="CG55" s="1144"/>
      <c r="CH55" s="1144"/>
      <c r="CI55" s="1144"/>
      <c r="CJ55" s="1144"/>
      <c r="CK55" s="1144"/>
      <c r="CL55" s="1144"/>
      <c r="CM55" s="1144"/>
      <c r="CN55" s="1144"/>
      <c r="CO55" s="1144"/>
      <c r="CP55" s="1144"/>
      <c r="CQ55" s="1144"/>
      <c r="CR55" s="1144"/>
      <c r="CS55" s="1144"/>
      <c r="CT55" s="1144"/>
      <c r="CU55" s="1345">
        <f t="shared" si="13"/>
        <v>128142000</v>
      </c>
      <c r="CV55" s="1144">
        <v>0</v>
      </c>
      <c r="CW55" s="1144"/>
      <c r="CX55" s="1144"/>
      <c r="CY55" s="1144"/>
      <c r="CZ55" s="1144"/>
      <c r="DA55" s="1144">
        <v>128142000</v>
      </c>
      <c r="DB55" s="1146"/>
      <c r="DC55" s="1146"/>
      <c r="DD55" s="1146"/>
      <c r="DE55" s="1146"/>
      <c r="DF55" s="1146"/>
      <c r="DG55" s="1146"/>
      <c r="DH55" s="1146"/>
      <c r="DI55" s="1146"/>
      <c r="DJ55" s="1146"/>
      <c r="DK55" s="1146"/>
      <c r="DL55" s="1146"/>
      <c r="DM55" s="1146"/>
      <c r="DN55" s="1146"/>
      <c r="DO55" s="1146"/>
      <c r="DP55" s="1146"/>
      <c r="DQ55" s="1146"/>
      <c r="DR55" s="1146"/>
      <c r="DS55" s="1286">
        <f t="shared" si="15"/>
        <v>128142000</v>
      </c>
      <c r="DT55" s="1144">
        <f t="shared" si="12"/>
        <v>433188000</v>
      </c>
      <c r="DU55" s="575" t="s">
        <v>1170</v>
      </c>
    </row>
    <row r="56" spans="1:125" ht="40.5" x14ac:dyDescent="0.25">
      <c r="A56" s="832">
        <v>1</v>
      </c>
      <c r="B56" s="832" t="s">
        <v>25</v>
      </c>
      <c r="C56" s="832" t="s">
        <v>112</v>
      </c>
      <c r="D56" s="832" t="s">
        <v>113</v>
      </c>
      <c r="E56" s="832" t="s">
        <v>114</v>
      </c>
      <c r="F56" s="832" t="s">
        <v>199</v>
      </c>
      <c r="G56" s="832" t="s">
        <v>200</v>
      </c>
      <c r="H56" s="832">
        <v>0</v>
      </c>
      <c r="I56" s="832" t="s">
        <v>201</v>
      </c>
      <c r="J56" s="832" t="s">
        <v>32</v>
      </c>
      <c r="K56" s="832" t="s">
        <v>33</v>
      </c>
      <c r="L56" s="832">
        <v>1</v>
      </c>
      <c r="M56" s="832">
        <v>1</v>
      </c>
      <c r="N56" s="832" t="s">
        <v>202</v>
      </c>
      <c r="O56" s="832" t="s">
        <v>203</v>
      </c>
      <c r="P56" s="832">
        <v>0</v>
      </c>
      <c r="Q56" s="832">
        <v>2023</v>
      </c>
      <c r="R56" s="1161" t="s">
        <v>204</v>
      </c>
      <c r="S56" s="832" t="s">
        <v>37</v>
      </c>
      <c r="T56" s="832" t="s">
        <v>124</v>
      </c>
      <c r="U56" s="832">
        <v>1</v>
      </c>
      <c r="V56" s="832">
        <v>1</v>
      </c>
      <c r="W56" s="969">
        <v>0.25</v>
      </c>
      <c r="X56" s="832">
        <v>0.5</v>
      </c>
      <c r="Y56" s="832">
        <v>0.75</v>
      </c>
      <c r="Z56" s="832">
        <v>1</v>
      </c>
      <c r="AA56" s="1143">
        <v>0</v>
      </c>
      <c r="AB56" s="1144"/>
      <c r="AC56" s="1144"/>
      <c r="AD56" s="1144"/>
      <c r="AE56" s="1144"/>
      <c r="AF56" s="1144">
        <v>85298400</v>
      </c>
      <c r="AG56" s="1144"/>
      <c r="AH56" s="1144"/>
      <c r="AI56" s="1144"/>
      <c r="AJ56" s="1144"/>
      <c r="AK56" s="1144"/>
      <c r="AL56" s="1144"/>
      <c r="AM56" s="1144"/>
      <c r="AN56" s="1144"/>
      <c r="AO56" s="1144"/>
      <c r="AP56" s="1144"/>
      <c r="AQ56" s="1144"/>
      <c r="AR56" s="1144"/>
      <c r="AS56" s="1144"/>
      <c r="AT56" s="1144"/>
      <c r="AU56" s="1144"/>
      <c r="AV56" s="1144"/>
      <c r="AW56" s="1144"/>
      <c r="AX56" s="1144"/>
      <c r="AY56" s="1345">
        <f t="shared" si="10"/>
        <v>85298400</v>
      </c>
      <c r="AZ56" s="1144">
        <f t="shared" si="16"/>
        <v>0</v>
      </c>
      <c r="BA56" s="1144"/>
      <c r="BB56" s="1144"/>
      <c r="BC56" s="1144"/>
      <c r="BD56" s="1144"/>
      <c r="BE56" s="1144">
        <v>1000</v>
      </c>
      <c r="BF56" s="1144"/>
      <c r="BG56" s="1144"/>
      <c r="BH56" s="1144"/>
      <c r="BI56" s="1144"/>
      <c r="BJ56" s="1144"/>
      <c r="BK56" s="1144"/>
      <c r="BL56" s="1144"/>
      <c r="BM56" s="1144"/>
      <c r="BN56" s="1144"/>
      <c r="BO56" s="1144"/>
      <c r="BP56" s="1144"/>
      <c r="BQ56" s="1144"/>
      <c r="BR56" s="1144"/>
      <c r="BS56" s="1144"/>
      <c r="BT56" s="1144"/>
      <c r="BU56" s="1144"/>
      <c r="BV56" s="1144"/>
      <c r="BW56" s="1345">
        <f t="shared" si="14"/>
        <v>1000</v>
      </c>
      <c r="BX56" s="1144"/>
      <c r="BY56" s="1144"/>
      <c r="BZ56" s="1144"/>
      <c r="CA56" s="1144"/>
      <c r="CB56" s="1144"/>
      <c r="CC56" s="1144">
        <v>1000</v>
      </c>
      <c r="CD56" s="1144"/>
      <c r="CE56" s="1144"/>
      <c r="CF56" s="1144"/>
      <c r="CG56" s="1144"/>
      <c r="CH56" s="1144"/>
      <c r="CI56" s="1144"/>
      <c r="CJ56" s="1144"/>
      <c r="CK56" s="1144"/>
      <c r="CL56" s="1144"/>
      <c r="CM56" s="1144"/>
      <c r="CN56" s="1144"/>
      <c r="CO56" s="1144"/>
      <c r="CP56" s="1144"/>
      <c r="CQ56" s="1144"/>
      <c r="CR56" s="1144"/>
      <c r="CS56" s="1144"/>
      <c r="CT56" s="1144"/>
      <c r="CU56" s="1345">
        <f t="shared" si="13"/>
        <v>1000</v>
      </c>
      <c r="CV56" s="1144">
        <v>0</v>
      </c>
      <c r="CW56" s="1144"/>
      <c r="CX56" s="1144"/>
      <c r="CY56" s="1144"/>
      <c r="CZ56" s="1144"/>
      <c r="DA56" s="1144">
        <v>1000</v>
      </c>
      <c r="DB56" s="1146"/>
      <c r="DC56" s="1146"/>
      <c r="DD56" s="1146"/>
      <c r="DE56" s="1146"/>
      <c r="DF56" s="1146"/>
      <c r="DG56" s="1146"/>
      <c r="DH56" s="1146"/>
      <c r="DI56" s="1146"/>
      <c r="DJ56" s="1146"/>
      <c r="DK56" s="1146"/>
      <c r="DL56" s="1146"/>
      <c r="DM56" s="1146"/>
      <c r="DN56" s="1146"/>
      <c r="DO56" s="1146"/>
      <c r="DP56" s="1146"/>
      <c r="DQ56" s="1146"/>
      <c r="DR56" s="1146"/>
      <c r="DS56" s="1286">
        <f t="shared" si="15"/>
        <v>1000</v>
      </c>
      <c r="DT56" s="1144">
        <f t="shared" si="12"/>
        <v>85301400</v>
      </c>
      <c r="DU56" s="575" t="s">
        <v>1170</v>
      </c>
    </row>
    <row r="57" spans="1:125" ht="40.5" x14ac:dyDescent="0.25">
      <c r="A57" s="832">
        <v>1</v>
      </c>
      <c r="B57" s="832" t="s">
        <v>25</v>
      </c>
      <c r="C57" s="832" t="s">
        <v>112</v>
      </c>
      <c r="D57" s="832" t="s">
        <v>113</v>
      </c>
      <c r="E57" s="832" t="s">
        <v>114</v>
      </c>
      <c r="F57" s="832" t="s">
        <v>199</v>
      </c>
      <c r="G57" s="832" t="s">
        <v>200</v>
      </c>
      <c r="H57" s="832">
        <v>0</v>
      </c>
      <c r="I57" s="832" t="s">
        <v>201</v>
      </c>
      <c r="J57" s="832" t="s">
        <v>32</v>
      </c>
      <c r="K57" s="832" t="s">
        <v>33</v>
      </c>
      <c r="L57" s="832">
        <v>1</v>
      </c>
      <c r="M57" s="832">
        <v>1</v>
      </c>
      <c r="N57" s="832" t="s">
        <v>205</v>
      </c>
      <c r="O57" s="832" t="s">
        <v>206</v>
      </c>
      <c r="P57" s="832">
        <v>3</v>
      </c>
      <c r="Q57" s="832">
        <v>2023</v>
      </c>
      <c r="R57" s="1161" t="s">
        <v>207</v>
      </c>
      <c r="S57" s="832" t="s">
        <v>37</v>
      </c>
      <c r="T57" s="832" t="s">
        <v>124</v>
      </c>
      <c r="U57" s="832">
        <v>5</v>
      </c>
      <c r="V57" s="832">
        <v>5</v>
      </c>
      <c r="W57" s="969">
        <v>2</v>
      </c>
      <c r="X57" s="832">
        <v>1</v>
      </c>
      <c r="Y57" s="832">
        <v>1</v>
      </c>
      <c r="Z57" s="832">
        <v>1</v>
      </c>
      <c r="AA57" s="1143"/>
      <c r="AB57" s="1144"/>
      <c r="AC57" s="1144"/>
      <c r="AD57" s="1144"/>
      <c r="AE57" s="1144"/>
      <c r="AF57" s="1144">
        <v>85298400</v>
      </c>
      <c r="AG57" s="1144"/>
      <c r="AH57" s="1144"/>
      <c r="AI57" s="1144"/>
      <c r="AJ57" s="1144"/>
      <c r="AK57" s="1144"/>
      <c r="AL57" s="1144"/>
      <c r="AM57" s="1144"/>
      <c r="AN57" s="1144"/>
      <c r="AO57" s="1144"/>
      <c r="AP57" s="1144"/>
      <c r="AQ57" s="1144"/>
      <c r="AR57" s="1144"/>
      <c r="AS57" s="1144"/>
      <c r="AT57" s="1144"/>
      <c r="AU57" s="1144"/>
      <c r="AV57" s="1144"/>
      <c r="AW57" s="1144"/>
      <c r="AX57" s="1144"/>
      <c r="AY57" s="1345">
        <f t="shared" si="10"/>
        <v>85298400</v>
      </c>
      <c r="AZ57" s="1144">
        <f t="shared" si="16"/>
        <v>0</v>
      </c>
      <c r="BA57" s="1144"/>
      <c r="BB57" s="1144"/>
      <c r="BC57" s="1144"/>
      <c r="BD57" s="1144"/>
      <c r="BE57" s="1144">
        <v>112266000</v>
      </c>
      <c r="BF57" s="1144"/>
      <c r="BG57" s="1144"/>
      <c r="BH57" s="1144"/>
      <c r="BI57" s="1144"/>
      <c r="BJ57" s="1144"/>
      <c r="BK57" s="1144"/>
      <c r="BL57" s="1144"/>
      <c r="BM57" s="1144"/>
      <c r="BN57" s="1144"/>
      <c r="BO57" s="1144"/>
      <c r="BP57" s="1144"/>
      <c r="BQ57" s="1144"/>
      <c r="BR57" s="1144"/>
      <c r="BS57" s="1144"/>
      <c r="BT57" s="1144"/>
      <c r="BU57" s="1144"/>
      <c r="BV57" s="1144"/>
      <c r="BW57" s="1345">
        <f t="shared" si="14"/>
        <v>112266000</v>
      </c>
      <c r="BX57" s="1144"/>
      <c r="BY57" s="1144"/>
      <c r="BZ57" s="1144"/>
      <c r="CA57" s="1144"/>
      <c r="CB57" s="1144"/>
      <c r="CC57" s="1144">
        <v>112266000</v>
      </c>
      <c r="CD57" s="1144"/>
      <c r="CE57" s="1144"/>
      <c r="CF57" s="1144"/>
      <c r="CG57" s="1144"/>
      <c r="CH57" s="1144"/>
      <c r="CI57" s="1144"/>
      <c r="CJ57" s="1144"/>
      <c r="CK57" s="1144"/>
      <c r="CL57" s="1144"/>
      <c r="CM57" s="1144"/>
      <c r="CN57" s="1144"/>
      <c r="CO57" s="1144"/>
      <c r="CP57" s="1144"/>
      <c r="CQ57" s="1144"/>
      <c r="CR57" s="1144"/>
      <c r="CS57" s="1144"/>
      <c r="CT57" s="1144"/>
      <c r="CU57" s="1345">
        <f t="shared" si="13"/>
        <v>112266000</v>
      </c>
      <c r="CV57" s="1144">
        <v>0</v>
      </c>
      <c r="CW57" s="1144"/>
      <c r="CX57" s="1144"/>
      <c r="CY57" s="1144"/>
      <c r="CZ57" s="1144"/>
      <c r="DA57" s="1144">
        <v>112266000</v>
      </c>
      <c r="DB57" s="1146"/>
      <c r="DC57" s="1146"/>
      <c r="DD57" s="1146"/>
      <c r="DE57" s="1146"/>
      <c r="DF57" s="1146"/>
      <c r="DG57" s="1146"/>
      <c r="DH57" s="1146"/>
      <c r="DI57" s="1146"/>
      <c r="DJ57" s="1146"/>
      <c r="DK57" s="1146"/>
      <c r="DL57" s="1146"/>
      <c r="DM57" s="1146"/>
      <c r="DN57" s="1146"/>
      <c r="DO57" s="1146"/>
      <c r="DP57" s="1146"/>
      <c r="DQ57" s="1146"/>
      <c r="DR57" s="1146"/>
      <c r="DS57" s="1286">
        <f t="shared" si="15"/>
        <v>112266000</v>
      </c>
      <c r="DT57" s="1144">
        <f t="shared" si="12"/>
        <v>422096400</v>
      </c>
      <c r="DU57" s="575" t="s">
        <v>1170</v>
      </c>
    </row>
    <row r="58" spans="1:125" ht="40.5" x14ac:dyDescent="0.25">
      <c r="A58" s="832">
        <v>1</v>
      </c>
      <c r="B58" s="832" t="s">
        <v>25</v>
      </c>
      <c r="C58" s="832" t="s">
        <v>112</v>
      </c>
      <c r="D58" s="832" t="s">
        <v>113</v>
      </c>
      <c r="E58" s="832" t="s">
        <v>114</v>
      </c>
      <c r="F58" s="832" t="s">
        <v>199</v>
      </c>
      <c r="G58" s="832" t="s">
        <v>200</v>
      </c>
      <c r="H58" s="832">
        <v>0</v>
      </c>
      <c r="I58" s="832" t="s">
        <v>201</v>
      </c>
      <c r="J58" s="832" t="s">
        <v>32</v>
      </c>
      <c r="K58" s="832" t="s">
        <v>33</v>
      </c>
      <c r="L58" s="832">
        <v>1</v>
      </c>
      <c r="M58" s="832">
        <v>1</v>
      </c>
      <c r="N58" s="832" t="s">
        <v>208</v>
      </c>
      <c r="O58" s="832" t="s">
        <v>209</v>
      </c>
      <c r="P58" s="1147">
        <v>16</v>
      </c>
      <c r="Q58" s="1141">
        <v>2023</v>
      </c>
      <c r="R58" s="832" t="s">
        <v>210</v>
      </c>
      <c r="S58" s="832" t="s">
        <v>37</v>
      </c>
      <c r="T58" s="832" t="s">
        <v>169</v>
      </c>
      <c r="U58" s="1147">
        <v>16</v>
      </c>
      <c r="V58" s="1147">
        <v>16</v>
      </c>
      <c r="W58" s="1158">
        <v>4</v>
      </c>
      <c r="X58" s="1147">
        <v>4</v>
      </c>
      <c r="Y58" s="1147">
        <v>4</v>
      </c>
      <c r="Z58" s="1147">
        <v>4</v>
      </c>
      <c r="AA58" s="1143"/>
      <c r="AB58" s="1144"/>
      <c r="AC58" s="1144"/>
      <c r="AD58" s="1144"/>
      <c r="AE58" s="1144"/>
      <c r="AF58" s="1144">
        <v>15474159</v>
      </c>
      <c r="AG58" s="1144"/>
      <c r="AH58" s="1144"/>
      <c r="AI58" s="1144"/>
      <c r="AJ58" s="1144"/>
      <c r="AK58" s="1144"/>
      <c r="AL58" s="1144"/>
      <c r="AM58" s="1144"/>
      <c r="AN58" s="1144"/>
      <c r="AO58" s="1144"/>
      <c r="AP58" s="1144"/>
      <c r="AQ58" s="1144"/>
      <c r="AR58" s="1144"/>
      <c r="AS58" s="1144"/>
      <c r="AT58" s="1144"/>
      <c r="AU58" s="1144"/>
      <c r="AV58" s="1144"/>
      <c r="AW58" s="1144"/>
      <c r="AX58" s="1144"/>
      <c r="AY58" s="1345">
        <f t="shared" si="10"/>
        <v>15474159</v>
      </c>
      <c r="AZ58" s="1144">
        <f t="shared" si="16"/>
        <v>0</v>
      </c>
      <c r="BA58" s="1144"/>
      <c r="BB58" s="1144"/>
      <c r="BC58" s="1144"/>
      <c r="BD58" s="1144"/>
      <c r="BE58" s="1144">
        <v>18711000</v>
      </c>
      <c r="BF58" s="1144"/>
      <c r="BG58" s="1144"/>
      <c r="BH58" s="1144"/>
      <c r="BI58" s="1144"/>
      <c r="BJ58" s="1144"/>
      <c r="BK58" s="1144"/>
      <c r="BL58" s="1144"/>
      <c r="BM58" s="1144"/>
      <c r="BN58" s="1144"/>
      <c r="BO58" s="1144"/>
      <c r="BP58" s="1144"/>
      <c r="BQ58" s="1144"/>
      <c r="BR58" s="1144"/>
      <c r="BS58" s="1144"/>
      <c r="BT58" s="1144"/>
      <c r="BU58" s="1144"/>
      <c r="BV58" s="1144"/>
      <c r="BW58" s="1345">
        <f t="shared" si="14"/>
        <v>18711000</v>
      </c>
      <c r="BX58" s="1144"/>
      <c r="BY58" s="1144"/>
      <c r="BZ58" s="1144"/>
      <c r="CA58" s="1144"/>
      <c r="CB58" s="1144"/>
      <c r="CC58" s="1144">
        <v>18711000</v>
      </c>
      <c r="CD58" s="1144"/>
      <c r="CE58" s="1144"/>
      <c r="CF58" s="1144"/>
      <c r="CG58" s="1144"/>
      <c r="CH58" s="1144"/>
      <c r="CI58" s="1144"/>
      <c r="CJ58" s="1144"/>
      <c r="CK58" s="1144"/>
      <c r="CL58" s="1144"/>
      <c r="CM58" s="1144"/>
      <c r="CN58" s="1144"/>
      <c r="CO58" s="1144"/>
      <c r="CP58" s="1144"/>
      <c r="CQ58" s="1144"/>
      <c r="CR58" s="1144"/>
      <c r="CS58" s="1144"/>
      <c r="CT58" s="1144"/>
      <c r="CU58" s="1345">
        <f t="shared" si="13"/>
        <v>18711000</v>
      </c>
      <c r="CV58" s="1144">
        <v>0</v>
      </c>
      <c r="CW58" s="1144"/>
      <c r="CX58" s="1144"/>
      <c r="CY58" s="1144"/>
      <c r="CZ58" s="1144"/>
      <c r="DA58" s="1144">
        <v>18711000</v>
      </c>
      <c r="DB58" s="1146"/>
      <c r="DC58" s="1146"/>
      <c r="DD58" s="1146"/>
      <c r="DE58" s="1146"/>
      <c r="DF58" s="1146"/>
      <c r="DG58" s="1146"/>
      <c r="DH58" s="1146"/>
      <c r="DI58" s="1146"/>
      <c r="DJ58" s="1146"/>
      <c r="DK58" s="1146"/>
      <c r="DL58" s="1146"/>
      <c r="DM58" s="1146"/>
      <c r="DN58" s="1146"/>
      <c r="DO58" s="1146"/>
      <c r="DP58" s="1146"/>
      <c r="DQ58" s="1146"/>
      <c r="DR58" s="1146"/>
      <c r="DS58" s="1286">
        <f t="shared" si="15"/>
        <v>18711000</v>
      </c>
      <c r="DT58" s="1144">
        <f t="shared" si="12"/>
        <v>71607159</v>
      </c>
      <c r="DU58" s="575" t="s">
        <v>1170</v>
      </c>
    </row>
    <row r="59" spans="1:125" ht="40.5" x14ac:dyDescent="0.25">
      <c r="A59" s="832">
        <v>1</v>
      </c>
      <c r="B59" s="832" t="s">
        <v>25</v>
      </c>
      <c r="C59" s="832" t="s">
        <v>112</v>
      </c>
      <c r="D59" s="832" t="s">
        <v>113</v>
      </c>
      <c r="E59" s="832" t="s">
        <v>114</v>
      </c>
      <c r="F59" s="832" t="s">
        <v>199</v>
      </c>
      <c r="G59" s="832" t="s">
        <v>200</v>
      </c>
      <c r="H59" s="832">
        <v>0</v>
      </c>
      <c r="I59" s="832" t="s">
        <v>201</v>
      </c>
      <c r="J59" s="832" t="s">
        <v>32</v>
      </c>
      <c r="K59" s="832" t="s">
        <v>33</v>
      </c>
      <c r="L59" s="832">
        <v>1</v>
      </c>
      <c r="M59" s="832">
        <v>1</v>
      </c>
      <c r="N59" s="832" t="s">
        <v>211</v>
      </c>
      <c r="O59" s="832" t="s">
        <v>212</v>
      </c>
      <c r="P59" s="832">
        <v>1</v>
      </c>
      <c r="Q59" s="1141">
        <v>2023</v>
      </c>
      <c r="R59" s="832" t="s">
        <v>213</v>
      </c>
      <c r="S59" s="832" t="s">
        <v>37</v>
      </c>
      <c r="T59" s="832" t="s">
        <v>124</v>
      </c>
      <c r="U59" s="1147">
        <v>2</v>
      </c>
      <c r="V59" s="1147">
        <v>2</v>
      </c>
      <c r="W59" s="1158">
        <v>0</v>
      </c>
      <c r="X59" s="1163">
        <v>0.66</v>
      </c>
      <c r="Y59" s="1163">
        <v>0.66</v>
      </c>
      <c r="Z59" s="1163">
        <v>0.66</v>
      </c>
      <c r="AA59" s="1143"/>
      <c r="AB59" s="1144"/>
      <c r="AC59" s="1144"/>
      <c r="AD59" s="1144"/>
      <c r="AE59" s="1144"/>
      <c r="AF59" s="1144"/>
      <c r="AG59" s="1144"/>
      <c r="AH59" s="1144"/>
      <c r="AI59" s="1144"/>
      <c r="AJ59" s="1144"/>
      <c r="AK59" s="1144"/>
      <c r="AL59" s="1144"/>
      <c r="AM59" s="1144"/>
      <c r="AN59" s="1144"/>
      <c r="AO59" s="1144"/>
      <c r="AP59" s="1144"/>
      <c r="AQ59" s="1144"/>
      <c r="AR59" s="1144"/>
      <c r="AS59" s="1144"/>
      <c r="AT59" s="1144"/>
      <c r="AU59" s="1144"/>
      <c r="AV59" s="1144"/>
      <c r="AW59" s="1144">
        <v>10000000</v>
      </c>
      <c r="AX59" s="1144"/>
      <c r="AY59" s="1345">
        <f t="shared" si="10"/>
        <v>10000000</v>
      </c>
      <c r="AZ59" s="1144">
        <f t="shared" si="16"/>
        <v>0</v>
      </c>
      <c r="BA59" s="1144"/>
      <c r="BB59" s="1144"/>
      <c r="BC59" s="1144"/>
      <c r="BD59" s="1144"/>
      <c r="BE59" s="1144">
        <v>194034</v>
      </c>
      <c r="BF59" s="1144"/>
      <c r="BG59" s="1144"/>
      <c r="BH59" s="1144"/>
      <c r="BI59" s="1144"/>
      <c r="BJ59" s="1144"/>
      <c r="BK59" s="1144"/>
      <c r="BL59" s="1144"/>
      <c r="BM59" s="1144"/>
      <c r="BN59" s="1144"/>
      <c r="BO59" s="1144"/>
      <c r="BP59" s="1144"/>
      <c r="BQ59" s="1144"/>
      <c r="BR59" s="1144"/>
      <c r="BS59" s="1144"/>
      <c r="BT59" s="1144"/>
      <c r="BU59" s="1144"/>
      <c r="BV59" s="1144"/>
      <c r="BW59" s="1345">
        <f t="shared" si="14"/>
        <v>194034</v>
      </c>
      <c r="BX59" s="1144"/>
      <c r="BY59" s="1144"/>
      <c r="BZ59" s="1144"/>
      <c r="CA59" s="1144"/>
      <c r="CB59" s="1144"/>
      <c r="CC59" s="1144">
        <v>194034</v>
      </c>
      <c r="CD59" s="1144"/>
      <c r="CE59" s="1144"/>
      <c r="CF59" s="1144"/>
      <c r="CG59" s="1144"/>
      <c r="CH59" s="1144"/>
      <c r="CI59" s="1144"/>
      <c r="CJ59" s="1144"/>
      <c r="CK59" s="1144"/>
      <c r="CL59" s="1144"/>
      <c r="CM59" s="1144"/>
      <c r="CN59" s="1144"/>
      <c r="CO59" s="1144"/>
      <c r="CP59" s="1144"/>
      <c r="CQ59" s="1144"/>
      <c r="CR59" s="1144"/>
      <c r="CS59" s="1144"/>
      <c r="CT59" s="1144"/>
      <c r="CU59" s="1345">
        <f t="shared" si="13"/>
        <v>194034</v>
      </c>
      <c r="CV59" s="1144">
        <v>0</v>
      </c>
      <c r="CW59" s="1144"/>
      <c r="CX59" s="1144"/>
      <c r="CY59" s="1144"/>
      <c r="CZ59" s="1144"/>
      <c r="DA59" s="1144">
        <v>194034</v>
      </c>
      <c r="DB59" s="1146"/>
      <c r="DC59" s="1146"/>
      <c r="DD59" s="1146"/>
      <c r="DE59" s="1146"/>
      <c r="DF59" s="1146"/>
      <c r="DG59" s="1146"/>
      <c r="DH59" s="1146"/>
      <c r="DI59" s="1146"/>
      <c r="DJ59" s="1146"/>
      <c r="DK59" s="1146"/>
      <c r="DL59" s="1146"/>
      <c r="DM59" s="1146"/>
      <c r="DN59" s="1146"/>
      <c r="DO59" s="1146"/>
      <c r="DP59" s="1146"/>
      <c r="DQ59" s="1146"/>
      <c r="DR59" s="1146"/>
      <c r="DS59" s="1286">
        <f t="shared" si="15"/>
        <v>194034</v>
      </c>
      <c r="DT59" s="1144">
        <f t="shared" si="12"/>
        <v>10582102</v>
      </c>
      <c r="DU59" s="575" t="s">
        <v>1170</v>
      </c>
    </row>
    <row r="60" spans="1:125" ht="40.5" x14ac:dyDescent="0.25">
      <c r="A60" s="832">
        <v>1</v>
      </c>
      <c r="B60" s="832" t="s">
        <v>25</v>
      </c>
      <c r="C60" s="832" t="s">
        <v>112</v>
      </c>
      <c r="D60" s="832" t="s">
        <v>113</v>
      </c>
      <c r="E60" s="832" t="s">
        <v>114</v>
      </c>
      <c r="F60" s="832" t="s">
        <v>199</v>
      </c>
      <c r="G60" s="832" t="s">
        <v>200</v>
      </c>
      <c r="H60" s="832">
        <v>0</v>
      </c>
      <c r="I60" s="832" t="s">
        <v>201</v>
      </c>
      <c r="J60" s="832" t="s">
        <v>32</v>
      </c>
      <c r="K60" s="832" t="s">
        <v>33</v>
      </c>
      <c r="L60" s="832">
        <v>1</v>
      </c>
      <c r="M60" s="832">
        <v>1</v>
      </c>
      <c r="N60" s="832" t="s">
        <v>214</v>
      </c>
      <c r="O60" s="832" t="s">
        <v>215</v>
      </c>
      <c r="P60" s="832">
        <v>0</v>
      </c>
      <c r="Q60" s="1141">
        <v>2023</v>
      </c>
      <c r="R60" s="832" t="s">
        <v>210</v>
      </c>
      <c r="S60" s="832" t="s">
        <v>37</v>
      </c>
      <c r="T60" s="832" t="s">
        <v>124</v>
      </c>
      <c r="U60" s="1147">
        <v>3</v>
      </c>
      <c r="V60" s="1147">
        <v>3</v>
      </c>
      <c r="W60" s="1158">
        <v>0</v>
      </c>
      <c r="X60" s="1164">
        <v>1</v>
      </c>
      <c r="Y60" s="1164">
        <v>2</v>
      </c>
      <c r="Z60" s="1164">
        <v>3</v>
      </c>
      <c r="AA60" s="1143"/>
      <c r="AB60" s="1144"/>
      <c r="AC60" s="1144"/>
      <c r="AD60" s="1144"/>
      <c r="AE60" s="1144"/>
      <c r="AF60" s="1144"/>
      <c r="AG60" s="1144"/>
      <c r="AH60" s="1144"/>
      <c r="AI60" s="1144"/>
      <c r="AJ60" s="1144"/>
      <c r="AK60" s="1144"/>
      <c r="AL60" s="1144"/>
      <c r="AM60" s="1144"/>
      <c r="AN60" s="1144"/>
      <c r="AO60" s="1144"/>
      <c r="AP60" s="1144"/>
      <c r="AQ60" s="1144"/>
      <c r="AR60" s="1144"/>
      <c r="AS60" s="1144"/>
      <c r="AT60" s="1144"/>
      <c r="AU60" s="1144"/>
      <c r="AV60" s="1144"/>
      <c r="AW60" s="1144">
        <v>10000000</v>
      </c>
      <c r="AX60" s="1144"/>
      <c r="AY60" s="1345">
        <f t="shared" si="10"/>
        <v>10000000</v>
      </c>
      <c r="AZ60" s="1144">
        <f t="shared" si="16"/>
        <v>0</v>
      </c>
      <c r="BA60" s="1144"/>
      <c r="BB60" s="1144"/>
      <c r="BC60" s="1144"/>
      <c r="BD60" s="1144"/>
      <c r="BE60" s="1144">
        <v>37422000</v>
      </c>
      <c r="BF60" s="1144"/>
      <c r="BG60" s="1144"/>
      <c r="BH60" s="1144"/>
      <c r="BI60" s="1144"/>
      <c r="BJ60" s="1144"/>
      <c r="BK60" s="1144"/>
      <c r="BL60" s="1144"/>
      <c r="BM60" s="1144"/>
      <c r="BN60" s="1144"/>
      <c r="BO60" s="1144"/>
      <c r="BP60" s="1144"/>
      <c r="BQ60" s="1144"/>
      <c r="BR60" s="1144"/>
      <c r="BS60" s="1144"/>
      <c r="BT60" s="1144"/>
      <c r="BU60" s="1144"/>
      <c r="BV60" s="1144"/>
      <c r="BW60" s="1345">
        <f t="shared" si="14"/>
        <v>37422000</v>
      </c>
      <c r="BX60" s="1144"/>
      <c r="BY60" s="1144"/>
      <c r="BZ60" s="1144"/>
      <c r="CA60" s="1144"/>
      <c r="CB60" s="1144"/>
      <c r="CC60" s="1144">
        <v>37422000</v>
      </c>
      <c r="CD60" s="1144"/>
      <c r="CE60" s="1144"/>
      <c r="CF60" s="1144"/>
      <c r="CG60" s="1144"/>
      <c r="CH60" s="1144"/>
      <c r="CI60" s="1144"/>
      <c r="CJ60" s="1144"/>
      <c r="CK60" s="1144"/>
      <c r="CL60" s="1144"/>
      <c r="CM60" s="1144"/>
      <c r="CN60" s="1144"/>
      <c r="CO60" s="1144"/>
      <c r="CP60" s="1144"/>
      <c r="CQ60" s="1144"/>
      <c r="CR60" s="1144"/>
      <c r="CS60" s="1144"/>
      <c r="CT60" s="1144"/>
      <c r="CU60" s="1345">
        <f t="shared" si="13"/>
        <v>37422000</v>
      </c>
      <c r="CV60" s="1144">
        <v>0</v>
      </c>
      <c r="CW60" s="1144"/>
      <c r="CX60" s="1144"/>
      <c r="CY60" s="1144"/>
      <c r="CZ60" s="1144"/>
      <c r="DA60" s="1144">
        <v>37422000</v>
      </c>
      <c r="DB60" s="1146"/>
      <c r="DC60" s="1146"/>
      <c r="DD60" s="1146"/>
      <c r="DE60" s="1146"/>
      <c r="DF60" s="1146"/>
      <c r="DG60" s="1146"/>
      <c r="DH60" s="1146"/>
      <c r="DI60" s="1146"/>
      <c r="DJ60" s="1146"/>
      <c r="DK60" s="1146"/>
      <c r="DL60" s="1146"/>
      <c r="DM60" s="1146"/>
      <c r="DN60" s="1146"/>
      <c r="DO60" s="1146"/>
      <c r="DP60" s="1146"/>
      <c r="DQ60" s="1146"/>
      <c r="DR60" s="1146"/>
      <c r="DS60" s="1286">
        <f t="shared" si="15"/>
        <v>37422000</v>
      </c>
      <c r="DT60" s="1144">
        <f t="shared" si="12"/>
        <v>122266000</v>
      </c>
      <c r="DU60" s="575" t="s">
        <v>1170</v>
      </c>
    </row>
    <row r="61" spans="1:125" ht="40.5" x14ac:dyDescent="0.25">
      <c r="A61" s="832">
        <v>1</v>
      </c>
      <c r="B61" s="832" t="s">
        <v>25</v>
      </c>
      <c r="C61" s="832" t="s">
        <v>112</v>
      </c>
      <c r="D61" s="832" t="s">
        <v>113</v>
      </c>
      <c r="E61" s="832" t="s">
        <v>114</v>
      </c>
      <c r="F61" s="832" t="s">
        <v>199</v>
      </c>
      <c r="G61" s="832" t="s">
        <v>200</v>
      </c>
      <c r="H61" s="832">
        <v>0</v>
      </c>
      <c r="I61" s="832" t="s">
        <v>201</v>
      </c>
      <c r="J61" s="832" t="s">
        <v>32</v>
      </c>
      <c r="K61" s="832" t="s">
        <v>33</v>
      </c>
      <c r="L61" s="832">
        <v>1</v>
      </c>
      <c r="M61" s="832">
        <v>1</v>
      </c>
      <c r="N61" s="832" t="s">
        <v>216</v>
      </c>
      <c r="O61" s="832" t="s">
        <v>217</v>
      </c>
      <c r="P61" s="1147">
        <v>2158</v>
      </c>
      <c r="Q61" s="1141">
        <v>2023</v>
      </c>
      <c r="R61" s="832" t="s">
        <v>218</v>
      </c>
      <c r="S61" s="832" t="s">
        <v>37</v>
      </c>
      <c r="T61" s="832" t="s">
        <v>124</v>
      </c>
      <c r="U61" s="1147">
        <v>3600</v>
      </c>
      <c r="V61" s="1147">
        <v>3600</v>
      </c>
      <c r="W61" s="1158">
        <v>900</v>
      </c>
      <c r="X61" s="1147">
        <v>900</v>
      </c>
      <c r="Y61" s="1147">
        <v>900</v>
      </c>
      <c r="Z61" s="1147">
        <v>900</v>
      </c>
      <c r="AA61" s="1143"/>
      <c r="AB61" s="1144"/>
      <c r="AC61" s="1144"/>
      <c r="AD61" s="1144"/>
      <c r="AE61" s="1144"/>
      <c r="AF61" s="1144">
        <v>34095600</v>
      </c>
      <c r="AG61" s="1144"/>
      <c r="AH61" s="1144"/>
      <c r="AI61" s="1144"/>
      <c r="AJ61" s="1144"/>
      <c r="AK61" s="1144"/>
      <c r="AL61" s="1144"/>
      <c r="AM61" s="1144"/>
      <c r="AN61" s="1144"/>
      <c r="AO61" s="1144"/>
      <c r="AP61" s="1144"/>
      <c r="AQ61" s="1144"/>
      <c r="AR61" s="1144"/>
      <c r="AS61" s="1144"/>
      <c r="AT61" s="1144"/>
      <c r="AU61" s="1144"/>
      <c r="AV61" s="1144"/>
      <c r="AW61" s="1144"/>
      <c r="AX61" s="1144"/>
      <c r="AY61" s="1345">
        <f t="shared" si="10"/>
        <v>34095600</v>
      </c>
      <c r="AZ61" s="1144">
        <f t="shared" si="16"/>
        <v>0</v>
      </c>
      <c r="BA61" s="1144"/>
      <c r="BB61" s="1144"/>
      <c r="BC61" s="1144"/>
      <c r="BD61" s="1144"/>
      <c r="BE61" s="1144">
        <v>18711000</v>
      </c>
      <c r="BF61" s="1144"/>
      <c r="BG61" s="1144"/>
      <c r="BH61" s="1144"/>
      <c r="BI61" s="1144"/>
      <c r="BJ61" s="1144"/>
      <c r="BK61" s="1144"/>
      <c r="BL61" s="1144"/>
      <c r="BM61" s="1144"/>
      <c r="BN61" s="1144"/>
      <c r="BO61" s="1144"/>
      <c r="BP61" s="1144"/>
      <c r="BQ61" s="1144"/>
      <c r="BR61" s="1144"/>
      <c r="BS61" s="1144"/>
      <c r="BT61" s="1144"/>
      <c r="BU61" s="1144"/>
      <c r="BV61" s="1144"/>
      <c r="BW61" s="1345">
        <f t="shared" si="14"/>
        <v>18711000</v>
      </c>
      <c r="BX61" s="1144"/>
      <c r="BY61" s="1144"/>
      <c r="BZ61" s="1144"/>
      <c r="CA61" s="1144"/>
      <c r="CB61" s="1144"/>
      <c r="CC61" s="1144">
        <v>18711000</v>
      </c>
      <c r="CD61" s="1144"/>
      <c r="CE61" s="1144"/>
      <c r="CF61" s="1144"/>
      <c r="CG61" s="1144"/>
      <c r="CH61" s="1144"/>
      <c r="CI61" s="1144"/>
      <c r="CJ61" s="1144"/>
      <c r="CK61" s="1144"/>
      <c r="CL61" s="1144"/>
      <c r="CM61" s="1144"/>
      <c r="CN61" s="1144"/>
      <c r="CO61" s="1144"/>
      <c r="CP61" s="1144"/>
      <c r="CQ61" s="1144"/>
      <c r="CR61" s="1144"/>
      <c r="CS61" s="1144"/>
      <c r="CT61" s="1144"/>
      <c r="CU61" s="1345">
        <f t="shared" si="13"/>
        <v>18711000</v>
      </c>
      <c r="CV61" s="1144">
        <v>0</v>
      </c>
      <c r="CW61" s="1144"/>
      <c r="CX61" s="1144"/>
      <c r="CY61" s="1144"/>
      <c r="CZ61" s="1144"/>
      <c r="DA61" s="1144">
        <v>18711000</v>
      </c>
      <c r="DB61" s="1146"/>
      <c r="DC61" s="1146"/>
      <c r="DD61" s="1146"/>
      <c r="DE61" s="1146"/>
      <c r="DF61" s="1146"/>
      <c r="DG61" s="1146"/>
      <c r="DH61" s="1146"/>
      <c r="DI61" s="1146"/>
      <c r="DJ61" s="1146"/>
      <c r="DK61" s="1146"/>
      <c r="DL61" s="1146"/>
      <c r="DM61" s="1146"/>
      <c r="DN61" s="1146"/>
      <c r="DO61" s="1146"/>
      <c r="DP61" s="1146"/>
      <c r="DQ61" s="1146"/>
      <c r="DR61" s="1146"/>
      <c r="DS61" s="1286">
        <f t="shared" si="15"/>
        <v>18711000</v>
      </c>
      <c r="DT61" s="1144">
        <f t="shared" si="12"/>
        <v>90228600</v>
      </c>
      <c r="DU61" s="575" t="s">
        <v>1170</v>
      </c>
    </row>
    <row r="62" spans="1:125" ht="40.5" x14ac:dyDescent="0.25">
      <c r="A62" s="832">
        <v>1</v>
      </c>
      <c r="B62" s="832" t="s">
        <v>25</v>
      </c>
      <c r="C62" s="832" t="s">
        <v>112</v>
      </c>
      <c r="D62" s="832" t="s">
        <v>113</v>
      </c>
      <c r="E62" s="832" t="s">
        <v>114</v>
      </c>
      <c r="F62" s="832" t="s">
        <v>199</v>
      </c>
      <c r="G62" s="832" t="s">
        <v>200</v>
      </c>
      <c r="H62" s="832">
        <v>0</v>
      </c>
      <c r="I62" s="832" t="s">
        <v>201</v>
      </c>
      <c r="J62" s="832" t="s">
        <v>32</v>
      </c>
      <c r="K62" s="832" t="s">
        <v>33</v>
      </c>
      <c r="L62" s="832">
        <v>1</v>
      </c>
      <c r="M62" s="832">
        <v>1</v>
      </c>
      <c r="N62" s="832" t="s">
        <v>219</v>
      </c>
      <c r="O62" s="832" t="s">
        <v>220</v>
      </c>
      <c r="P62" s="1147">
        <v>0</v>
      </c>
      <c r="Q62" s="1141"/>
      <c r="R62" s="832" t="s">
        <v>221</v>
      </c>
      <c r="S62" s="832" t="s">
        <v>37</v>
      </c>
      <c r="T62" s="832" t="s">
        <v>33</v>
      </c>
      <c r="U62" s="1147">
        <v>1</v>
      </c>
      <c r="V62" s="1147">
        <v>1</v>
      </c>
      <c r="W62" s="1158">
        <v>0</v>
      </c>
      <c r="X62" s="1165">
        <v>0.5</v>
      </c>
      <c r="Y62" s="1165">
        <v>0.75</v>
      </c>
      <c r="Z62" s="1165">
        <v>1</v>
      </c>
      <c r="AA62" s="1143"/>
      <c r="AB62" s="1144"/>
      <c r="AC62" s="1144"/>
      <c r="AD62" s="1144"/>
      <c r="AE62" s="1144"/>
      <c r="AF62" s="1144"/>
      <c r="AG62" s="1144"/>
      <c r="AH62" s="1144"/>
      <c r="AI62" s="1144"/>
      <c r="AJ62" s="1144"/>
      <c r="AK62" s="1144"/>
      <c r="AL62" s="1144"/>
      <c r="AM62" s="1144"/>
      <c r="AN62" s="1144"/>
      <c r="AO62" s="1144"/>
      <c r="AP62" s="1144"/>
      <c r="AQ62" s="1144"/>
      <c r="AR62" s="1144"/>
      <c r="AS62" s="1144"/>
      <c r="AT62" s="1144"/>
      <c r="AU62" s="1144"/>
      <c r="AV62" s="1144"/>
      <c r="AW62" s="1144">
        <v>5000000</v>
      </c>
      <c r="AX62" s="1144"/>
      <c r="AY62" s="1345">
        <f t="shared" si="10"/>
        <v>5000000</v>
      </c>
      <c r="AZ62" s="1144"/>
      <c r="BA62" s="1144"/>
      <c r="BB62" s="1144"/>
      <c r="BC62" s="1144"/>
      <c r="BD62" s="1144"/>
      <c r="BE62" s="1144">
        <v>12000000</v>
      </c>
      <c r="BF62" s="1144"/>
      <c r="BG62" s="1144"/>
      <c r="BH62" s="1144"/>
      <c r="BI62" s="1144"/>
      <c r="BJ62" s="1144"/>
      <c r="BK62" s="1144"/>
      <c r="BL62" s="1144"/>
      <c r="BM62" s="1144"/>
      <c r="BN62" s="1144"/>
      <c r="BO62" s="1144"/>
      <c r="BP62" s="1144"/>
      <c r="BQ62" s="1144"/>
      <c r="BR62" s="1144"/>
      <c r="BS62" s="1144"/>
      <c r="BT62" s="1144"/>
      <c r="BU62" s="1144"/>
      <c r="BV62" s="1144"/>
      <c r="BW62" s="1345">
        <f t="shared" si="14"/>
        <v>12000000</v>
      </c>
      <c r="BX62" s="1144"/>
      <c r="BY62" s="1144"/>
      <c r="BZ62" s="1144"/>
      <c r="CA62" s="1144"/>
      <c r="CB62" s="1144"/>
      <c r="CC62" s="1144">
        <v>12000000</v>
      </c>
      <c r="CD62" s="1144"/>
      <c r="CE62" s="1144"/>
      <c r="CF62" s="1144"/>
      <c r="CG62" s="1144"/>
      <c r="CH62" s="1144"/>
      <c r="CI62" s="1144"/>
      <c r="CJ62" s="1144"/>
      <c r="CK62" s="1144"/>
      <c r="CL62" s="1144"/>
      <c r="CM62" s="1144"/>
      <c r="CN62" s="1144"/>
      <c r="CO62" s="1144"/>
      <c r="CP62" s="1144"/>
      <c r="CQ62" s="1144"/>
      <c r="CR62" s="1144"/>
      <c r="CS62" s="1144"/>
      <c r="CT62" s="1144"/>
      <c r="CU62" s="1345">
        <f t="shared" si="13"/>
        <v>12000000</v>
      </c>
      <c r="CV62" s="1144"/>
      <c r="CW62" s="1144"/>
      <c r="CX62" s="1144"/>
      <c r="CY62" s="1144"/>
      <c r="CZ62" s="1144"/>
      <c r="DA62" s="1144">
        <v>12000000</v>
      </c>
      <c r="DB62" s="1146"/>
      <c r="DC62" s="1146"/>
      <c r="DD62" s="1146"/>
      <c r="DE62" s="1146"/>
      <c r="DF62" s="1146"/>
      <c r="DG62" s="1146"/>
      <c r="DH62" s="1146"/>
      <c r="DI62" s="1146"/>
      <c r="DJ62" s="1146"/>
      <c r="DK62" s="1146"/>
      <c r="DL62" s="1146"/>
      <c r="DM62" s="1146"/>
      <c r="DN62" s="1146"/>
      <c r="DO62" s="1146"/>
      <c r="DP62" s="1146"/>
      <c r="DQ62" s="1146"/>
      <c r="DR62" s="1146"/>
      <c r="DS62" s="1286">
        <f t="shared" si="15"/>
        <v>12000000</v>
      </c>
      <c r="DT62" s="1144">
        <f t="shared" si="12"/>
        <v>41000000</v>
      </c>
      <c r="DU62" s="575" t="s">
        <v>1170</v>
      </c>
    </row>
    <row r="63" spans="1:125" ht="54" x14ac:dyDescent="0.25">
      <c r="A63" s="832">
        <v>1</v>
      </c>
      <c r="B63" s="832" t="s">
        <v>25</v>
      </c>
      <c r="C63" s="832" t="s">
        <v>112</v>
      </c>
      <c r="D63" s="832" t="s">
        <v>222</v>
      </c>
      <c r="E63" s="832" t="s">
        <v>223</v>
      </c>
      <c r="F63" s="832" t="s">
        <v>224</v>
      </c>
      <c r="G63" s="832" t="s">
        <v>225</v>
      </c>
      <c r="H63" s="1142">
        <v>209791</v>
      </c>
      <c r="I63" s="832" t="s">
        <v>226</v>
      </c>
      <c r="J63" s="832" t="s">
        <v>105</v>
      </c>
      <c r="K63" s="832" t="s">
        <v>124</v>
      </c>
      <c r="L63" s="832">
        <v>8391</v>
      </c>
      <c r="M63" s="1142">
        <v>218182</v>
      </c>
      <c r="N63" s="832" t="s">
        <v>227</v>
      </c>
      <c r="O63" s="832" t="s">
        <v>228</v>
      </c>
      <c r="P63" s="1142">
        <v>209791</v>
      </c>
      <c r="Q63" s="832">
        <v>2023</v>
      </c>
      <c r="R63" s="832" t="s">
        <v>229</v>
      </c>
      <c r="S63" s="832" t="s">
        <v>37</v>
      </c>
      <c r="T63" s="832" t="s">
        <v>33</v>
      </c>
      <c r="U63" s="1142">
        <v>8391</v>
      </c>
      <c r="V63" s="1142">
        <v>218182</v>
      </c>
      <c r="W63" s="1162">
        <v>2097</v>
      </c>
      <c r="X63" s="1142">
        <f>+W63+2098</f>
        <v>4195</v>
      </c>
      <c r="Y63" s="1142">
        <f>+X63+2098</f>
        <v>6293</v>
      </c>
      <c r="Z63" s="1142">
        <f>+Y63+2098</f>
        <v>8391</v>
      </c>
      <c r="AA63" s="1143">
        <v>116550228377.57001</v>
      </c>
      <c r="AB63" s="1144"/>
      <c r="AC63" s="1144"/>
      <c r="AD63" s="1144"/>
      <c r="AE63" s="1144"/>
      <c r="AF63" s="1144">
        <v>49836120836</v>
      </c>
      <c r="AG63" s="1144"/>
      <c r="AH63" s="1144"/>
      <c r="AI63" s="1144"/>
      <c r="AJ63" s="1144"/>
      <c r="AK63" s="1144"/>
      <c r="AL63" s="1144"/>
      <c r="AM63" s="1144"/>
      <c r="AN63" s="1144"/>
      <c r="AO63" s="1144"/>
      <c r="AP63" s="1144"/>
      <c r="AQ63" s="1144"/>
      <c r="AR63" s="1144"/>
      <c r="AS63" s="1144"/>
      <c r="AT63" s="1144"/>
      <c r="AU63" s="1144"/>
      <c r="AV63" s="1144"/>
      <c r="AW63" s="1144"/>
      <c r="AX63" s="1144"/>
      <c r="AY63" s="1345">
        <f t="shared" si="10"/>
        <v>166386349213.57001</v>
      </c>
      <c r="AZ63" s="1144">
        <v>112661511771</v>
      </c>
      <c r="BA63" s="1144"/>
      <c r="BB63" s="1144"/>
      <c r="BC63" s="1144"/>
      <c r="BD63" s="1144"/>
      <c r="BE63" s="1144">
        <v>42541279700</v>
      </c>
      <c r="BF63" s="1144"/>
      <c r="BG63" s="1144"/>
      <c r="BH63" s="1144"/>
      <c r="BI63" s="1144"/>
      <c r="BJ63" s="1144"/>
      <c r="BK63" s="1144"/>
      <c r="BL63" s="1144"/>
      <c r="BM63" s="1144"/>
      <c r="BN63" s="1144"/>
      <c r="BO63" s="1144"/>
      <c r="BP63" s="1144"/>
      <c r="BQ63" s="1144"/>
      <c r="BR63" s="1144"/>
      <c r="BS63" s="1144"/>
      <c r="BT63" s="1144"/>
      <c r="BU63" s="1144"/>
      <c r="BV63" s="1144"/>
      <c r="BW63" s="1345">
        <f t="shared" si="14"/>
        <v>155202791471</v>
      </c>
      <c r="BX63" s="1144">
        <v>117798019082</v>
      </c>
      <c r="BY63" s="1144"/>
      <c r="BZ63" s="1144"/>
      <c r="CA63" s="1144"/>
      <c r="CB63" s="1144"/>
      <c r="CC63" s="1144">
        <v>44428410867</v>
      </c>
      <c r="CD63" s="1144"/>
      <c r="CE63" s="1144"/>
      <c r="CF63" s="1144"/>
      <c r="CG63" s="1144"/>
      <c r="CH63" s="1144"/>
      <c r="CI63" s="1144"/>
      <c r="CJ63" s="1144"/>
      <c r="CK63" s="1144"/>
      <c r="CL63" s="1144"/>
      <c r="CM63" s="1144"/>
      <c r="CN63" s="1144"/>
      <c r="CO63" s="1144"/>
      <c r="CP63" s="1144"/>
      <c r="CQ63" s="1144"/>
      <c r="CR63" s="1144"/>
      <c r="CS63" s="1144"/>
      <c r="CT63" s="1144"/>
      <c r="CU63" s="1345">
        <f t="shared" si="13"/>
        <v>162226429949</v>
      </c>
      <c r="CV63" s="1144">
        <v>123119269977</v>
      </c>
      <c r="CW63" s="1144"/>
      <c r="CX63" s="1144"/>
      <c r="CY63" s="1144"/>
      <c r="CZ63" s="1144"/>
      <c r="DA63" s="1144">
        <v>46386370934</v>
      </c>
      <c r="DB63" s="1146"/>
      <c r="DC63" s="1146"/>
      <c r="DD63" s="1146"/>
      <c r="DE63" s="1146"/>
      <c r="DF63" s="1146"/>
      <c r="DG63" s="1146"/>
      <c r="DH63" s="1146"/>
      <c r="DI63" s="1146"/>
      <c r="DJ63" s="1146"/>
      <c r="DK63" s="1146"/>
      <c r="DL63" s="1146"/>
      <c r="DM63" s="1146"/>
      <c r="DN63" s="1146"/>
      <c r="DO63" s="1146"/>
      <c r="DP63" s="1146"/>
      <c r="DQ63" s="1146"/>
      <c r="DR63" s="1146"/>
      <c r="DS63" s="1286">
        <f t="shared" si="15"/>
        <v>169505640911</v>
      </c>
      <c r="DT63" s="1144">
        <f t="shared" si="12"/>
        <v>653321211544.57007</v>
      </c>
      <c r="DU63" s="575" t="s">
        <v>1170</v>
      </c>
    </row>
    <row r="64" spans="1:125" ht="40.5" x14ac:dyDescent="0.25">
      <c r="A64" s="832">
        <v>1</v>
      </c>
      <c r="B64" s="832" t="s">
        <v>25</v>
      </c>
      <c r="C64" s="832" t="s">
        <v>112</v>
      </c>
      <c r="D64" s="832" t="s">
        <v>222</v>
      </c>
      <c r="E64" s="832" t="s">
        <v>223</v>
      </c>
      <c r="F64" s="832" t="s">
        <v>230</v>
      </c>
      <c r="G64" s="832" t="s">
        <v>231</v>
      </c>
      <c r="H64" s="1147">
        <v>39</v>
      </c>
      <c r="I64" s="832" t="s">
        <v>232</v>
      </c>
      <c r="J64" s="832" t="s">
        <v>32</v>
      </c>
      <c r="K64" s="832" t="s">
        <v>33</v>
      </c>
      <c r="L64" s="1166">
        <v>3</v>
      </c>
      <c r="M64" s="1147">
        <v>42</v>
      </c>
      <c r="N64" s="832" t="s">
        <v>233</v>
      </c>
      <c r="O64" s="832" t="s">
        <v>234</v>
      </c>
      <c r="P64" s="832">
        <v>39</v>
      </c>
      <c r="Q64" s="832">
        <v>2023</v>
      </c>
      <c r="R64" s="832" t="s">
        <v>235</v>
      </c>
      <c r="S64" s="832" t="s">
        <v>37</v>
      </c>
      <c r="T64" s="832" t="s">
        <v>33</v>
      </c>
      <c r="U64" s="832">
        <v>3</v>
      </c>
      <c r="V64" s="832">
        <v>42</v>
      </c>
      <c r="W64" s="969">
        <v>1</v>
      </c>
      <c r="X64" s="832">
        <v>2</v>
      </c>
      <c r="Y64" s="832">
        <v>3</v>
      </c>
      <c r="Z64" s="832">
        <v>0</v>
      </c>
      <c r="AA64" s="1143">
        <v>1000</v>
      </c>
      <c r="AB64" s="1144"/>
      <c r="AC64" s="1144"/>
      <c r="AD64" s="1144"/>
      <c r="AE64" s="1144"/>
      <c r="AF64" s="1144"/>
      <c r="AG64" s="1144"/>
      <c r="AH64" s="1144"/>
      <c r="AI64" s="1144"/>
      <c r="AJ64" s="1144"/>
      <c r="AK64" s="1144"/>
      <c r="AL64" s="1144"/>
      <c r="AM64" s="1144"/>
      <c r="AN64" s="1144"/>
      <c r="AO64" s="1144"/>
      <c r="AP64" s="1144"/>
      <c r="AQ64" s="1144"/>
      <c r="AR64" s="1144"/>
      <c r="AS64" s="1144"/>
      <c r="AT64" s="1144"/>
      <c r="AU64" s="1144"/>
      <c r="AV64" s="1144"/>
      <c r="AW64" s="1144">
        <v>10000000</v>
      </c>
      <c r="AX64" s="1144"/>
      <c r="AY64" s="1345">
        <f t="shared" si="10"/>
        <v>10001000</v>
      </c>
      <c r="AZ64" s="1144">
        <v>1000</v>
      </c>
      <c r="BA64" s="1144"/>
      <c r="BB64" s="1144"/>
      <c r="BC64" s="1144"/>
      <c r="BD64" s="1144"/>
      <c r="BE64" s="1144"/>
      <c r="BF64" s="1144"/>
      <c r="BG64" s="1144"/>
      <c r="BH64" s="1144"/>
      <c r="BI64" s="1144"/>
      <c r="BJ64" s="1144"/>
      <c r="BK64" s="1144"/>
      <c r="BL64" s="1144"/>
      <c r="BM64" s="1144"/>
      <c r="BN64" s="1144"/>
      <c r="BO64" s="1144"/>
      <c r="BP64" s="1144"/>
      <c r="BQ64" s="1144"/>
      <c r="BR64" s="1144"/>
      <c r="BS64" s="1144"/>
      <c r="BT64" s="1144"/>
      <c r="BU64" s="1144"/>
      <c r="BV64" s="1144"/>
      <c r="BW64" s="1345">
        <f t="shared" si="14"/>
        <v>1000</v>
      </c>
      <c r="BX64" s="1144">
        <v>1000</v>
      </c>
      <c r="BY64" s="1144"/>
      <c r="BZ64" s="1144"/>
      <c r="CA64" s="1144"/>
      <c r="CB64" s="1144"/>
      <c r="CC64" s="1144"/>
      <c r="CD64" s="1144"/>
      <c r="CE64" s="1144"/>
      <c r="CF64" s="1144"/>
      <c r="CG64" s="1144"/>
      <c r="CH64" s="1144"/>
      <c r="CI64" s="1144"/>
      <c r="CJ64" s="1144"/>
      <c r="CK64" s="1144"/>
      <c r="CL64" s="1144"/>
      <c r="CM64" s="1144"/>
      <c r="CN64" s="1144"/>
      <c r="CO64" s="1144"/>
      <c r="CP64" s="1144"/>
      <c r="CQ64" s="1144"/>
      <c r="CR64" s="1144"/>
      <c r="CS64" s="1144"/>
      <c r="CT64" s="1144"/>
      <c r="CU64" s="1345">
        <f t="shared" si="13"/>
        <v>1000</v>
      </c>
      <c r="CV64" s="1144"/>
      <c r="CW64" s="1144"/>
      <c r="CX64" s="1144"/>
      <c r="CY64" s="1144"/>
      <c r="CZ64" s="1144"/>
      <c r="DA64" s="1144"/>
      <c r="DB64" s="1146"/>
      <c r="DC64" s="1146"/>
      <c r="DD64" s="1146"/>
      <c r="DE64" s="1146"/>
      <c r="DF64" s="1146"/>
      <c r="DG64" s="1146"/>
      <c r="DH64" s="1146"/>
      <c r="DI64" s="1146"/>
      <c r="DJ64" s="1146"/>
      <c r="DK64" s="1146"/>
      <c r="DL64" s="1146"/>
      <c r="DM64" s="1146"/>
      <c r="DN64" s="1146"/>
      <c r="DO64" s="1146"/>
      <c r="DP64" s="1146"/>
      <c r="DQ64" s="1146"/>
      <c r="DR64" s="1146"/>
      <c r="DS64" s="1286">
        <f t="shared" si="15"/>
        <v>0</v>
      </c>
      <c r="DT64" s="1144">
        <f t="shared" si="12"/>
        <v>10003000</v>
      </c>
      <c r="DU64" s="575" t="s">
        <v>1170</v>
      </c>
    </row>
    <row r="65" spans="1:130" ht="40.5" x14ac:dyDescent="0.25">
      <c r="A65" s="832">
        <v>1</v>
      </c>
      <c r="B65" s="832" t="s">
        <v>25</v>
      </c>
      <c r="C65" s="832" t="s">
        <v>112</v>
      </c>
      <c r="D65" s="832" t="s">
        <v>222</v>
      </c>
      <c r="E65" s="832" t="s">
        <v>223</v>
      </c>
      <c r="F65" s="832" t="s">
        <v>230</v>
      </c>
      <c r="G65" s="832" t="s">
        <v>231</v>
      </c>
      <c r="H65" s="1147">
        <v>39</v>
      </c>
      <c r="I65" s="832" t="s">
        <v>232</v>
      </c>
      <c r="J65" s="832" t="s">
        <v>32</v>
      </c>
      <c r="K65" s="832" t="s">
        <v>33</v>
      </c>
      <c r="L65" s="1166">
        <v>3</v>
      </c>
      <c r="M65" s="1147">
        <v>42</v>
      </c>
      <c r="N65" s="832" t="s">
        <v>236</v>
      </c>
      <c r="O65" s="832" t="s">
        <v>237</v>
      </c>
      <c r="P65" s="1147">
        <v>4</v>
      </c>
      <c r="Q65" s="832">
        <v>2023</v>
      </c>
      <c r="R65" s="832" t="s">
        <v>238</v>
      </c>
      <c r="S65" s="832" t="s">
        <v>37</v>
      </c>
      <c r="T65" s="832" t="s">
        <v>239</v>
      </c>
      <c r="U65" s="1147">
        <v>4</v>
      </c>
      <c r="V65" s="1147">
        <v>4</v>
      </c>
      <c r="W65" s="1158">
        <v>1</v>
      </c>
      <c r="X65" s="1147">
        <v>1</v>
      </c>
      <c r="Y65" s="1147">
        <v>1</v>
      </c>
      <c r="Z65" s="1147">
        <v>1</v>
      </c>
      <c r="AA65" s="1143">
        <v>1135096409</v>
      </c>
      <c r="AB65" s="1144"/>
      <c r="AC65" s="1144"/>
      <c r="AD65" s="1144"/>
      <c r="AE65" s="1144"/>
      <c r="AF65" s="1144"/>
      <c r="AG65" s="1144"/>
      <c r="AH65" s="1144"/>
      <c r="AI65" s="1144"/>
      <c r="AJ65" s="1144"/>
      <c r="AK65" s="1144"/>
      <c r="AL65" s="1144"/>
      <c r="AM65" s="1144"/>
      <c r="AN65" s="1144"/>
      <c r="AO65" s="1144"/>
      <c r="AP65" s="1144"/>
      <c r="AQ65" s="1144"/>
      <c r="AR65" s="1144"/>
      <c r="AS65" s="1144"/>
      <c r="AT65" s="1144"/>
      <c r="AU65" s="1144"/>
      <c r="AV65" s="1144"/>
      <c r="AW65" s="1144"/>
      <c r="AX65" s="1144"/>
      <c r="AY65" s="1345">
        <f t="shared" si="10"/>
        <v>1135096409</v>
      </c>
      <c r="AZ65" s="1144">
        <f>1155790270</f>
        <v>1155790270</v>
      </c>
      <c r="BA65" s="1144"/>
      <c r="BB65" s="1144"/>
      <c r="BC65" s="1144"/>
      <c r="BD65" s="1144"/>
      <c r="BE65" s="1144"/>
      <c r="BF65" s="1144"/>
      <c r="BG65" s="1144"/>
      <c r="BH65" s="1144"/>
      <c r="BI65" s="1144"/>
      <c r="BJ65" s="1144"/>
      <c r="BK65" s="1144"/>
      <c r="BL65" s="1144"/>
      <c r="BM65" s="1144"/>
      <c r="BN65" s="1144"/>
      <c r="BO65" s="1144"/>
      <c r="BP65" s="1144"/>
      <c r="BQ65" s="1144"/>
      <c r="BR65" s="1144"/>
      <c r="BS65" s="1144"/>
      <c r="BT65" s="1144"/>
      <c r="BU65" s="1144"/>
      <c r="BV65" s="1144"/>
      <c r="BW65" s="1345">
        <f t="shared" si="14"/>
        <v>1155790270</v>
      </c>
      <c r="BX65" s="1144">
        <f>1165790270</f>
        <v>1165790270</v>
      </c>
      <c r="BY65" s="1144"/>
      <c r="BZ65" s="1144"/>
      <c r="CA65" s="1144"/>
      <c r="CB65" s="1144"/>
      <c r="CC65" s="1144"/>
      <c r="CD65" s="1144"/>
      <c r="CE65" s="1144"/>
      <c r="CF65" s="1144"/>
      <c r="CG65" s="1144"/>
      <c r="CH65" s="1144"/>
      <c r="CI65" s="1144"/>
      <c r="CJ65" s="1144"/>
      <c r="CK65" s="1144"/>
      <c r="CL65" s="1144"/>
      <c r="CM65" s="1144"/>
      <c r="CN65" s="1144"/>
      <c r="CO65" s="1144"/>
      <c r="CP65" s="1144"/>
      <c r="CQ65" s="1144"/>
      <c r="CR65" s="1144"/>
      <c r="CS65" s="1144"/>
      <c r="CT65" s="1144"/>
      <c r="CU65" s="1345">
        <f t="shared" si="13"/>
        <v>1165790270</v>
      </c>
      <c r="CV65" s="1144">
        <f>1175790270</f>
        <v>1175790270</v>
      </c>
      <c r="CW65" s="1144"/>
      <c r="CX65" s="1144"/>
      <c r="CY65" s="1144"/>
      <c r="CZ65" s="1144"/>
      <c r="DA65" s="1144"/>
      <c r="DB65" s="1146"/>
      <c r="DC65" s="1146"/>
      <c r="DD65" s="1146"/>
      <c r="DE65" s="1146"/>
      <c r="DF65" s="1146"/>
      <c r="DG65" s="1146"/>
      <c r="DH65" s="1146"/>
      <c r="DI65" s="1146"/>
      <c r="DJ65" s="1146"/>
      <c r="DK65" s="1146"/>
      <c r="DL65" s="1146"/>
      <c r="DM65" s="1146"/>
      <c r="DN65" s="1146"/>
      <c r="DO65" s="1146"/>
      <c r="DP65" s="1146"/>
      <c r="DQ65" s="1146"/>
      <c r="DR65" s="1146"/>
      <c r="DS65" s="1286">
        <f t="shared" si="15"/>
        <v>1175790270</v>
      </c>
      <c r="DT65" s="1144">
        <f t="shared" si="12"/>
        <v>4632467219</v>
      </c>
      <c r="DU65" s="575" t="s">
        <v>1170</v>
      </c>
    </row>
    <row r="66" spans="1:130" ht="40.5" x14ac:dyDescent="0.25">
      <c r="A66" s="832">
        <v>1</v>
      </c>
      <c r="B66" s="832" t="s">
        <v>25</v>
      </c>
      <c r="C66" s="832" t="s">
        <v>112</v>
      </c>
      <c r="D66" s="832" t="s">
        <v>222</v>
      </c>
      <c r="E66" s="832" t="s">
        <v>223</v>
      </c>
      <c r="F66" s="832" t="s">
        <v>230</v>
      </c>
      <c r="G66" s="832" t="s">
        <v>231</v>
      </c>
      <c r="H66" s="1147">
        <v>39</v>
      </c>
      <c r="I66" s="832" t="s">
        <v>232</v>
      </c>
      <c r="J66" s="832" t="s">
        <v>32</v>
      </c>
      <c r="K66" s="832" t="s">
        <v>33</v>
      </c>
      <c r="L66" s="1166">
        <v>3</v>
      </c>
      <c r="M66" s="1147">
        <v>42</v>
      </c>
      <c r="N66" s="832" t="s">
        <v>240</v>
      </c>
      <c r="O66" s="832" t="s">
        <v>241</v>
      </c>
      <c r="P66" s="832">
        <v>0</v>
      </c>
      <c r="Q66" s="832">
        <v>2023</v>
      </c>
      <c r="R66" s="832" t="s">
        <v>242</v>
      </c>
      <c r="S66" s="832" t="s">
        <v>37</v>
      </c>
      <c r="T66" s="832" t="s">
        <v>139</v>
      </c>
      <c r="U66" s="832">
        <v>1</v>
      </c>
      <c r="V66" s="832">
        <v>1</v>
      </c>
      <c r="W66" s="969">
        <v>0.25</v>
      </c>
      <c r="X66" s="832">
        <v>0.25</v>
      </c>
      <c r="Y66" s="832">
        <v>0.25</v>
      </c>
      <c r="Z66" s="832">
        <v>0.25</v>
      </c>
      <c r="AA66" s="1143">
        <v>1000</v>
      </c>
      <c r="AB66" s="1144"/>
      <c r="AC66" s="1144"/>
      <c r="AD66" s="1144"/>
      <c r="AE66" s="1144"/>
      <c r="AF66" s="1144"/>
      <c r="AG66" s="1144"/>
      <c r="AH66" s="1144"/>
      <c r="AI66" s="1144"/>
      <c r="AJ66" s="1144"/>
      <c r="AK66" s="1144"/>
      <c r="AL66" s="1144"/>
      <c r="AM66" s="1144"/>
      <c r="AN66" s="1144"/>
      <c r="AO66" s="1144"/>
      <c r="AP66" s="1144"/>
      <c r="AQ66" s="1144"/>
      <c r="AR66" s="1144"/>
      <c r="AS66" s="1144"/>
      <c r="AT66" s="1144"/>
      <c r="AU66" s="1144"/>
      <c r="AV66" s="1144"/>
      <c r="AW66" s="1144">
        <v>5000000</v>
      </c>
      <c r="AX66" s="1144"/>
      <c r="AY66" s="1345">
        <f t="shared" si="10"/>
        <v>5001000</v>
      </c>
      <c r="AZ66" s="1144">
        <v>0</v>
      </c>
      <c r="BA66" s="1144"/>
      <c r="BB66" s="1144"/>
      <c r="BC66" s="1144"/>
      <c r="BD66" s="1144"/>
      <c r="BE66" s="1144"/>
      <c r="BF66" s="1144"/>
      <c r="BG66" s="1144"/>
      <c r="BH66" s="1144"/>
      <c r="BI66" s="1144"/>
      <c r="BJ66" s="1144"/>
      <c r="BK66" s="1144"/>
      <c r="BL66" s="1144"/>
      <c r="BM66" s="1144"/>
      <c r="BN66" s="1144"/>
      <c r="BO66" s="1144"/>
      <c r="BP66" s="1144"/>
      <c r="BQ66" s="1144"/>
      <c r="BR66" s="1144"/>
      <c r="BS66" s="1144"/>
      <c r="BT66" s="1144"/>
      <c r="BU66" s="1144"/>
      <c r="BV66" s="1144"/>
      <c r="BW66" s="1345">
        <f t="shared" si="14"/>
        <v>0</v>
      </c>
      <c r="BX66" s="1144"/>
      <c r="BY66" s="1144"/>
      <c r="BZ66" s="1144"/>
      <c r="CA66" s="1144"/>
      <c r="CB66" s="1144"/>
      <c r="CC66" s="1144"/>
      <c r="CD66" s="1144"/>
      <c r="CE66" s="1144"/>
      <c r="CF66" s="1144"/>
      <c r="CG66" s="1144"/>
      <c r="CH66" s="1144"/>
      <c r="CI66" s="1144"/>
      <c r="CJ66" s="1144"/>
      <c r="CK66" s="1144"/>
      <c r="CL66" s="1144"/>
      <c r="CM66" s="1144"/>
      <c r="CN66" s="1144"/>
      <c r="CO66" s="1144"/>
      <c r="CP66" s="1144"/>
      <c r="CQ66" s="1144"/>
      <c r="CR66" s="1144"/>
      <c r="CS66" s="1144"/>
      <c r="CT66" s="1144"/>
      <c r="CU66" s="1345">
        <f t="shared" si="13"/>
        <v>0</v>
      </c>
      <c r="CV66" s="1144"/>
      <c r="CW66" s="1144"/>
      <c r="CX66" s="1144"/>
      <c r="CY66" s="1144"/>
      <c r="CZ66" s="1144"/>
      <c r="DA66" s="1144"/>
      <c r="DB66" s="1146"/>
      <c r="DC66" s="1146"/>
      <c r="DD66" s="1146"/>
      <c r="DE66" s="1146"/>
      <c r="DF66" s="1146"/>
      <c r="DG66" s="1146"/>
      <c r="DH66" s="1146"/>
      <c r="DI66" s="1146"/>
      <c r="DJ66" s="1146"/>
      <c r="DK66" s="1146"/>
      <c r="DL66" s="1146"/>
      <c r="DM66" s="1146"/>
      <c r="DN66" s="1146"/>
      <c r="DO66" s="1146"/>
      <c r="DP66" s="1146"/>
      <c r="DQ66" s="1146"/>
      <c r="DR66" s="1146"/>
      <c r="DS66" s="1286">
        <f t="shared" si="15"/>
        <v>0</v>
      </c>
      <c r="DT66" s="1144">
        <f t="shared" si="12"/>
        <v>5001000</v>
      </c>
      <c r="DU66" s="575" t="s">
        <v>1170</v>
      </c>
    </row>
    <row r="67" spans="1:130" ht="40.5" x14ac:dyDescent="0.25">
      <c r="A67" s="832">
        <v>1</v>
      </c>
      <c r="B67" s="832" t="s">
        <v>25</v>
      </c>
      <c r="C67" s="832" t="s">
        <v>112</v>
      </c>
      <c r="D67" s="832" t="s">
        <v>222</v>
      </c>
      <c r="E67" s="832" t="s">
        <v>223</v>
      </c>
      <c r="F67" s="832" t="s">
        <v>230</v>
      </c>
      <c r="G67" s="832" t="s">
        <v>231</v>
      </c>
      <c r="H67" s="1147">
        <v>39</v>
      </c>
      <c r="I67" s="832" t="s">
        <v>232</v>
      </c>
      <c r="J67" s="832" t="s">
        <v>32</v>
      </c>
      <c r="K67" s="832" t="s">
        <v>33</v>
      </c>
      <c r="L67" s="1166">
        <v>3</v>
      </c>
      <c r="M67" s="1147">
        <v>42</v>
      </c>
      <c r="N67" s="832" t="s">
        <v>244</v>
      </c>
      <c r="O67" s="832" t="s">
        <v>245</v>
      </c>
      <c r="P67" s="832">
        <v>1</v>
      </c>
      <c r="Q67" s="832">
        <v>2023</v>
      </c>
      <c r="R67" s="832" t="s">
        <v>243</v>
      </c>
      <c r="S67" s="832" t="s">
        <v>37</v>
      </c>
      <c r="T67" s="832" t="s">
        <v>239</v>
      </c>
      <c r="U67" s="832">
        <v>1</v>
      </c>
      <c r="V67" s="832">
        <v>1</v>
      </c>
      <c r="W67" s="969">
        <v>1</v>
      </c>
      <c r="X67" s="832">
        <v>1</v>
      </c>
      <c r="Y67" s="832">
        <v>1</v>
      </c>
      <c r="Z67" s="832">
        <v>1</v>
      </c>
      <c r="AA67" s="1143">
        <v>130480000</v>
      </c>
      <c r="AB67" s="1144"/>
      <c r="AC67" s="1144"/>
      <c r="AD67" s="1144"/>
      <c r="AE67" s="1144"/>
      <c r="AF67" s="1144"/>
      <c r="AG67" s="1144"/>
      <c r="AH67" s="1144"/>
      <c r="AI67" s="1144"/>
      <c r="AJ67" s="1144"/>
      <c r="AK67" s="1144"/>
      <c r="AL67" s="1144"/>
      <c r="AM67" s="1144"/>
      <c r="AN67" s="1144"/>
      <c r="AO67" s="1144"/>
      <c r="AP67" s="1144"/>
      <c r="AQ67" s="1144"/>
      <c r="AR67" s="1144"/>
      <c r="AS67" s="1144"/>
      <c r="AT67" s="1144"/>
      <c r="AU67" s="1144"/>
      <c r="AV67" s="1144"/>
      <c r="AW67" s="1144"/>
      <c r="AX67" s="1144"/>
      <c r="AY67" s="1345">
        <f t="shared" si="10"/>
        <v>130480000</v>
      </c>
      <c r="AZ67" s="1144">
        <v>160480000</v>
      </c>
      <c r="BA67" s="1144"/>
      <c r="BB67" s="1144"/>
      <c r="BC67" s="1144">
        <f>AD67+(AD67*2.894%)</f>
        <v>0</v>
      </c>
      <c r="BD67" s="1144"/>
      <c r="BE67" s="1144"/>
      <c r="BF67" s="1144"/>
      <c r="BG67" s="1144"/>
      <c r="BH67" s="1144"/>
      <c r="BI67" s="1144"/>
      <c r="BJ67" s="1144"/>
      <c r="BK67" s="1144"/>
      <c r="BL67" s="1144"/>
      <c r="BM67" s="1144"/>
      <c r="BN67" s="1144"/>
      <c r="BO67" s="1144"/>
      <c r="BP67" s="1144"/>
      <c r="BQ67" s="1144"/>
      <c r="BR67" s="1144"/>
      <c r="BS67" s="1144"/>
      <c r="BT67" s="1144"/>
      <c r="BU67" s="1144"/>
      <c r="BV67" s="1144"/>
      <c r="BW67" s="1345">
        <f t="shared" si="14"/>
        <v>160480000</v>
      </c>
      <c r="BX67" s="1144">
        <v>190480000</v>
      </c>
      <c r="BY67" s="1144"/>
      <c r="BZ67" s="1144"/>
      <c r="CA67" s="1144"/>
      <c r="CB67" s="1144"/>
      <c r="CC67" s="1144"/>
      <c r="CD67" s="1144"/>
      <c r="CE67" s="1144"/>
      <c r="CF67" s="1144"/>
      <c r="CG67" s="1144"/>
      <c r="CH67" s="1144"/>
      <c r="CI67" s="1144"/>
      <c r="CJ67" s="1144"/>
      <c r="CK67" s="1144"/>
      <c r="CL67" s="1144"/>
      <c r="CM67" s="1144"/>
      <c r="CN67" s="1144"/>
      <c r="CO67" s="1144"/>
      <c r="CP67" s="1144"/>
      <c r="CQ67" s="1144"/>
      <c r="CR67" s="1144"/>
      <c r="CS67" s="1144"/>
      <c r="CT67" s="1144"/>
      <c r="CU67" s="1345">
        <f t="shared" si="13"/>
        <v>190480000</v>
      </c>
      <c r="CV67" s="1144">
        <v>210480000</v>
      </c>
      <c r="CW67" s="1144"/>
      <c r="CX67" s="1144"/>
      <c r="CY67" s="1144"/>
      <c r="CZ67" s="1144"/>
      <c r="DA67" s="1144"/>
      <c r="DB67" s="1146"/>
      <c r="DC67" s="1146"/>
      <c r="DD67" s="1146"/>
      <c r="DE67" s="1146"/>
      <c r="DF67" s="1146"/>
      <c r="DG67" s="1146"/>
      <c r="DH67" s="1146"/>
      <c r="DI67" s="1146"/>
      <c r="DJ67" s="1146"/>
      <c r="DK67" s="1146"/>
      <c r="DL67" s="1146"/>
      <c r="DM67" s="1146"/>
      <c r="DN67" s="1146"/>
      <c r="DO67" s="1146"/>
      <c r="DP67" s="1146"/>
      <c r="DQ67" s="1146"/>
      <c r="DR67" s="1146"/>
      <c r="DS67" s="1286">
        <f t="shared" si="15"/>
        <v>210480000</v>
      </c>
      <c r="DT67" s="1144">
        <f t="shared" si="12"/>
        <v>691920000</v>
      </c>
      <c r="DU67" s="575" t="s">
        <v>1170</v>
      </c>
    </row>
    <row r="68" spans="1:130" ht="40.5" x14ac:dyDescent="0.25">
      <c r="A68" s="832">
        <v>1</v>
      </c>
      <c r="B68" s="832" t="s">
        <v>25</v>
      </c>
      <c r="C68" s="832" t="s">
        <v>112</v>
      </c>
      <c r="D68" s="832" t="s">
        <v>222</v>
      </c>
      <c r="E68" s="832" t="s">
        <v>223</v>
      </c>
      <c r="F68" s="832" t="s">
        <v>230</v>
      </c>
      <c r="G68" s="832" t="s">
        <v>231</v>
      </c>
      <c r="H68" s="1147">
        <v>39</v>
      </c>
      <c r="I68" s="832" t="s">
        <v>232</v>
      </c>
      <c r="J68" s="832" t="s">
        <v>32</v>
      </c>
      <c r="K68" s="832" t="s">
        <v>33</v>
      </c>
      <c r="L68" s="1166">
        <v>3</v>
      </c>
      <c r="M68" s="1147">
        <v>42</v>
      </c>
      <c r="N68" s="832" t="s">
        <v>246</v>
      </c>
      <c r="O68" s="832" t="s">
        <v>247</v>
      </c>
      <c r="P68" s="832">
        <v>2</v>
      </c>
      <c r="Q68" s="832">
        <v>2023</v>
      </c>
      <c r="R68" s="832" t="s">
        <v>248</v>
      </c>
      <c r="S68" s="832" t="s">
        <v>37</v>
      </c>
      <c r="T68" s="832" t="s">
        <v>33</v>
      </c>
      <c r="U68" s="832">
        <v>6</v>
      </c>
      <c r="V68" s="832">
        <v>6</v>
      </c>
      <c r="W68" s="969">
        <v>3</v>
      </c>
      <c r="X68" s="832">
        <v>4</v>
      </c>
      <c r="Y68" s="832">
        <v>5</v>
      </c>
      <c r="Z68" s="832">
        <v>6</v>
      </c>
      <c r="AA68" s="1143">
        <v>1000</v>
      </c>
      <c r="AB68" s="1144"/>
      <c r="AC68" s="1144"/>
      <c r="AD68" s="1144"/>
      <c r="AE68" s="1144"/>
      <c r="AF68" s="1144"/>
      <c r="AG68" s="1144"/>
      <c r="AH68" s="1144"/>
      <c r="AI68" s="1144"/>
      <c r="AJ68" s="1144"/>
      <c r="AK68" s="1144"/>
      <c r="AL68" s="1144"/>
      <c r="AM68" s="1144"/>
      <c r="AN68" s="1144"/>
      <c r="AO68" s="1144"/>
      <c r="AP68" s="1144"/>
      <c r="AQ68" s="1144"/>
      <c r="AR68" s="1144"/>
      <c r="AS68" s="1144"/>
      <c r="AT68" s="1144"/>
      <c r="AU68" s="1144"/>
      <c r="AV68" s="1144"/>
      <c r="AW68" s="1144">
        <v>10000000</v>
      </c>
      <c r="AX68" s="1144"/>
      <c r="AY68" s="1345">
        <f t="shared" si="10"/>
        <v>10001000</v>
      </c>
      <c r="AZ68" s="1144">
        <v>1000</v>
      </c>
      <c r="BA68" s="1144"/>
      <c r="BB68" s="1144"/>
      <c r="BC68" s="1144">
        <f>AD68+(AD68*2.894%)</f>
        <v>0</v>
      </c>
      <c r="BD68" s="1144"/>
      <c r="BE68" s="1144"/>
      <c r="BF68" s="1144"/>
      <c r="BG68" s="1144"/>
      <c r="BH68" s="1144"/>
      <c r="BI68" s="1144"/>
      <c r="BJ68" s="1144"/>
      <c r="BK68" s="1144"/>
      <c r="BL68" s="1144"/>
      <c r="BM68" s="1144"/>
      <c r="BN68" s="1144"/>
      <c r="BO68" s="1144"/>
      <c r="BP68" s="1144"/>
      <c r="BQ68" s="1144"/>
      <c r="BR68" s="1144"/>
      <c r="BS68" s="1144"/>
      <c r="BT68" s="1144"/>
      <c r="BU68" s="1144"/>
      <c r="BV68" s="1144"/>
      <c r="BW68" s="1345">
        <f t="shared" si="14"/>
        <v>1000</v>
      </c>
      <c r="BX68" s="1144">
        <v>1000</v>
      </c>
      <c r="BY68" s="1144"/>
      <c r="BZ68" s="1144"/>
      <c r="CA68" s="1144"/>
      <c r="CB68" s="1144"/>
      <c r="CC68" s="1144"/>
      <c r="CD68" s="1144"/>
      <c r="CE68" s="1144"/>
      <c r="CF68" s="1144"/>
      <c r="CG68" s="1144"/>
      <c r="CH68" s="1144"/>
      <c r="CI68" s="1144"/>
      <c r="CJ68" s="1144"/>
      <c r="CK68" s="1144"/>
      <c r="CL68" s="1144"/>
      <c r="CM68" s="1144"/>
      <c r="CN68" s="1144"/>
      <c r="CO68" s="1144"/>
      <c r="CP68" s="1144"/>
      <c r="CQ68" s="1144"/>
      <c r="CR68" s="1144"/>
      <c r="CS68" s="1144"/>
      <c r="CT68" s="1144"/>
      <c r="CU68" s="1345">
        <f t="shared" si="13"/>
        <v>1000</v>
      </c>
      <c r="CV68" s="1144">
        <v>1000</v>
      </c>
      <c r="CW68" s="1144"/>
      <c r="CX68" s="1144"/>
      <c r="CY68" s="1144"/>
      <c r="CZ68" s="1144"/>
      <c r="DA68" s="1144"/>
      <c r="DB68" s="1146"/>
      <c r="DC68" s="1146"/>
      <c r="DD68" s="1146"/>
      <c r="DE68" s="1146"/>
      <c r="DF68" s="1146"/>
      <c r="DG68" s="1146"/>
      <c r="DH68" s="1146"/>
      <c r="DI68" s="1146"/>
      <c r="DJ68" s="1146"/>
      <c r="DK68" s="1146"/>
      <c r="DL68" s="1146"/>
      <c r="DM68" s="1146"/>
      <c r="DN68" s="1146"/>
      <c r="DO68" s="1146"/>
      <c r="DP68" s="1146"/>
      <c r="DQ68" s="1146"/>
      <c r="DR68" s="1146"/>
      <c r="DS68" s="1286">
        <f t="shared" si="15"/>
        <v>1000</v>
      </c>
      <c r="DT68" s="1144">
        <f t="shared" si="12"/>
        <v>10004000</v>
      </c>
      <c r="DU68" s="575" t="s">
        <v>1170</v>
      </c>
    </row>
    <row r="69" spans="1:130" ht="40.5" x14ac:dyDescent="0.25">
      <c r="A69" s="832">
        <v>1</v>
      </c>
      <c r="B69" s="832" t="s">
        <v>25</v>
      </c>
      <c r="C69" s="832" t="s">
        <v>112</v>
      </c>
      <c r="D69" s="832" t="s">
        <v>222</v>
      </c>
      <c r="E69" s="832" t="s">
        <v>223</v>
      </c>
      <c r="F69" s="832" t="s">
        <v>230</v>
      </c>
      <c r="G69" s="832" t="s">
        <v>231</v>
      </c>
      <c r="H69" s="1147">
        <v>39</v>
      </c>
      <c r="I69" s="832" t="s">
        <v>232</v>
      </c>
      <c r="J69" s="832" t="s">
        <v>32</v>
      </c>
      <c r="K69" s="832" t="s">
        <v>33</v>
      </c>
      <c r="L69" s="1166">
        <v>3</v>
      </c>
      <c r="M69" s="1147">
        <v>42</v>
      </c>
      <c r="N69" s="832" t="s">
        <v>249</v>
      </c>
      <c r="O69" s="832" t="s">
        <v>250</v>
      </c>
      <c r="P69" s="832">
        <v>0</v>
      </c>
      <c r="Q69" s="832">
        <v>2023</v>
      </c>
      <c r="R69" s="832" t="s">
        <v>251</v>
      </c>
      <c r="S69" s="832" t="s">
        <v>37</v>
      </c>
      <c r="T69" s="832" t="s">
        <v>33</v>
      </c>
      <c r="U69" s="832">
        <v>1</v>
      </c>
      <c r="V69" s="832">
        <v>1</v>
      </c>
      <c r="W69" s="969">
        <v>0.25</v>
      </c>
      <c r="X69" s="832">
        <v>0.5</v>
      </c>
      <c r="Y69" s="832">
        <v>0.75</v>
      </c>
      <c r="Z69" s="832">
        <v>1</v>
      </c>
      <c r="AA69" s="1143">
        <v>115052368</v>
      </c>
      <c r="AB69" s="1144"/>
      <c r="AC69" s="1144"/>
      <c r="AD69" s="1144"/>
      <c r="AE69" s="1144"/>
      <c r="AF69" s="1144"/>
      <c r="AG69" s="1144"/>
      <c r="AH69" s="1144"/>
      <c r="AI69" s="1144"/>
      <c r="AJ69" s="1144"/>
      <c r="AK69" s="1144"/>
      <c r="AL69" s="1144"/>
      <c r="AM69" s="1144"/>
      <c r="AN69" s="1144"/>
      <c r="AO69" s="1144"/>
      <c r="AP69" s="1144"/>
      <c r="AQ69" s="1144"/>
      <c r="AR69" s="1144"/>
      <c r="AS69" s="1144"/>
      <c r="AT69" s="1144"/>
      <c r="AU69" s="1144"/>
      <c r="AV69" s="1144"/>
      <c r="AW69" s="1144"/>
      <c r="AX69" s="1144"/>
      <c r="AY69" s="1345">
        <f t="shared" si="10"/>
        <v>115052368</v>
      </c>
      <c r="AZ69" s="1144">
        <v>200000000</v>
      </c>
      <c r="BA69" s="1144"/>
      <c r="BB69" s="1144"/>
      <c r="BC69" s="1144">
        <f>AD69+(AD69*2.894%)</f>
        <v>0</v>
      </c>
      <c r="BD69" s="1144"/>
      <c r="BE69" s="1144"/>
      <c r="BF69" s="1144"/>
      <c r="BG69" s="1144"/>
      <c r="BH69" s="1144"/>
      <c r="BI69" s="1144"/>
      <c r="BJ69" s="1144"/>
      <c r="BK69" s="1144"/>
      <c r="BL69" s="1144"/>
      <c r="BM69" s="1144"/>
      <c r="BN69" s="1144"/>
      <c r="BO69" s="1144"/>
      <c r="BP69" s="1144"/>
      <c r="BQ69" s="1144"/>
      <c r="BR69" s="1144"/>
      <c r="BS69" s="1144"/>
      <c r="BT69" s="1144"/>
      <c r="BU69" s="1144"/>
      <c r="BV69" s="1144"/>
      <c r="BW69" s="1345">
        <f t="shared" si="14"/>
        <v>200000000</v>
      </c>
      <c r="BX69" s="1144">
        <v>200000000</v>
      </c>
      <c r="BY69" s="1144"/>
      <c r="BZ69" s="1144"/>
      <c r="CA69" s="1144"/>
      <c r="CB69" s="1144"/>
      <c r="CC69" s="1144"/>
      <c r="CD69" s="1144"/>
      <c r="CE69" s="1144"/>
      <c r="CF69" s="1144"/>
      <c r="CG69" s="1144"/>
      <c r="CH69" s="1144"/>
      <c r="CI69" s="1144"/>
      <c r="CJ69" s="1144"/>
      <c r="CK69" s="1144"/>
      <c r="CL69" s="1144"/>
      <c r="CM69" s="1144"/>
      <c r="CN69" s="1144"/>
      <c r="CO69" s="1144"/>
      <c r="CP69" s="1144"/>
      <c r="CQ69" s="1144"/>
      <c r="CR69" s="1144"/>
      <c r="CS69" s="1144"/>
      <c r="CT69" s="1144"/>
      <c r="CU69" s="1345">
        <f t="shared" si="13"/>
        <v>200000000</v>
      </c>
      <c r="CV69" s="1144">
        <v>200000000</v>
      </c>
      <c r="CW69" s="1144"/>
      <c r="CX69" s="1144"/>
      <c r="CY69" s="1144"/>
      <c r="CZ69" s="1144"/>
      <c r="DA69" s="1144"/>
      <c r="DB69" s="1146"/>
      <c r="DC69" s="1146"/>
      <c r="DD69" s="1146"/>
      <c r="DE69" s="1146"/>
      <c r="DF69" s="1146"/>
      <c r="DG69" s="1146"/>
      <c r="DH69" s="1146"/>
      <c r="DI69" s="1146"/>
      <c r="DJ69" s="1146"/>
      <c r="DK69" s="1146"/>
      <c r="DL69" s="1146"/>
      <c r="DM69" s="1146"/>
      <c r="DN69" s="1146"/>
      <c r="DO69" s="1146"/>
      <c r="DP69" s="1146"/>
      <c r="DQ69" s="1146"/>
      <c r="DR69" s="1146"/>
      <c r="DS69" s="1286">
        <f t="shared" si="15"/>
        <v>200000000</v>
      </c>
      <c r="DT69" s="1144">
        <f t="shared" si="12"/>
        <v>715052368</v>
      </c>
      <c r="DU69" s="575" t="s">
        <v>1170</v>
      </c>
    </row>
    <row r="70" spans="1:130" ht="40.5" x14ac:dyDescent="0.25">
      <c r="A70" s="832">
        <v>1</v>
      </c>
      <c r="B70" s="832" t="s">
        <v>25</v>
      </c>
      <c r="C70" s="832" t="s">
        <v>112</v>
      </c>
      <c r="D70" s="832" t="s">
        <v>222</v>
      </c>
      <c r="E70" s="832" t="s">
        <v>223</v>
      </c>
      <c r="F70" s="832" t="s">
        <v>230</v>
      </c>
      <c r="G70" s="832" t="s">
        <v>231</v>
      </c>
      <c r="H70" s="1147">
        <v>39</v>
      </c>
      <c r="I70" s="832" t="s">
        <v>232</v>
      </c>
      <c r="J70" s="832" t="s">
        <v>32</v>
      </c>
      <c r="K70" s="832" t="s">
        <v>33</v>
      </c>
      <c r="L70" s="1166">
        <v>3</v>
      </c>
      <c r="M70" s="1147">
        <v>42</v>
      </c>
      <c r="N70" s="832" t="s">
        <v>252</v>
      </c>
      <c r="O70" s="832" t="s">
        <v>253</v>
      </c>
      <c r="P70" s="832">
        <v>0</v>
      </c>
      <c r="Q70" s="832">
        <v>2023</v>
      </c>
      <c r="R70" s="832" t="s">
        <v>251</v>
      </c>
      <c r="S70" s="832" t="s">
        <v>37</v>
      </c>
      <c r="T70" s="832" t="s">
        <v>33</v>
      </c>
      <c r="U70" s="832">
        <v>1</v>
      </c>
      <c r="V70" s="832">
        <v>1</v>
      </c>
      <c r="W70" s="969">
        <v>0.25</v>
      </c>
      <c r="X70" s="832">
        <v>0.5</v>
      </c>
      <c r="Y70" s="832">
        <v>0.75</v>
      </c>
      <c r="Z70" s="832">
        <v>1</v>
      </c>
      <c r="AA70" s="1143">
        <f>306718708+82680000</f>
        <v>389398708</v>
      </c>
      <c r="AB70" s="1144"/>
      <c r="AC70" s="1144"/>
      <c r="AD70" s="1144"/>
      <c r="AE70" s="1144"/>
      <c r="AF70" s="1144"/>
      <c r="AG70" s="1144"/>
      <c r="AH70" s="1144"/>
      <c r="AI70" s="1144"/>
      <c r="AJ70" s="1144"/>
      <c r="AK70" s="1144"/>
      <c r="AL70" s="1144"/>
      <c r="AM70" s="1144"/>
      <c r="AN70" s="1144"/>
      <c r="AO70" s="1144"/>
      <c r="AP70" s="1144"/>
      <c r="AQ70" s="1144"/>
      <c r="AR70" s="1144"/>
      <c r="AS70" s="1144"/>
      <c r="AT70" s="1144"/>
      <c r="AU70" s="1144"/>
      <c r="AV70" s="1144"/>
      <c r="AW70" s="1144"/>
      <c r="AX70" s="1144"/>
      <c r="AY70" s="1345">
        <f t="shared" si="10"/>
        <v>389398708</v>
      </c>
      <c r="AZ70" s="1144">
        <f>364256368+12900000</f>
        <v>377156368</v>
      </c>
      <c r="BA70" s="1144"/>
      <c r="BB70" s="1144"/>
      <c r="BC70" s="1144">
        <f>AD70+(AD70*2.894%)</f>
        <v>0</v>
      </c>
      <c r="BD70" s="1144"/>
      <c r="BE70" s="1144"/>
      <c r="BF70" s="1144"/>
      <c r="BG70" s="1144"/>
      <c r="BH70" s="1144"/>
      <c r="BI70" s="1144"/>
      <c r="BJ70" s="1144"/>
      <c r="BK70" s="1144"/>
      <c r="BL70" s="1144"/>
      <c r="BM70" s="1144"/>
      <c r="BN70" s="1144"/>
      <c r="BO70" s="1144"/>
      <c r="BP70" s="1144"/>
      <c r="BQ70" s="1144"/>
      <c r="BR70" s="1144"/>
      <c r="BS70" s="1144"/>
      <c r="BT70" s="1144"/>
      <c r="BU70" s="1144"/>
      <c r="BV70" s="1144"/>
      <c r="BW70" s="1345">
        <f t="shared" si="14"/>
        <v>377156368</v>
      </c>
      <c r="BX70" s="1144">
        <f>364256368+12900000</f>
        <v>377156368</v>
      </c>
      <c r="BY70" s="1144"/>
      <c r="BZ70" s="1144"/>
      <c r="CA70" s="1144"/>
      <c r="CB70" s="1144"/>
      <c r="CC70" s="1144"/>
      <c r="CD70" s="1144"/>
      <c r="CE70" s="1144"/>
      <c r="CF70" s="1144"/>
      <c r="CG70" s="1144"/>
      <c r="CH70" s="1144"/>
      <c r="CI70" s="1144"/>
      <c r="CJ70" s="1144"/>
      <c r="CK70" s="1144"/>
      <c r="CL70" s="1144"/>
      <c r="CM70" s="1144"/>
      <c r="CN70" s="1144"/>
      <c r="CO70" s="1144"/>
      <c r="CP70" s="1144"/>
      <c r="CQ70" s="1144"/>
      <c r="CR70" s="1144"/>
      <c r="CS70" s="1144"/>
      <c r="CT70" s="1144"/>
      <c r="CU70" s="1345">
        <f t="shared" si="13"/>
        <v>377156368</v>
      </c>
      <c r="CV70" s="1144">
        <f>384257368+12900000</f>
        <v>397157368</v>
      </c>
      <c r="CW70" s="1144"/>
      <c r="CX70" s="1144"/>
      <c r="CY70" s="1144"/>
      <c r="CZ70" s="1144"/>
      <c r="DA70" s="1144"/>
      <c r="DB70" s="1146"/>
      <c r="DC70" s="1146"/>
      <c r="DD70" s="1146"/>
      <c r="DE70" s="1146"/>
      <c r="DF70" s="1146"/>
      <c r="DG70" s="1146"/>
      <c r="DH70" s="1146"/>
      <c r="DI70" s="1146"/>
      <c r="DJ70" s="1146"/>
      <c r="DK70" s="1146"/>
      <c r="DL70" s="1146"/>
      <c r="DM70" s="1146"/>
      <c r="DN70" s="1146"/>
      <c r="DO70" s="1146"/>
      <c r="DP70" s="1146"/>
      <c r="DQ70" s="1146"/>
      <c r="DR70" s="1146"/>
      <c r="DS70" s="1286">
        <f t="shared" si="15"/>
        <v>397157368</v>
      </c>
      <c r="DT70" s="1144">
        <f t="shared" si="12"/>
        <v>1540868812</v>
      </c>
      <c r="DU70" s="575" t="s">
        <v>1170</v>
      </c>
    </row>
    <row r="71" spans="1:130" ht="16.5" x14ac:dyDescent="0.25">
      <c r="A71" s="1446" t="s">
        <v>1165</v>
      </c>
      <c r="B71" s="1447"/>
      <c r="C71" s="1447"/>
      <c r="D71" s="1447"/>
      <c r="E71" s="1447"/>
      <c r="F71" s="1447"/>
      <c r="G71" s="1447"/>
      <c r="H71" s="1447"/>
      <c r="I71" s="1447"/>
      <c r="J71" s="1447"/>
      <c r="K71" s="1447"/>
      <c r="L71" s="1447"/>
      <c r="M71" s="1447"/>
      <c r="N71" s="1447"/>
      <c r="O71" s="1447"/>
      <c r="P71" s="1447"/>
      <c r="Q71" s="1447"/>
      <c r="R71" s="1447"/>
      <c r="S71" s="1447"/>
      <c r="T71" s="1447"/>
      <c r="U71" s="1447"/>
      <c r="V71" s="1447"/>
      <c r="W71" s="1447"/>
      <c r="X71" s="1447"/>
      <c r="Y71" s="1447"/>
      <c r="Z71" s="1448"/>
      <c r="AA71" s="1329">
        <f>SUM(AA36:AA70)</f>
        <v>118515778862.57001</v>
      </c>
      <c r="AB71" s="1330">
        <f t="shared" ref="AB71:CR71" si="17">SUM(AB36:AB70)</f>
        <v>0</v>
      </c>
      <c r="AC71" s="1330"/>
      <c r="AD71" s="1330">
        <f t="shared" si="17"/>
        <v>0</v>
      </c>
      <c r="AE71" s="1330">
        <f t="shared" si="17"/>
        <v>0</v>
      </c>
      <c r="AF71" s="1330">
        <f t="shared" si="17"/>
        <v>52304525270</v>
      </c>
      <c r="AG71" s="1330">
        <f t="shared" si="17"/>
        <v>0</v>
      </c>
      <c r="AH71" s="1330">
        <f t="shared" si="17"/>
        <v>0</v>
      </c>
      <c r="AI71" s="1330">
        <f t="shared" si="17"/>
        <v>0</v>
      </c>
      <c r="AJ71" s="1330">
        <f t="shared" si="17"/>
        <v>0</v>
      </c>
      <c r="AK71" s="1330">
        <f t="shared" si="17"/>
        <v>0</v>
      </c>
      <c r="AL71" s="1330">
        <f t="shared" si="17"/>
        <v>0</v>
      </c>
      <c r="AM71" s="1330">
        <f t="shared" si="17"/>
        <v>0</v>
      </c>
      <c r="AN71" s="1330">
        <f t="shared" si="17"/>
        <v>0</v>
      </c>
      <c r="AO71" s="1330">
        <f t="shared" si="17"/>
        <v>0</v>
      </c>
      <c r="AP71" s="1330">
        <f t="shared" si="17"/>
        <v>0</v>
      </c>
      <c r="AQ71" s="1330">
        <f t="shared" si="17"/>
        <v>0</v>
      </c>
      <c r="AR71" s="1330">
        <f t="shared" si="17"/>
        <v>0</v>
      </c>
      <c r="AS71" s="1330">
        <f t="shared" si="17"/>
        <v>0</v>
      </c>
      <c r="AT71" s="1330">
        <f t="shared" si="17"/>
        <v>0</v>
      </c>
      <c r="AU71" s="1330">
        <f t="shared" si="17"/>
        <v>0</v>
      </c>
      <c r="AV71" s="1330">
        <f t="shared" si="17"/>
        <v>0</v>
      </c>
      <c r="AW71" s="1330">
        <f t="shared" si="17"/>
        <v>60000000</v>
      </c>
      <c r="AX71" s="1331"/>
      <c r="AY71" s="1327">
        <f>SUM(AY36:AY70)</f>
        <v>170880304132.57001</v>
      </c>
      <c r="AZ71" s="1351">
        <f t="shared" si="17"/>
        <v>114635740409</v>
      </c>
      <c r="BA71" s="1351">
        <f t="shared" si="17"/>
        <v>0</v>
      </c>
      <c r="BB71" s="1351"/>
      <c r="BC71" s="1351">
        <f t="shared" si="17"/>
        <v>0</v>
      </c>
      <c r="BD71" s="1351">
        <f t="shared" si="17"/>
        <v>0</v>
      </c>
      <c r="BE71" s="1351">
        <f t="shared" si="17"/>
        <v>44678717904</v>
      </c>
      <c r="BF71" s="1351">
        <f t="shared" si="17"/>
        <v>0</v>
      </c>
      <c r="BG71" s="1351">
        <f t="shared" si="17"/>
        <v>0</v>
      </c>
      <c r="BH71" s="1351">
        <f t="shared" si="17"/>
        <v>0</v>
      </c>
      <c r="BI71" s="1351">
        <f t="shared" si="17"/>
        <v>0</v>
      </c>
      <c r="BJ71" s="1351">
        <f t="shared" si="17"/>
        <v>0</v>
      </c>
      <c r="BK71" s="1351">
        <f t="shared" si="17"/>
        <v>0</v>
      </c>
      <c r="BL71" s="1351">
        <f t="shared" si="17"/>
        <v>0</v>
      </c>
      <c r="BM71" s="1351">
        <f t="shared" si="17"/>
        <v>0</v>
      </c>
      <c r="BN71" s="1351">
        <f t="shared" si="17"/>
        <v>0</v>
      </c>
      <c r="BO71" s="1351">
        <f t="shared" si="17"/>
        <v>0</v>
      </c>
      <c r="BP71" s="1351">
        <f t="shared" si="17"/>
        <v>0</v>
      </c>
      <c r="BQ71" s="1351">
        <f t="shared" si="17"/>
        <v>0</v>
      </c>
      <c r="BR71" s="1351">
        <f t="shared" si="17"/>
        <v>0</v>
      </c>
      <c r="BS71" s="1351">
        <f t="shared" si="17"/>
        <v>0</v>
      </c>
      <c r="BT71" s="1351">
        <f t="shared" si="17"/>
        <v>0</v>
      </c>
      <c r="BU71" s="1351">
        <f t="shared" si="17"/>
        <v>0</v>
      </c>
      <c r="BV71" s="1351"/>
      <c r="BW71" s="1351">
        <f t="shared" si="17"/>
        <v>159314458313</v>
      </c>
      <c r="BX71" s="934">
        <f t="shared" si="17"/>
        <v>119815247720</v>
      </c>
      <c r="BY71" s="934">
        <f t="shared" si="17"/>
        <v>0</v>
      </c>
      <c r="BZ71" s="934"/>
      <c r="CA71" s="934">
        <f t="shared" si="17"/>
        <v>0</v>
      </c>
      <c r="CB71" s="934">
        <f t="shared" si="17"/>
        <v>0</v>
      </c>
      <c r="CC71" s="934">
        <f t="shared" si="17"/>
        <v>46565849071</v>
      </c>
      <c r="CD71" s="934">
        <f t="shared" si="17"/>
        <v>0</v>
      </c>
      <c r="CE71" s="934">
        <f t="shared" si="17"/>
        <v>0</v>
      </c>
      <c r="CF71" s="934">
        <f t="shared" si="17"/>
        <v>0</v>
      </c>
      <c r="CG71" s="934">
        <f t="shared" si="17"/>
        <v>0</v>
      </c>
      <c r="CH71" s="934">
        <f t="shared" si="17"/>
        <v>0</v>
      </c>
      <c r="CI71" s="934">
        <f t="shared" si="17"/>
        <v>0</v>
      </c>
      <c r="CJ71" s="934">
        <f t="shared" si="17"/>
        <v>0</v>
      </c>
      <c r="CK71" s="934">
        <f t="shared" si="17"/>
        <v>0</v>
      </c>
      <c r="CL71" s="934">
        <f t="shared" si="17"/>
        <v>0</v>
      </c>
      <c r="CM71" s="934">
        <f t="shared" si="17"/>
        <v>0</v>
      </c>
      <c r="CN71" s="934">
        <f t="shared" si="17"/>
        <v>0</v>
      </c>
      <c r="CO71" s="934">
        <f t="shared" si="17"/>
        <v>0</v>
      </c>
      <c r="CP71" s="934">
        <f t="shared" si="17"/>
        <v>0</v>
      </c>
      <c r="CQ71" s="934">
        <f t="shared" si="17"/>
        <v>0</v>
      </c>
      <c r="CR71" s="934">
        <f t="shared" si="17"/>
        <v>0</v>
      </c>
      <c r="CS71" s="934">
        <f t="shared" ref="CS71:CW71" si="18">SUM(CS36:CS70)</f>
        <v>0</v>
      </c>
      <c r="CT71" s="934"/>
      <c r="CU71" s="1351">
        <f>SUM(CU36:CU70)</f>
        <v>166381096791</v>
      </c>
      <c r="CV71" s="1351">
        <f t="shared" si="18"/>
        <v>125189498615</v>
      </c>
      <c r="CW71" s="1351">
        <f t="shared" si="18"/>
        <v>0</v>
      </c>
      <c r="CX71" s="1351"/>
      <c r="CY71" s="1351">
        <f t="shared" ref="CY71:DQ71" si="19">SUM(CY36:CY70)</f>
        <v>0</v>
      </c>
      <c r="CZ71" s="1351">
        <f t="shared" si="19"/>
        <v>0</v>
      </c>
      <c r="DA71" s="1351">
        <f t="shared" si="19"/>
        <v>48523809138</v>
      </c>
      <c r="DB71" s="1351">
        <f t="shared" si="19"/>
        <v>0</v>
      </c>
      <c r="DC71" s="1351">
        <f t="shared" si="19"/>
        <v>0</v>
      </c>
      <c r="DD71" s="1351">
        <f t="shared" si="19"/>
        <v>0</v>
      </c>
      <c r="DE71" s="1351">
        <f t="shared" si="19"/>
        <v>0</v>
      </c>
      <c r="DF71" s="1351">
        <f t="shared" si="19"/>
        <v>0</v>
      </c>
      <c r="DG71" s="1351">
        <f t="shared" si="19"/>
        <v>0</v>
      </c>
      <c r="DH71" s="1351">
        <f t="shared" si="19"/>
        <v>0</v>
      </c>
      <c r="DI71" s="1351">
        <f t="shared" si="19"/>
        <v>0</v>
      </c>
      <c r="DJ71" s="1351">
        <f t="shared" si="19"/>
        <v>0</v>
      </c>
      <c r="DK71" s="1351">
        <f t="shared" si="19"/>
        <v>0</v>
      </c>
      <c r="DL71" s="1351">
        <f t="shared" si="19"/>
        <v>0</v>
      </c>
      <c r="DM71" s="1351">
        <f t="shared" si="19"/>
        <v>0</v>
      </c>
      <c r="DN71" s="1351">
        <f t="shared" si="19"/>
        <v>0</v>
      </c>
      <c r="DO71" s="1351">
        <f t="shared" si="19"/>
        <v>0</v>
      </c>
      <c r="DP71" s="1351">
        <f t="shared" si="19"/>
        <v>0</v>
      </c>
      <c r="DQ71" s="1351">
        <f t="shared" si="19"/>
        <v>0</v>
      </c>
      <c r="DR71" s="1352"/>
      <c r="DS71" s="1352">
        <f t="shared" ref="DS71:DT71" si="20">SUM(DS36:DS70)</f>
        <v>173713307753</v>
      </c>
      <c r="DT71" s="1351">
        <f t="shared" si="20"/>
        <v>670289166989.57007</v>
      </c>
      <c r="DU71" s="1353" t="s">
        <v>1170</v>
      </c>
      <c r="DV71" s="1354"/>
      <c r="DW71" s="789"/>
      <c r="DX71" s="789"/>
      <c r="DY71" s="789"/>
      <c r="DZ71" s="789"/>
    </row>
    <row r="72" spans="1:130" ht="54" x14ac:dyDescent="0.25">
      <c r="A72" s="832">
        <v>1</v>
      </c>
      <c r="B72" s="832" t="s">
        <v>25</v>
      </c>
      <c r="C72" s="832" t="s">
        <v>254</v>
      </c>
      <c r="D72" s="832" t="s">
        <v>255</v>
      </c>
      <c r="E72" s="832" t="s">
        <v>256</v>
      </c>
      <c r="F72" s="832" t="s">
        <v>257</v>
      </c>
      <c r="G72" s="832" t="s">
        <v>258</v>
      </c>
      <c r="H72" s="1142" t="s">
        <v>259</v>
      </c>
      <c r="I72" s="832" t="s">
        <v>260</v>
      </c>
      <c r="J72" s="832" t="s">
        <v>261</v>
      </c>
      <c r="K72" s="832" t="s">
        <v>33</v>
      </c>
      <c r="L72" s="1147">
        <v>30</v>
      </c>
      <c r="M72" s="832" t="s">
        <v>262</v>
      </c>
      <c r="N72" s="832" t="s">
        <v>263</v>
      </c>
      <c r="O72" s="832" t="s">
        <v>264</v>
      </c>
      <c r="P72" s="832">
        <v>325</v>
      </c>
      <c r="Q72" s="832">
        <v>2023</v>
      </c>
      <c r="R72" s="832" t="s">
        <v>265</v>
      </c>
      <c r="S72" s="832" t="s">
        <v>37</v>
      </c>
      <c r="T72" s="832" t="s">
        <v>38</v>
      </c>
      <c r="U72" s="832">
        <v>325</v>
      </c>
      <c r="V72" s="1147">
        <v>325</v>
      </c>
      <c r="W72" s="1158">
        <v>325</v>
      </c>
      <c r="X72" s="1147">
        <v>325</v>
      </c>
      <c r="Y72" s="1147">
        <v>325</v>
      </c>
      <c r="Z72" s="1147">
        <v>325</v>
      </c>
      <c r="AA72" s="1143"/>
      <c r="AB72" s="1144"/>
      <c r="AC72" s="1144"/>
      <c r="AD72" s="1144"/>
      <c r="AE72" s="1144"/>
      <c r="AF72" s="1144"/>
      <c r="AG72" s="1144"/>
      <c r="AH72" s="1144"/>
      <c r="AI72" s="1144"/>
      <c r="AJ72" s="1144">
        <v>64632416</v>
      </c>
      <c r="AK72" s="1144"/>
      <c r="AL72" s="1144"/>
      <c r="AM72" s="1144"/>
      <c r="AN72" s="1144"/>
      <c r="AO72" s="1144"/>
      <c r="AP72" s="1144"/>
      <c r="AQ72" s="1144"/>
      <c r="AR72" s="1144"/>
      <c r="AS72" s="1144"/>
      <c r="AT72" s="1144"/>
      <c r="AU72" s="1144"/>
      <c r="AV72" s="1144"/>
      <c r="AW72" s="1144"/>
      <c r="AX72" s="1144"/>
      <c r="AY72" s="1345">
        <f t="shared" ref="AY72:AY103" si="21">SUM(AA72:AW72)</f>
        <v>64632416</v>
      </c>
      <c r="AZ72" s="1144"/>
      <c r="BA72" s="1144"/>
      <c r="BB72" s="1144"/>
      <c r="BC72" s="1144">
        <f>+AD72*1.029</f>
        <v>0</v>
      </c>
      <c r="BD72" s="1144"/>
      <c r="BE72" s="1144"/>
      <c r="BF72" s="1144"/>
      <c r="BG72" s="1144"/>
      <c r="BH72" s="1144"/>
      <c r="BI72" s="1144">
        <v>75973555</v>
      </c>
      <c r="BJ72" s="1144"/>
      <c r="BK72" s="1144"/>
      <c r="BL72" s="1144"/>
      <c r="BM72" s="1144"/>
      <c r="BN72" s="1144"/>
      <c r="BO72" s="1144"/>
      <c r="BP72" s="1144"/>
      <c r="BQ72" s="1144"/>
      <c r="BR72" s="1144"/>
      <c r="BS72" s="1144"/>
      <c r="BT72" s="1144"/>
      <c r="BU72" s="1144"/>
      <c r="BV72" s="1144"/>
      <c r="BW72" s="1345">
        <f>SUM(AZ72:BU72)</f>
        <v>75973555</v>
      </c>
      <c r="BX72" s="1144"/>
      <c r="BY72" s="1144"/>
      <c r="BZ72" s="1144"/>
      <c r="CA72" s="1144"/>
      <c r="CB72" s="1144"/>
      <c r="CC72" s="1144"/>
      <c r="CD72" s="1144"/>
      <c r="CE72" s="1144"/>
      <c r="CF72" s="1144"/>
      <c r="CG72" s="1144">
        <v>57451556</v>
      </c>
      <c r="CH72" s="1144"/>
      <c r="CI72" s="1144"/>
      <c r="CJ72" s="1144"/>
      <c r="CK72" s="1144"/>
      <c r="CL72" s="1144"/>
      <c r="CM72" s="1144"/>
      <c r="CN72" s="1144"/>
      <c r="CO72" s="1144"/>
      <c r="CP72" s="1144"/>
      <c r="CQ72" s="1144"/>
      <c r="CR72" s="1144"/>
      <c r="CS72" s="1144"/>
      <c r="CT72" s="1144"/>
      <c r="CU72" s="1345">
        <f>SUM(BX72:CS72)</f>
        <v>57451556</v>
      </c>
      <c r="CV72" s="1144"/>
      <c r="CW72" s="1144"/>
      <c r="CX72" s="1144"/>
      <c r="CY72" s="1144"/>
      <c r="CZ72" s="1144"/>
      <c r="DA72" s="1144"/>
      <c r="DB72" s="1146"/>
      <c r="DC72" s="1146"/>
      <c r="DD72" s="1146"/>
      <c r="DE72" s="1146">
        <v>57451556</v>
      </c>
      <c r="DF72" s="1146"/>
      <c r="DG72" s="1146"/>
      <c r="DH72" s="1146"/>
      <c r="DI72" s="1146"/>
      <c r="DJ72" s="1146"/>
      <c r="DK72" s="1146"/>
      <c r="DL72" s="1146"/>
      <c r="DM72" s="1146"/>
      <c r="DN72" s="1146"/>
      <c r="DO72" s="1146"/>
      <c r="DP72" s="1146"/>
      <c r="DQ72" s="1146"/>
      <c r="DR72" s="1146"/>
      <c r="DS72" s="1286">
        <f>SUM(CV72:DQ72)</f>
        <v>57451556</v>
      </c>
      <c r="DT72" s="1144">
        <f t="shared" ref="DT72:DT121" si="22">+AY72+BW72+CU72+DS72</f>
        <v>255509083</v>
      </c>
      <c r="DU72" s="575" t="s">
        <v>1166</v>
      </c>
    </row>
    <row r="73" spans="1:130" ht="54" x14ac:dyDescent="0.25">
      <c r="A73" s="832">
        <v>1</v>
      </c>
      <c r="B73" s="832" t="s">
        <v>25</v>
      </c>
      <c r="C73" s="832" t="s">
        <v>254</v>
      </c>
      <c r="D73" s="832" t="s">
        <v>255</v>
      </c>
      <c r="E73" s="832" t="s">
        <v>256</v>
      </c>
      <c r="F73" s="832" t="s">
        <v>257</v>
      </c>
      <c r="G73" s="832" t="s">
        <v>258</v>
      </c>
      <c r="H73" s="1142" t="s">
        <v>259</v>
      </c>
      <c r="I73" s="832" t="s">
        <v>260</v>
      </c>
      <c r="J73" s="832" t="s">
        <v>261</v>
      </c>
      <c r="K73" s="832" t="s">
        <v>33</v>
      </c>
      <c r="L73" s="1147">
        <v>30</v>
      </c>
      <c r="M73" s="832" t="s">
        <v>262</v>
      </c>
      <c r="N73" s="832" t="s">
        <v>266</v>
      </c>
      <c r="O73" s="832" t="s">
        <v>267</v>
      </c>
      <c r="P73" s="832">
        <v>0</v>
      </c>
      <c r="Q73" s="832">
        <v>2023</v>
      </c>
      <c r="R73" s="832" t="s">
        <v>268</v>
      </c>
      <c r="S73" s="832" t="s">
        <v>37</v>
      </c>
      <c r="T73" s="832" t="s">
        <v>33</v>
      </c>
      <c r="U73" s="832">
        <v>1</v>
      </c>
      <c r="V73" s="832">
        <v>1</v>
      </c>
      <c r="W73" s="969">
        <v>0.25</v>
      </c>
      <c r="X73" s="832">
        <v>0.5</v>
      </c>
      <c r="Y73" s="832">
        <v>0.75</v>
      </c>
      <c r="Z73" s="832">
        <v>1</v>
      </c>
      <c r="AA73" s="1143">
        <v>0</v>
      </c>
      <c r="AB73" s="1144"/>
      <c r="AC73" s="1144"/>
      <c r="AD73" s="1144"/>
      <c r="AE73" s="1144"/>
      <c r="AF73" s="1144"/>
      <c r="AG73" s="1144"/>
      <c r="AH73" s="1144"/>
      <c r="AI73" s="1144"/>
      <c r="AJ73" s="1144"/>
      <c r="AK73" s="1144"/>
      <c r="AL73" s="1144"/>
      <c r="AM73" s="1144"/>
      <c r="AN73" s="1144"/>
      <c r="AO73" s="1144"/>
      <c r="AP73" s="1144"/>
      <c r="AQ73" s="1144"/>
      <c r="AR73" s="1144"/>
      <c r="AS73" s="1144"/>
      <c r="AT73" s="1144"/>
      <c r="AU73" s="1144"/>
      <c r="AV73" s="1144"/>
      <c r="AW73" s="1144"/>
      <c r="AX73" s="1144"/>
      <c r="AY73" s="1345">
        <f t="shared" si="21"/>
        <v>0</v>
      </c>
      <c r="AZ73" s="1144"/>
      <c r="BA73" s="1144"/>
      <c r="BB73" s="1144"/>
      <c r="BC73" s="1144">
        <f>+AD73*1.029</f>
        <v>0</v>
      </c>
      <c r="BD73" s="1144"/>
      <c r="BE73" s="1144"/>
      <c r="BF73" s="1144"/>
      <c r="BG73" s="1144"/>
      <c r="BH73" s="1144"/>
      <c r="BI73" s="1144"/>
      <c r="BJ73" s="1144"/>
      <c r="BK73" s="1144"/>
      <c r="BL73" s="1144"/>
      <c r="BM73" s="1144"/>
      <c r="BN73" s="1144"/>
      <c r="BO73" s="1144"/>
      <c r="BP73" s="1144"/>
      <c r="BQ73" s="1144"/>
      <c r="BR73" s="1144"/>
      <c r="BS73" s="1144"/>
      <c r="BT73" s="1144"/>
      <c r="BU73" s="1144"/>
      <c r="BV73" s="1144"/>
      <c r="BW73" s="1345">
        <f t="shared" ref="BW73:BW121" si="23">SUM(AZ73:BU73)</f>
        <v>0</v>
      </c>
      <c r="BX73" s="1144"/>
      <c r="BY73" s="1144"/>
      <c r="BZ73" s="1144"/>
      <c r="CA73" s="1144"/>
      <c r="CB73" s="1144"/>
      <c r="CC73" s="1144"/>
      <c r="CD73" s="1144"/>
      <c r="CE73" s="1144"/>
      <c r="CF73" s="1144"/>
      <c r="CG73" s="1144">
        <v>8800000</v>
      </c>
      <c r="CH73" s="1144"/>
      <c r="CI73" s="1144"/>
      <c r="CJ73" s="1144"/>
      <c r="CK73" s="1144"/>
      <c r="CL73" s="1144"/>
      <c r="CM73" s="1144"/>
      <c r="CN73" s="1144"/>
      <c r="CO73" s="1144"/>
      <c r="CP73" s="1144"/>
      <c r="CQ73" s="1144"/>
      <c r="CR73" s="1144"/>
      <c r="CS73" s="1144"/>
      <c r="CT73" s="1144"/>
      <c r="CU73" s="1345">
        <f t="shared" ref="CU73:CU121" si="24">SUM(BX73:CS73)</f>
        <v>8800000</v>
      </c>
      <c r="CV73" s="1144"/>
      <c r="CW73" s="1144"/>
      <c r="CX73" s="1144"/>
      <c r="CY73" s="1144"/>
      <c r="CZ73" s="1144"/>
      <c r="DA73" s="1144"/>
      <c r="DB73" s="1146"/>
      <c r="DC73" s="1146"/>
      <c r="DD73" s="1146"/>
      <c r="DE73" s="1146"/>
      <c r="DF73" s="1146"/>
      <c r="DG73" s="1146"/>
      <c r="DH73" s="1146"/>
      <c r="DI73" s="1146"/>
      <c r="DJ73" s="1146"/>
      <c r="DK73" s="1146"/>
      <c r="DL73" s="1146"/>
      <c r="DM73" s="1146"/>
      <c r="DN73" s="1146"/>
      <c r="DO73" s="1146"/>
      <c r="DP73" s="1146"/>
      <c r="DQ73" s="1146"/>
      <c r="DR73" s="1146"/>
      <c r="DS73" s="1286">
        <f t="shared" ref="DS73:DS121" si="25">SUM(CV73:DQ73)</f>
        <v>0</v>
      </c>
      <c r="DT73" s="1144">
        <f t="shared" si="22"/>
        <v>8800000</v>
      </c>
      <c r="DU73" s="575" t="s">
        <v>1166</v>
      </c>
    </row>
    <row r="74" spans="1:130" ht="54" x14ac:dyDescent="0.25">
      <c r="A74" s="832">
        <v>1</v>
      </c>
      <c r="B74" s="832" t="s">
        <v>25</v>
      </c>
      <c r="C74" s="832" t="s">
        <v>254</v>
      </c>
      <c r="D74" s="832" t="s">
        <v>255</v>
      </c>
      <c r="E74" s="832" t="s">
        <v>256</v>
      </c>
      <c r="F74" s="832" t="s">
        <v>257</v>
      </c>
      <c r="G74" s="832" t="s">
        <v>258</v>
      </c>
      <c r="H74" s="1142" t="s">
        <v>259</v>
      </c>
      <c r="I74" s="832" t="s">
        <v>260</v>
      </c>
      <c r="J74" s="832" t="s">
        <v>261</v>
      </c>
      <c r="K74" s="832" t="s">
        <v>33</v>
      </c>
      <c r="L74" s="1147">
        <v>30</v>
      </c>
      <c r="M74" s="832" t="s">
        <v>262</v>
      </c>
      <c r="N74" s="832" t="s">
        <v>269</v>
      </c>
      <c r="O74" s="832" t="s">
        <v>1327</v>
      </c>
      <c r="P74" s="1147">
        <v>300</v>
      </c>
      <c r="Q74" s="832">
        <v>2023</v>
      </c>
      <c r="R74" s="832" t="s">
        <v>271</v>
      </c>
      <c r="S74" s="832" t="s">
        <v>37</v>
      </c>
      <c r="T74" s="832" t="s">
        <v>33</v>
      </c>
      <c r="U74" s="1147">
        <v>400</v>
      </c>
      <c r="V74" s="1147">
        <v>400</v>
      </c>
      <c r="W74" s="1158">
        <v>25</v>
      </c>
      <c r="X74" s="1147">
        <v>25</v>
      </c>
      <c r="Y74" s="1147">
        <v>25</v>
      </c>
      <c r="Z74" s="1147">
        <v>25</v>
      </c>
      <c r="AA74" s="1143"/>
      <c r="AB74" s="1144"/>
      <c r="AC74" s="1144"/>
      <c r="AD74" s="1144"/>
      <c r="AE74" s="1144"/>
      <c r="AF74" s="1144"/>
      <c r="AG74" s="1144"/>
      <c r="AH74" s="1144"/>
      <c r="AI74" s="1144"/>
      <c r="AJ74" s="1144">
        <v>75773166</v>
      </c>
      <c r="AK74" s="1144"/>
      <c r="AL74" s="1144"/>
      <c r="AM74" s="1144"/>
      <c r="AN74" s="1144"/>
      <c r="AO74" s="1144"/>
      <c r="AP74" s="1144"/>
      <c r="AQ74" s="1144"/>
      <c r="AR74" s="1144"/>
      <c r="AS74" s="1144"/>
      <c r="AT74" s="1144"/>
      <c r="AU74" s="1144"/>
      <c r="AV74" s="1144"/>
      <c r="AW74" s="1144"/>
      <c r="AX74" s="1144"/>
      <c r="AY74" s="1345">
        <f t="shared" si="21"/>
        <v>75773166</v>
      </c>
      <c r="AZ74" s="1144"/>
      <c r="BA74" s="1144"/>
      <c r="BB74" s="1144"/>
      <c r="BC74" s="1144">
        <f>+AD74*1.029</f>
        <v>0</v>
      </c>
      <c r="BD74" s="1144"/>
      <c r="BE74" s="1144"/>
      <c r="BF74" s="1144"/>
      <c r="BG74" s="1144"/>
      <c r="BH74" s="1144"/>
      <c r="BI74" s="1144">
        <v>36426600</v>
      </c>
      <c r="BJ74" s="1144"/>
      <c r="BK74" s="1144"/>
      <c r="BL74" s="1144"/>
      <c r="BM74" s="1144"/>
      <c r="BN74" s="1144"/>
      <c r="BO74" s="1144"/>
      <c r="BP74" s="1144"/>
      <c r="BQ74" s="1144"/>
      <c r="BR74" s="1144"/>
      <c r="BS74" s="1144"/>
      <c r="BT74" s="1144"/>
      <c r="BU74" s="1144"/>
      <c r="BV74" s="1144"/>
      <c r="BW74" s="1345">
        <f t="shared" si="23"/>
        <v>36426600</v>
      </c>
      <c r="BX74" s="1144"/>
      <c r="BY74" s="1144"/>
      <c r="BZ74" s="1144"/>
      <c r="CA74" s="1144"/>
      <c r="CB74" s="1144"/>
      <c r="CC74" s="1144"/>
      <c r="CD74" s="1144"/>
      <c r="CE74" s="1144"/>
      <c r="CF74" s="1144"/>
      <c r="CG74" s="1144">
        <v>15846600</v>
      </c>
      <c r="CH74" s="1144"/>
      <c r="CI74" s="1144"/>
      <c r="CJ74" s="1144"/>
      <c r="CK74" s="1144"/>
      <c r="CL74" s="1144"/>
      <c r="CM74" s="1144"/>
      <c r="CN74" s="1144"/>
      <c r="CO74" s="1144"/>
      <c r="CP74" s="1144"/>
      <c r="CQ74" s="1144"/>
      <c r="CR74" s="1144"/>
      <c r="CS74" s="1144"/>
      <c r="CT74" s="1144"/>
      <c r="CU74" s="1345">
        <f t="shared" si="24"/>
        <v>15846600</v>
      </c>
      <c r="CV74" s="1144"/>
      <c r="CW74" s="1144"/>
      <c r="CX74" s="1144"/>
      <c r="CY74" s="1144"/>
      <c r="CZ74" s="1144"/>
      <c r="DA74" s="1144"/>
      <c r="DB74" s="1152"/>
      <c r="DC74" s="1152"/>
      <c r="DD74" s="1152"/>
      <c r="DE74" s="1152">
        <v>15846600</v>
      </c>
      <c r="DF74" s="1152"/>
      <c r="DG74" s="1152"/>
      <c r="DH74" s="1152"/>
      <c r="DI74" s="1152"/>
      <c r="DJ74" s="1152"/>
      <c r="DK74" s="1152"/>
      <c r="DL74" s="1152"/>
      <c r="DM74" s="1152"/>
      <c r="DN74" s="1152"/>
      <c r="DO74" s="1152"/>
      <c r="DP74" s="1152"/>
      <c r="DQ74" s="1152"/>
      <c r="DR74" s="1152"/>
      <c r="DS74" s="1286">
        <f t="shared" si="25"/>
        <v>15846600</v>
      </c>
      <c r="DT74" s="1144">
        <f t="shared" si="22"/>
        <v>143892966</v>
      </c>
      <c r="DU74" s="575" t="s">
        <v>1166</v>
      </c>
    </row>
    <row r="75" spans="1:130" ht="54" x14ac:dyDescent="0.25">
      <c r="A75" s="832">
        <v>1</v>
      </c>
      <c r="B75" s="832" t="s">
        <v>25</v>
      </c>
      <c r="C75" s="832" t="s">
        <v>254</v>
      </c>
      <c r="D75" s="832" t="s">
        <v>255</v>
      </c>
      <c r="E75" s="832" t="s">
        <v>256</v>
      </c>
      <c r="F75" s="832" t="s">
        <v>257</v>
      </c>
      <c r="G75" s="832" t="s">
        <v>258</v>
      </c>
      <c r="H75" s="1142" t="s">
        <v>259</v>
      </c>
      <c r="I75" s="832" t="s">
        <v>260</v>
      </c>
      <c r="J75" s="832" t="s">
        <v>261</v>
      </c>
      <c r="K75" s="832" t="s">
        <v>33</v>
      </c>
      <c r="L75" s="1147">
        <v>30</v>
      </c>
      <c r="M75" s="832" t="s">
        <v>262</v>
      </c>
      <c r="N75" s="832" t="s">
        <v>272</v>
      </c>
      <c r="O75" s="832" t="s">
        <v>273</v>
      </c>
      <c r="P75" s="832">
        <v>1</v>
      </c>
      <c r="Q75" s="832">
        <v>2023</v>
      </c>
      <c r="R75" s="832" t="s">
        <v>274</v>
      </c>
      <c r="S75" s="832" t="s">
        <v>37</v>
      </c>
      <c r="T75" s="832" t="s">
        <v>239</v>
      </c>
      <c r="U75" s="832">
        <v>1</v>
      </c>
      <c r="V75" s="832">
        <v>1</v>
      </c>
      <c r="W75" s="969">
        <v>1</v>
      </c>
      <c r="X75" s="832">
        <v>1</v>
      </c>
      <c r="Y75" s="832">
        <v>1</v>
      </c>
      <c r="Z75" s="832">
        <v>1</v>
      </c>
      <c r="AA75" s="1143">
        <v>0</v>
      </c>
      <c r="AB75" s="1144"/>
      <c r="AC75" s="1144"/>
      <c r="AD75" s="1144"/>
      <c r="AE75" s="1144"/>
      <c r="AF75" s="1144"/>
      <c r="AG75" s="1144"/>
      <c r="AH75" s="1144"/>
      <c r="AI75" s="1144"/>
      <c r="AJ75" s="1144"/>
      <c r="AK75" s="1144"/>
      <c r="AL75" s="1144"/>
      <c r="AM75" s="1144"/>
      <c r="AN75" s="1144"/>
      <c r="AO75" s="1144"/>
      <c r="AP75" s="1144"/>
      <c r="AQ75" s="1144"/>
      <c r="AR75" s="1144"/>
      <c r="AS75" s="1144"/>
      <c r="AT75" s="1144"/>
      <c r="AU75" s="1144"/>
      <c r="AV75" s="1144"/>
      <c r="AW75" s="1144"/>
      <c r="AX75" s="1144"/>
      <c r="AY75" s="1345">
        <f t="shared" si="21"/>
        <v>0</v>
      </c>
      <c r="AZ75" s="1144"/>
      <c r="BA75" s="1144"/>
      <c r="BB75" s="1144"/>
      <c r="BC75" s="1144">
        <f>+AD75*1.029</f>
        <v>0</v>
      </c>
      <c r="BD75" s="1144"/>
      <c r="BE75" s="1144"/>
      <c r="BF75" s="1144"/>
      <c r="BG75" s="1144"/>
      <c r="BH75" s="1144"/>
      <c r="BI75" s="1144"/>
      <c r="BJ75" s="1144"/>
      <c r="BK75" s="1144"/>
      <c r="BL75" s="1144"/>
      <c r="BM75" s="1144"/>
      <c r="BN75" s="1144"/>
      <c r="BO75" s="1144"/>
      <c r="BP75" s="1144"/>
      <c r="BQ75" s="1144"/>
      <c r="BR75" s="1144"/>
      <c r="BS75" s="1144"/>
      <c r="BT75" s="1144"/>
      <c r="BU75" s="1144"/>
      <c r="BV75" s="1144"/>
      <c r="BW75" s="1345">
        <f t="shared" si="23"/>
        <v>0</v>
      </c>
      <c r="BX75" s="1144"/>
      <c r="BY75" s="1144"/>
      <c r="BZ75" s="1144"/>
      <c r="CA75" s="1144"/>
      <c r="CB75" s="1144"/>
      <c r="CC75" s="1144"/>
      <c r="CD75" s="1144"/>
      <c r="CE75" s="1144"/>
      <c r="CF75" s="1144"/>
      <c r="CG75" s="1144">
        <v>20580000</v>
      </c>
      <c r="CH75" s="1144"/>
      <c r="CI75" s="1144"/>
      <c r="CJ75" s="1144"/>
      <c r="CK75" s="1144"/>
      <c r="CL75" s="1144"/>
      <c r="CM75" s="1144"/>
      <c r="CN75" s="1144"/>
      <c r="CO75" s="1144"/>
      <c r="CP75" s="1144"/>
      <c r="CQ75" s="1144"/>
      <c r="CR75" s="1144"/>
      <c r="CS75" s="1144"/>
      <c r="CT75" s="1144"/>
      <c r="CU75" s="1345">
        <f t="shared" si="24"/>
        <v>20580000</v>
      </c>
      <c r="CV75" s="1144"/>
      <c r="CW75" s="1144"/>
      <c r="CX75" s="1144"/>
      <c r="CY75" s="1144"/>
      <c r="CZ75" s="1144"/>
      <c r="DA75" s="1144"/>
      <c r="DB75" s="1146"/>
      <c r="DC75" s="1146"/>
      <c r="DD75" s="1146"/>
      <c r="DE75" s="1146"/>
      <c r="DF75" s="1146"/>
      <c r="DG75" s="1146"/>
      <c r="DH75" s="1146"/>
      <c r="DI75" s="1146"/>
      <c r="DJ75" s="1146"/>
      <c r="DK75" s="1146"/>
      <c r="DL75" s="1146"/>
      <c r="DM75" s="1146"/>
      <c r="DN75" s="1146"/>
      <c r="DO75" s="1146"/>
      <c r="DP75" s="1146"/>
      <c r="DQ75" s="1146"/>
      <c r="DR75" s="1146"/>
      <c r="DS75" s="1286">
        <f t="shared" si="25"/>
        <v>0</v>
      </c>
      <c r="DT75" s="1144">
        <f t="shared" si="22"/>
        <v>20580000</v>
      </c>
      <c r="DU75" s="575" t="s">
        <v>1166</v>
      </c>
    </row>
    <row r="76" spans="1:130" ht="54" x14ac:dyDescent="0.25">
      <c r="A76" s="832">
        <v>1</v>
      </c>
      <c r="B76" s="832" t="s">
        <v>25</v>
      </c>
      <c r="C76" s="832" t="s">
        <v>254</v>
      </c>
      <c r="D76" s="832" t="s">
        <v>255</v>
      </c>
      <c r="E76" s="832" t="s">
        <v>256</v>
      </c>
      <c r="F76" s="832" t="s">
        <v>257</v>
      </c>
      <c r="G76" s="832" t="s">
        <v>258</v>
      </c>
      <c r="H76" s="1142" t="s">
        <v>259</v>
      </c>
      <c r="I76" s="832" t="s">
        <v>260</v>
      </c>
      <c r="J76" s="832" t="s">
        <v>261</v>
      </c>
      <c r="K76" s="832" t="s">
        <v>33</v>
      </c>
      <c r="L76" s="1147">
        <v>30</v>
      </c>
      <c r="M76" s="832" t="s">
        <v>262</v>
      </c>
      <c r="N76" s="832" t="s">
        <v>275</v>
      </c>
      <c r="O76" s="832" t="s">
        <v>276</v>
      </c>
      <c r="P76" s="832">
        <v>81</v>
      </c>
      <c r="Q76" s="832">
        <v>2023</v>
      </c>
      <c r="R76" s="832" t="s">
        <v>277</v>
      </c>
      <c r="S76" s="832" t="s">
        <v>37</v>
      </c>
      <c r="T76" s="832" t="s">
        <v>33</v>
      </c>
      <c r="U76" s="1147">
        <v>120</v>
      </c>
      <c r="V76" s="1147">
        <v>201</v>
      </c>
      <c r="W76" s="1158">
        <v>30</v>
      </c>
      <c r="X76" s="1147">
        <v>30</v>
      </c>
      <c r="Y76" s="1147">
        <v>30</v>
      </c>
      <c r="Z76" s="1147">
        <v>30</v>
      </c>
      <c r="AA76" s="1143">
        <v>30000000</v>
      </c>
      <c r="AB76" s="1144"/>
      <c r="AC76" s="1144"/>
      <c r="AD76" s="1144"/>
      <c r="AE76" s="1144"/>
      <c r="AF76" s="1144"/>
      <c r="AG76" s="1144"/>
      <c r="AH76" s="1144"/>
      <c r="AI76" s="1144"/>
      <c r="AJ76" s="1144"/>
      <c r="AK76" s="1144"/>
      <c r="AL76" s="1144"/>
      <c r="AM76" s="1144"/>
      <c r="AN76" s="1144"/>
      <c r="AO76" s="1144"/>
      <c r="AP76" s="1144"/>
      <c r="AQ76" s="1144"/>
      <c r="AR76" s="1144"/>
      <c r="AS76" s="1144"/>
      <c r="AT76" s="1144"/>
      <c r="AU76" s="1144"/>
      <c r="AV76" s="1144"/>
      <c r="AW76" s="1144"/>
      <c r="AX76" s="1144"/>
      <c r="AY76" s="1345">
        <f t="shared" si="21"/>
        <v>30000000</v>
      </c>
      <c r="AZ76" s="1144">
        <v>47100588</v>
      </c>
      <c r="BA76" s="1144"/>
      <c r="BB76" s="1144"/>
      <c r="BC76" s="1144">
        <f>+AD76*1.029</f>
        <v>0</v>
      </c>
      <c r="BD76" s="1144"/>
      <c r="BE76" s="1144"/>
      <c r="BF76" s="1144"/>
      <c r="BG76" s="1144"/>
      <c r="BH76" s="1144"/>
      <c r="BI76" s="1144"/>
      <c r="BJ76" s="1144"/>
      <c r="BK76" s="1144"/>
      <c r="BL76" s="1144"/>
      <c r="BM76" s="1144"/>
      <c r="BN76" s="1144"/>
      <c r="BO76" s="1144"/>
      <c r="BP76" s="1144"/>
      <c r="BQ76" s="1144"/>
      <c r="BR76" s="1144"/>
      <c r="BS76" s="1144"/>
      <c r="BT76" s="1144"/>
      <c r="BU76" s="1144"/>
      <c r="BV76" s="1144"/>
      <c r="BW76" s="1345">
        <f t="shared" si="23"/>
        <v>47100588</v>
      </c>
      <c r="BX76" s="1144">
        <v>30580000</v>
      </c>
      <c r="BY76" s="1144"/>
      <c r="BZ76" s="1144"/>
      <c r="CA76" s="1144"/>
      <c r="CB76" s="1144"/>
      <c r="CC76" s="1144"/>
      <c r="CD76" s="1144"/>
      <c r="CE76" s="1144"/>
      <c r="CF76" s="1144"/>
      <c r="CG76" s="1144"/>
      <c r="CH76" s="1144"/>
      <c r="CI76" s="1144"/>
      <c r="CJ76" s="1144"/>
      <c r="CK76" s="1144"/>
      <c r="CL76" s="1144"/>
      <c r="CM76" s="1144"/>
      <c r="CN76" s="1144"/>
      <c r="CO76" s="1144"/>
      <c r="CP76" s="1144"/>
      <c r="CQ76" s="1144"/>
      <c r="CR76" s="1144"/>
      <c r="CS76" s="1144"/>
      <c r="CT76" s="1144"/>
      <c r="CU76" s="1345">
        <f t="shared" si="24"/>
        <v>30580000</v>
      </c>
      <c r="CV76" s="1144">
        <v>30580000</v>
      </c>
      <c r="CW76" s="1144"/>
      <c r="CX76" s="1144"/>
      <c r="CY76" s="1144"/>
      <c r="CZ76" s="1144"/>
      <c r="DA76" s="1144"/>
      <c r="DB76" s="1146"/>
      <c r="DC76" s="1146"/>
      <c r="DD76" s="1146"/>
      <c r="DE76" s="1146"/>
      <c r="DF76" s="1146"/>
      <c r="DG76" s="1146"/>
      <c r="DH76" s="1146"/>
      <c r="DI76" s="1146"/>
      <c r="DJ76" s="1146"/>
      <c r="DK76" s="1146"/>
      <c r="DL76" s="1146"/>
      <c r="DM76" s="1146"/>
      <c r="DN76" s="1146"/>
      <c r="DO76" s="1146"/>
      <c r="DP76" s="1146"/>
      <c r="DQ76" s="1146"/>
      <c r="DR76" s="1146"/>
      <c r="DS76" s="1286">
        <f t="shared" si="25"/>
        <v>30580000</v>
      </c>
      <c r="DT76" s="1144">
        <f t="shared" si="22"/>
        <v>138260588</v>
      </c>
      <c r="DU76" s="575" t="s">
        <v>1166</v>
      </c>
    </row>
    <row r="77" spans="1:130" ht="54" x14ac:dyDescent="0.25">
      <c r="A77" s="832">
        <v>1</v>
      </c>
      <c r="B77" s="832" t="s">
        <v>25</v>
      </c>
      <c r="C77" s="832" t="s">
        <v>254</v>
      </c>
      <c r="D77" s="832" t="s">
        <v>255</v>
      </c>
      <c r="E77" s="832" t="s">
        <v>256</v>
      </c>
      <c r="F77" s="832" t="s">
        <v>257</v>
      </c>
      <c r="G77" s="832" t="s">
        <v>258</v>
      </c>
      <c r="H77" s="1142" t="s">
        <v>259</v>
      </c>
      <c r="I77" s="832" t="s">
        <v>260</v>
      </c>
      <c r="J77" s="832" t="s">
        <v>261</v>
      </c>
      <c r="K77" s="832" t="s">
        <v>33</v>
      </c>
      <c r="L77" s="1147">
        <v>30</v>
      </c>
      <c r="M77" s="832" t="s">
        <v>262</v>
      </c>
      <c r="N77" s="832" t="s">
        <v>278</v>
      </c>
      <c r="O77" s="832" t="s">
        <v>279</v>
      </c>
      <c r="P77" s="832">
        <v>0</v>
      </c>
      <c r="Q77" s="832"/>
      <c r="R77" s="832" t="s">
        <v>280</v>
      </c>
      <c r="S77" s="832" t="s">
        <v>37</v>
      </c>
      <c r="T77" s="832" t="s">
        <v>33</v>
      </c>
      <c r="U77" s="1147">
        <v>1</v>
      </c>
      <c r="V77" s="1147">
        <v>1</v>
      </c>
      <c r="W77" s="969">
        <v>0.25</v>
      </c>
      <c r="X77" s="832">
        <v>0.5</v>
      </c>
      <c r="Y77" s="832">
        <v>0.75</v>
      </c>
      <c r="Z77" s="1147">
        <v>1</v>
      </c>
      <c r="AA77" s="1143">
        <v>0</v>
      </c>
      <c r="AB77" s="1144"/>
      <c r="AC77" s="1144"/>
      <c r="AD77" s="1144"/>
      <c r="AE77" s="1144"/>
      <c r="AF77" s="1144"/>
      <c r="AG77" s="1144"/>
      <c r="AH77" s="1144"/>
      <c r="AI77" s="1144"/>
      <c r="AJ77" s="1144"/>
      <c r="AK77" s="1144"/>
      <c r="AL77" s="1144"/>
      <c r="AM77" s="1144"/>
      <c r="AN77" s="1144"/>
      <c r="AO77" s="1144"/>
      <c r="AP77" s="1144"/>
      <c r="AQ77" s="1144"/>
      <c r="AR77" s="1144"/>
      <c r="AS77" s="1144"/>
      <c r="AT77" s="1144"/>
      <c r="AU77" s="1144"/>
      <c r="AV77" s="1144"/>
      <c r="AW77" s="1144"/>
      <c r="AX77" s="1144"/>
      <c r="AY77" s="1345">
        <f t="shared" si="21"/>
        <v>0</v>
      </c>
      <c r="AZ77" s="1144">
        <f>+AA77*1.029</f>
        <v>0</v>
      </c>
      <c r="BA77" s="1144"/>
      <c r="BB77" s="1144"/>
      <c r="BC77" s="1144"/>
      <c r="BD77" s="1144"/>
      <c r="BE77" s="1144"/>
      <c r="BF77" s="1144"/>
      <c r="BG77" s="1144"/>
      <c r="BH77" s="1144"/>
      <c r="BI77" s="1144"/>
      <c r="BJ77" s="1144"/>
      <c r="BK77" s="1144"/>
      <c r="BL77" s="1144"/>
      <c r="BM77" s="1144"/>
      <c r="BN77" s="1144"/>
      <c r="BO77" s="1144"/>
      <c r="BP77" s="1144"/>
      <c r="BQ77" s="1144"/>
      <c r="BR77" s="1144"/>
      <c r="BS77" s="1144"/>
      <c r="BT77" s="1144"/>
      <c r="BU77" s="1144"/>
      <c r="BV77" s="1144"/>
      <c r="BW77" s="1345">
        <f t="shared" si="23"/>
        <v>0</v>
      </c>
      <c r="BX77" s="1144">
        <v>0</v>
      </c>
      <c r="BY77" s="1144"/>
      <c r="BZ77" s="1144"/>
      <c r="CA77" s="1144"/>
      <c r="CB77" s="1144"/>
      <c r="CC77" s="1144"/>
      <c r="CD77" s="1144"/>
      <c r="CE77" s="1144"/>
      <c r="CF77" s="1144"/>
      <c r="CG77" s="1144"/>
      <c r="CH77" s="1144"/>
      <c r="CI77" s="1144"/>
      <c r="CJ77" s="1144"/>
      <c r="CK77" s="1144"/>
      <c r="CL77" s="1144"/>
      <c r="CM77" s="1144"/>
      <c r="CN77" s="1144"/>
      <c r="CO77" s="1144"/>
      <c r="CP77" s="1144"/>
      <c r="CQ77" s="1144"/>
      <c r="CR77" s="1144"/>
      <c r="CS77" s="1144"/>
      <c r="CT77" s="1144"/>
      <c r="CU77" s="1345">
        <f t="shared" si="24"/>
        <v>0</v>
      </c>
      <c r="CV77" s="1144"/>
      <c r="CW77" s="1144"/>
      <c r="CX77" s="1144"/>
      <c r="CY77" s="1144"/>
      <c r="CZ77" s="1144"/>
      <c r="DA77" s="1144"/>
      <c r="DB77" s="1146"/>
      <c r="DC77" s="1146"/>
      <c r="DD77" s="1146"/>
      <c r="DE77" s="1146">
        <v>36520588</v>
      </c>
      <c r="DF77" s="1146"/>
      <c r="DG77" s="1146"/>
      <c r="DH77" s="1146"/>
      <c r="DI77" s="1146"/>
      <c r="DJ77" s="1146"/>
      <c r="DK77" s="1146"/>
      <c r="DL77" s="1146"/>
      <c r="DM77" s="1146"/>
      <c r="DN77" s="1146"/>
      <c r="DO77" s="1146"/>
      <c r="DP77" s="1146"/>
      <c r="DQ77" s="1146"/>
      <c r="DR77" s="1146"/>
      <c r="DS77" s="1286">
        <f t="shared" si="25"/>
        <v>36520588</v>
      </c>
      <c r="DT77" s="1144">
        <f t="shared" si="22"/>
        <v>36520588</v>
      </c>
      <c r="DU77" s="575" t="s">
        <v>1166</v>
      </c>
    </row>
    <row r="78" spans="1:130" ht="54" x14ac:dyDescent="0.25">
      <c r="A78" s="832">
        <v>1</v>
      </c>
      <c r="B78" s="832" t="s">
        <v>25</v>
      </c>
      <c r="C78" s="832" t="s">
        <v>254</v>
      </c>
      <c r="D78" s="832" t="s">
        <v>255</v>
      </c>
      <c r="E78" s="832" t="s">
        <v>256</v>
      </c>
      <c r="F78" s="832" t="s">
        <v>257</v>
      </c>
      <c r="G78" s="832" t="s">
        <v>258</v>
      </c>
      <c r="H78" s="1142" t="s">
        <v>259</v>
      </c>
      <c r="I78" s="832" t="s">
        <v>260</v>
      </c>
      <c r="J78" s="832" t="s">
        <v>261</v>
      </c>
      <c r="K78" s="832" t="s">
        <v>33</v>
      </c>
      <c r="L78" s="1147">
        <v>30</v>
      </c>
      <c r="M78" s="832" t="s">
        <v>262</v>
      </c>
      <c r="N78" s="832" t="s">
        <v>281</v>
      </c>
      <c r="O78" s="832" t="s">
        <v>282</v>
      </c>
      <c r="P78" s="832">
        <v>500</v>
      </c>
      <c r="Q78" s="832">
        <v>2023</v>
      </c>
      <c r="R78" s="832" t="s">
        <v>283</v>
      </c>
      <c r="S78" s="832" t="s">
        <v>37</v>
      </c>
      <c r="T78" s="832" t="s">
        <v>33</v>
      </c>
      <c r="U78" s="1147">
        <v>550</v>
      </c>
      <c r="V78" s="1147">
        <v>550</v>
      </c>
      <c r="W78" s="1158">
        <v>550</v>
      </c>
      <c r="X78" s="1147">
        <v>550</v>
      </c>
      <c r="Y78" s="1147">
        <v>550</v>
      </c>
      <c r="Z78" s="1147">
        <v>550</v>
      </c>
      <c r="AA78" s="1143">
        <v>1580862172</v>
      </c>
      <c r="AB78" s="1144"/>
      <c r="AC78" s="1144"/>
      <c r="AD78" s="1144"/>
      <c r="AE78" s="1144"/>
      <c r="AF78" s="1144"/>
      <c r="AG78" s="1144"/>
      <c r="AH78" s="1144"/>
      <c r="AI78" s="1144"/>
      <c r="AJ78" s="1144"/>
      <c r="AK78" s="1144"/>
      <c r="AL78" s="1144"/>
      <c r="AM78" s="1144"/>
      <c r="AN78" s="1144"/>
      <c r="AO78" s="1144"/>
      <c r="AP78" s="1144"/>
      <c r="AQ78" s="1144"/>
      <c r="AR78" s="1144"/>
      <c r="AS78" s="1144"/>
      <c r="AT78" s="1144"/>
      <c r="AU78" s="1144"/>
      <c r="AV78" s="1144"/>
      <c r="AW78" s="1144"/>
      <c r="AX78" s="1144"/>
      <c r="AY78" s="1345">
        <f t="shared" si="21"/>
        <v>1580862172</v>
      </c>
      <c r="AZ78" s="1144">
        <v>1576707175</v>
      </c>
      <c r="BA78" s="1144"/>
      <c r="BB78" s="1144"/>
      <c r="BC78" s="1144">
        <f>+AD78*1.029</f>
        <v>0</v>
      </c>
      <c r="BD78" s="1144"/>
      <c r="BE78" s="1144"/>
      <c r="BF78" s="1144"/>
      <c r="BG78" s="1144"/>
      <c r="BH78" s="1144"/>
      <c r="BI78" s="1144"/>
      <c r="BJ78" s="1144"/>
      <c r="BK78" s="1144"/>
      <c r="BL78" s="1144"/>
      <c r="BM78" s="1144"/>
      <c r="BN78" s="1144"/>
      <c r="BO78" s="1144"/>
      <c r="BP78" s="1144"/>
      <c r="BQ78" s="1144"/>
      <c r="BR78" s="1144"/>
      <c r="BS78" s="1144"/>
      <c r="BT78" s="1144"/>
      <c r="BU78" s="1144"/>
      <c r="BV78" s="1144"/>
      <c r="BW78" s="1345">
        <f t="shared" si="23"/>
        <v>1576707175</v>
      </c>
      <c r="BX78" s="1144">
        <v>1676707175</v>
      </c>
      <c r="BY78" s="1144"/>
      <c r="BZ78" s="1144"/>
      <c r="CA78" s="1144"/>
      <c r="CB78" s="1144"/>
      <c r="CC78" s="1144"/>
      <c r="CD78" s="1144"/>
      <c r="CE78" s="1144"/>
      <c r="CF78" s="1144"/>
      <c r="CG78" s="1144"/>
      <c r="CH78" s="1144"/>
      <c r="CI78" s="1144"/>
      <c r="CJ78" s="1144"/>
      <c r="CK78" s="1144"/>
      <c r="CL78" s="1144"/>
      <c r="CM78" s="1144"/>
      <c r="CN78" s="1144"/>
      <c r="CO78" s="1144"/>
      <c r="CP78" s="1144"/>
      <c r="CQ78" s="1144"/>
      <c r="CR78" s="1144"/>
      <c r="CS78" s="1144"/>
      <c r="CT78" s="1144"/>
      <c r="CU78" s="1345">
        <f t="shared" si="24"/>
        <v>1676707175</v>
      </c>
      <c r="CV78" s="1144">
        <v>1776707175</v>
      </c>
      <c r="CW78" s="1144"/>
      <c r="CX78" s="1144"/>
      <c r="CY78" s="1144"/>
      <c r="CZ78" s="1144"/>
      <c r="DA78" s="1144"/>
      <c r="DB78" s="1146"/>
      <c r="DC78" s="1146"/>
      <c r="DD78" s="1146"/>
      <c r="DE78" s="1146"/>
      <c r="DF78" s="1146"/>
      <c r="DG78" s="1146"/>
      <c r="DH78" s="1146"/>
      <c r="DI78" s="1146"/>
      <c r="DJ78" s="1146"/>
      <c r="DK78" s="1146"/>
      <c r="DL78" s="1146"/>
      <c r="DM78" s="1146"/>
      <c r="DN78" s="1146"/>
      <c r="DO78" s="1146"/>
      <c r="DP78" s="1146"/>
      <c r="DQ78" s="1146"/>
      <c r="DR78" s="1146"/>
      <c r="DS78" s="1286">
        <f t="shared" si="25"/>
        <v>1776707175</v>
      </c>
      <c r="DT78" s="1144">
        <f t="shared" si="22"/>
        <v>6610983697</v>
      </c>
      <c r="DU78" s="575" t="s">
        <v>1166</v>
      </c>
    </row>
    <row r="79" spans="1:130" ht="54" x14ac:dyDescent="0.25">
      <c r="A79" s="832">
        <v>1</v>
      </c>
      <c r="B79" s="832" t="s">
        <v>25</v>
      </c>
      <c r="C79" s="832" t="s">
        <v>254</v>
      </c>
      <c r="D79" s="832" t="s">
        <v>255</v>
      </c>
      <c r="E79" s="832" t="s">
        <v>256</v>
      </c>
      <c r="F79" s="832" t="s">
        <v>257</v>
      </c>
      <c r="G79" s="832" t="s">
        <v>258</v>
      </c>
      <c r="H79" s="1142" t="s">
        <v>259</v>
      </c>
      <c r="I79" s="832" t="s">
        <v>260</v>
      </c>
      <c r="J79" s="832" t="s">
        <v>261</v>
      </c>
      <c r="K79" s="832" t="s">
        <v>33</v>
      </c>
      <c r="L79" s="1147">
        <v>30</v>
      </c>
      <c r="M79" s="832" t="s">
        <v>262</v>
      </c>
      <c r="N79" s="832" t="s">
        <v>285</v>
      </c>
      <c r="O79" s="832" t="s">
        <v>286</v>
      </c>
      <c r="P79" s="832">
        <v>115</v>
      </c>
      <c r="Q79" s="832">
        <v>2023</v>
      </c>
      <c r="R79" s="832" t="s">
        <v>284</v>
      </c>
      <c r="S79" s="832" t="s">
        <v>37</v>
      </c>
      <c r="T79" s="832" t="s">
        <v>38</v>
      </c>
      <c r="U79" s="832">
        <v>115</v>
      </c>
      <c r="V79" s="832">
        <v>115</v>
      </c>
      <c r="W79" s="969">
        <v>115</v>
      </c>
      <c r="X79" s="832">
        <v>115</v>
      </c>
      <c r="Y79" s="832">
        <v>115</v>
      </c>
      <c r="Z79" s="832">
        <v>115</v>
      </c>
      <c r="AA79" s="1143">
        <v>677512359</v>
      </c>
      <c r="AB79" s="1144"/>
      <c r="AC79" s="1144"/>
      <c r="AD79" s="1144"/>
      <c r="AE79" s="1144"/>
      <c r="AF79" s="1144"/>
      <c r="AG79" s="1144"/>
      <c r="AH79" s="1144"/>
      <c r="AI79" s="1144"/>
      <c r="AJ79" s="1144"/>
      <c r="AK79" s="1144"/>
      <c r="AL79" s="1144"/>
      <c r="AM79" s="1144"/>
      <c r="AN79" s="1144"/>
      <c r="AO79" s="1144"/>
      <c r="AP79" s="1144"/>
      <c r="AQ79" s="1144"/>
      <c r="AR79" s="1144"/>
      <c r="AS79" s="1144"/>
      <c r="AT79" s="1144"/>
      <c r="AU79" s="1144"/>
      <c r="AV79" s="1144"/>
      <c r="AW79" s="1144"/>
      <c r="AX79" s="1144"/>
      <c r="AY79" s="1345">
        <f t="shared" si="21"/>
        <v>677512359</v>
      </c>
      <c r="AZ79" s="1144">
        <v>682136817</v>
      </c>
      <c r="BA79" s="1144"/>
      <c r="BB79" s="1144"/>
      <c r="BC79" s="1144">
        <f>+AD79*1.029</f>
        <v>0</v>
      </c>
      <c r="BD79" s="1144"/>
      <c r="BE79" s="1144"/>
      <c r="BF79" s="1144"/>
      <c r="BG79" s="1144"/>
      <c r="BH79" s="1144"/>
      <c r="BI79" s="1144">
        <v>45070200</v>
      </c>
      <c r="BJ79" s="1144"/>
      <c r="BK79" s="1144"/>
      <c r="BL79" s="1144"/>
      <c r="BM79" s="1144"/>
      <c r="BN79" s="1144"/>
      <c r="BO79" s="1144"/>
      <c r="BP79" s="1144"/>
      <c r="BQ79" s="1144"/>
      <c r="BR79" s="1144"/>
      <c r="BS79" s="1144"/>
      <c r="BT79" s="1144"/>
      <c r="BU79" s="1144"/>
      <c r="BV79" s="1144"/>
      <c r="BW79" s="1345">
        <f t="shared" si="23"/>
        <v>727207017</v>
      </c>
      <c r="BX79" s="1144">
        <v>682136817</v>
      </c>
      <c r="BY79" s="1144"/>
      <c r="BZ79" s="1144"/>
      <c r="CA79" s="1144"/>
      <c r="CB79" s="1144"/>
      <c r="CC79" s="1144"/>
      <c r="CD79" s="1144"/>
      <c r="CE79" s="1144"/>
      <c r="CF79" s="1144"/>
      <c r="CG79" s="1144">
        <v>60618041</v>
      </c>
      <c r="CH79" s="1144"/>
      <c r="CI79" s="1144"/>
      <c r="CJ79" s="1144"/>
      <c r="CK79" s="1144"/>
      <c r="CL79" s="1144"/>
      <c r="CM79" s="1144"/>
      <c r="CN79" s="1144"/>
      <c r="CO79" s="1144"/>
      <c r="CP79" s="1144"/>
      <c r="CQ79" s="1144"/>
      <c r="CR79" s="1144"/>
      <c r="CS79" s="1144"/>
      <c r="CT79" s="1144"/>
      <c r="CU79" s="1345">
        <f t="shared" si="24"/>
        <v>742754858</v>
      </c>
      <c r="CV79" s="1144">
        <v>722563428</v>
      </c>
      <c r="CW79" s="1144"/>
      <c r="CX79" s="1144"/>
      <c r="CY79" s="1144"/>
      <c r="CZ79" s="1144"/>
      <c r="DA79" s="1144"/>
      <c r="DB79" s="1146"/>
      <c r="DC79" s="1146"/>
      <c r="DD79" s="1146"/>
      <c r="DE79" s="1146">
        <v>77771747</v>
      </c>
      <c r="DF79" s="1146"/>
      <c r="DG79" s="1146"/>
      <c r="DH79" s="1146"/>
      <c r="DI79" s="1146"/>
      <c r="DJ79" s="1146"/>
      <c r="DK79" s="1146"/>
      <c r="DL79" s="1146"/>
      <c r="DM79" s="1146"/>
      <c r="DN79" s="1146"/>
      <c r="DO79" s="1146"/>
      <c r="DP79" s="1146"/>
      <c r="DQ79" s="1146"/>
      <c r="DR79" s="1146"/>
      <c r="DS79" s="1286">
        <f t="shared" si="25"/>
        <v>800335175</v>
      </c>
      <c r="DT79" s="1144">
        <f t="shared" si="22"/>
        <v>2947809409</v>
      </c>
      <c r="DU79" s="575" t="s">
        <v>1166</v>
      </c>
    </row>
    <row r="80" spans="1:130" ht="54" x14ac:dyDescent="0.25">
      <c r="A80" s="832">
        <v>1</v>
      </c>
      <c r="B80" s="832" t="s">
        <v>25</v>
      </c>
      <c r="C80" s="832" t="s">
        <v>254</v>
      </c>
      <c r="D80" s="832" t="s">
        <v>255</v>
      </c>
      <c r="E80" s="832" t="s">
        <v>256</v>
      </c>
      <c r="F80" s="832" t="s">
        <v>257</v>
      </c>
      <c r="G80" s="832" t="s">
        <v>258</v>
      </c>
      <c r="H80" s="1142" t="s">
        <v>259</v>
      </c>
      <c r="I80" s="832" t="s">
        <v>260</v>
      </c>
      <c r="J80" s="832" t="s">
        <v>261</v>
      </c>
      <c r="K80" s="832" t="s">
        <v>33</v>
      </c>
      <c r="L80" s="1147">
        <v>30</v>
      </c>
      <c r="M80" s="832" t="s">
        <v>262</v>
      </c>
      <c r="N80" s="832" t="s">
        <v>287</v>
      </c>
      <c r="O80" s="832" t="s">
        <v>288</v>
      </c>
      <c r="P80" s="1147">
        <v>300</v>
      </c>
      <c r="Q80" s="832">
        <v>2023</v>
      </c>
      <c r="R80" s="832" t="s">
        <v>289</v>
      </c>
      <c r="S80" s="832" t="s">
        <v>37</v>
      </c>
      <c r="T80" s="832" t="s">
        <v>38</v>
      </c>
      <c r="U80" s="832">
        <v>1400</v>
      </c>
      <c r="V80" s="832">
        <v>1400</v>
      </c>
      <c r="W80" s="969">
        <v>350</v>
      </c>
      <c r="X80" s="832">
        <v>350</v>
      </c>
      <c r="Y80" s="832">
        <v>350</v>
      </c>
      <c r="Z80" s="832">
        <v>350</v>
      </c>
      <c r="AA80" s="1143">
        <v>40000000</v>
      </c>
      <c r="AB80" s="1144"/>
      <c r="AC80" s="1144"/>
      <c r="AD80" s="1144"/>
      <c r="AE80" s="1144"/>
      <c r="AF80" s="1144"/>
      <c r="AG80" s="1144"/>
      <c r="AH80" s="1144"/>
      <c r="AI80" s="1144"/>
      <c r="AJ80" s="1144">
        <f>14600000+14600000+14600000</f>
        <v>43800000</v>
      </c>
      <c r="AK80" s="1144"/>
      <c r="AL80" s="1144"/>
      <c r="AM80" s="1144"/>
      <c r="AN80" s="1144"/>
      <c r="AO80" s="1144"/>
      <c r="AP80" s="1144"/>
      <c r="AQ80" s="1144"/>
      <c r="AR80" s="1144"/>
      <c r="AS80" s="1144"/>
      <c r="AT80" s="1144"/>
      <c r="AU80" s="1144"/>
      <c r="AV80" s="1144"/>
      <c r="AW80" s="1144"/>
      <c r="AX80" s="1144"/>
      <c r="AY80" s="1345">
        <f t="shared" si="21"/>
        <v>83800000</v>
      </c>
      <c r="AZ80" s="1144">
        <v>56183400</v>
      </c>
      <c r="BA80" s="1144"/>
      <c r="BB80" s="1144"/>
      <c r="BC80" s="1144">
        <f>+AD80*1.029</f>
        <v>0</v>
      </c>
      <c r="BD80" s="1144"/>
      <c r="BE80" s="1144"/>
      <c r="BF80" s="1144"/>
      <c r="BG80" s="1144"/>
      <c r="BH80" s="1144"/>
      <c r="BI80" s="1144"/>
      <c r="BJ80" s="1144"/>
      <c r="BK80" s="1144"/>
      <c r="BL80" s="1144"/>
      <c r="BM80" s="1144"/>
      <c r="BN80" s="1144"/>
      <c r="BO80" s="1144"/>
      <c r="BP80" s="1144"/>
      <c r="BQ80" s="1144"/>
      <c r="BR80" s="1144"/>
      <c r="BS80" s="1144"/>
      <c r="BT80" s="1144"/>
      <c r="BU80" s="1144"/>
      <c r="BV80" s="1144"/>
      <c r="BW80" s="1345">
        <f t="shared" si="23"/>
        <v>56183400</v>
      </c>
      <c r="BX80" s="1144">
        <v>56183400</v>
      </c>
      <c r="BY80" s="1144"/>
      <c r="BZ80" s="1144"/>
      <c r="CA80" s="1144"/>
      <c r="CB80" s="1144"/>
      <c r="CC80" s="1144"/>
      <c r="CD80" s="1144"/>
      <c r="CE80" s="1144"/>
      <c r="CF80" s="1144"/>
      <c r="CG80" s="1144"/>
      <c r="CH80" s="1144"/>
      <c r="CI80" s="1144"/>
      <c r="CJ80" s="1144"/>
      <c r="CK80" s="1144"/>
      <c r="CL80" s="1144"/>
      <c r="CM80" s="1144"/>
      <c r="CN80" s="1144"/>
      <c r="CO80" s="1144"/>
      <c r="CP80" s="1144"/>
      <c r="CQ80" s="1144"/>
      <c r="CR80" s="1144"/>
      <c r="CS80" s="1144"/>
      <c r="CT80" s="1144"/>
      <c r="CU80" s="1345">
        <f t="shared" si="24"/>
        <v>56183400</v>
      </c>
      <c r="CV80" s="1144">
        <v>56183400</v>
      </c>
      <c r="CW80" s="1144"/>
      <c r="CX80" s="1144"/>
      <c r="CY80" s="1144"/>
      <c r="CZ80" s="1144"/>
      <c r="DA80" s="1144"/>
      <c r="DB80" s="1146"/>
      <c r="DC80" s="1146"/>
      <c r="DD80" s="1146"/>
      <c r="DE80" s="1146"/>
      <c r="DF80" s="1146"/>
      <c r="DG80" s="1146"/>
      <c r="DH80" s="1146"/>
      <c r="DI80" s="1146"/>
      <c r="DJ80" s="1146"/>
      <c r="DK80" s="1146"/>
      <c r="DL80" s="1146"/>
      <c r="DM80" s="1146"/>
      <c r="DN80" s="1146"/>
      <c r="DO80" s="1146"/>
      <c r="DP80" s="1146"/>
      <c r="DQ80" s="1146"/>
      <c r="DR80" s="1146"/>
      <c r="DS80" s="1286">
        <f t="shared" si="25"/>
        <v>56183400</v>
      </c>
      <c r="DT80" s="1144">
        <f t="shared" si="22"/>
        <v>252350200</v>
      </c>
      <c r="DU80" s="575" t="s">
        <v>1166</v>
      </c>
    </row>
    <row r="81" spans="1:125" ht="54" x14ac:dyDescent="0.25">
      <c r="A81" s="832">
        <v>1</v>
      </c>
      <c r="B81" s="832" t="s">
        <v>25</v>
      </c>
      <c r="C81" s="832" t="s">
        <v>254</v>
      </c>
      <c r="D81" s="832" t="s">
        <v>255</v>
      </c>
      <c r="E81" s="832" t="s">
        <v>256</v>
      </c>
      <c r="F81" s="832" t="s">
        <v>257</v>
      </c>
      <c r="G81" s="832" t="s">
        <v>258</v>
      </c>
      <c r="H81" s="1142" t="s">
        <v>259</v>
      </c>
      <c r="I81" s="832" t="s">
        <v>260</v>
      </c>
      <c r="J81" s="832" t="s">
        <v>261</v>
      </c>
      <c r="K81" s="832" t="s">
        <v>33</v>
      </c>
      <c r="L81" s="1147">
        <v>30</v>
      </c>
      <c r="M81" s="832" t="s">
        <v>262</v>
      </c>
      <c r="N81" s="832" t="s">
        <v>290</v>
      </c>
      <c r="O81" s="832" t="s">
        <v>291</v>
      </c>
      <c r="P81" s="832">
        <v>7901</v>
      </c>
      <c r="Q81" s="832">
        <v>2023</v>
      </c>
      <c r="R81" s="832" t="s">
        <v>292</v>
      </c>
      <c r="S81" s="832" t="s">
        <v>37</v>
      </c>
      <c r="T81" s="832" t="s">
        <v>38</v>
      </c>
      <c r="U81" s="832">
        <v>7901</v>
      </c>
      <c r="V81" s="832">
        <v>7901</v>
      </c>
      <c r="W81" s="969">
        <v>7901</v>
      </c>
      <c r="X81" s="832">
        <v>7901</v>
      </c>
      <c r="Y81" s="832">
        <v>7901</v>
      </c>
      <c r="Z81" s="832">
        <v>7901</v>
      </c>
      <c r="AA81" s="1143">
        <v>40000000</v>
      </c>
      <c r="AB81" s="1144"/>
      <c r="AC81" s="1144"/>
      <c r="AD81" s="1144"/>
      <c r="AE81" s="1144"/>
      <c r="AF81" s="1144"/>
      <c r="AG81" s="1144"/>
      <c r="AH81" s="1144"/>
      <c r="AI81" s="1144"/>
      <c r="AJ81" s="1144"/>
      <c r="AK81" s="1144"/>
      <c r="AL81" s="1144"/>
      <c r="AM81" s="1144"/>
      <c r="AN81" s="1144"/>
      <c r="AO81" s="1144"/>
      <c r="AP81" s="1144"/>
      <c r="AQ81" s="1144"/>
      <c r="AR81" s="1144"/>
      <c r="AS81" s="1144"/>
      <c r="AT81" s="1144"/>
      <c r="AU81" s="1144"/>
      <c r="AV81" s="1144"/>
      <c r="AW81" s="1144"/>
      <c r="AX81" s="1144"/>
      <c r="AY81" s="1345">
        <f t="shared" si="21"/>
        <v>40000000</v>
      </c>
      <c r="AZ81" s="1144">
        <v>31160000</v>
      </c>
      <c r="BA81" s="1144"/>
      <c r="BB81" s="1144"/>
      <c r="BC81" s="1144">
        <f>+AD81*1.029</f>
        <v>0</v>
      </c>
      <c r="BD81" s="1144"/>
      <c r="BE81" s="1144"/>
      <c r="BF81" s="1144"/>
      <c r="BG81" s="1144"/>
      <c r="BH81" s="1144"/>
      <c r="BI81" s="1144"/>
      <c r="BJ81" s="1144"/>
      <c r="BK81" s="1144"/>
      <c r="BL81" s="1144"/>
      <c r="BM81" s="1144"/>
      <c r="BN81" s="1144"/>
      <c r="BO81" s="1144"/>
      <c r="BP81" s="1144"/>
      <c r="BQ81" s="1144"/>
      <c r="BR81" s="1144"/>
      <c r="BS81" s="1144"/>
      <c r="BT81" s="1144"/>
      <c r="BU81" s="1144"/>
      <c r="BV81" s="1144"/>
      <c r="BW81" s="1345">
        <f t="shared" si="23"/>
        <v>31160000</v>
      </c>
      <c r="BX81" s="1144">
        <v>30060000</v>
      </c>
      <c r="BY81" s="1144"/>
      <c r="BZ81" s="1144"/>
      <c r="CA81" s="1144"/>
      <c r="CB81" s="1144"/>
      <c r="CC81" s="1144"/>
      <c r="CD81" s="1144"/>
      <c r="CE81" s="1144"/>
      <c r="CF81" s="1144"/>
      <c r="CG81" s="1144"/>
      <c r="CH81" s="1144"/>
      <c r="CI81" s="1144"/>
      <c r="CJ81" s="1144"/>
      <c r="CK81" s="1144"/>
      <c r="CL81" s="1144"/>
      <c r="CM81" s="1144"/>
      <c r="CN81" s="1144"/>
      <c r="CO81" s="1144"/>
      <c r="CP81" s="1144"/>
      <c r="CQ81" s="1144"/>
      <c r="CR81" s="1144"/>
      <c r="CS81" s="1144"/>
      <c r="CT81" s="1144"/>
      <c r="CU81" s="1345">
        <f t="shared" si="24"/>
        <v>30060000</v>
      </c>
      <c r="CV81" s="1144">
        <v>30060000</v>
      </c>
      <c r="CW81" s="1144"/>
      <c r="CX81" s="1144"/>
      <c r="CY81" s="1144"/>
      <c r="CZ81" s="1144"/>
      <c r="DA81" s="1144"/>
      <c r="DB81" s="1146"/>
      <c r="DC81" s="1146"/>
      <c r="DD81" s="1146"/>
      <c r="DE81" s="1146"/>
      <c r="DF81" s="1146"/>
      <c r="DG81" s="1146"/>
      <c r="DH81" s="1146"/>
      <c r="DI81" s="1146"/>
      <c r="DJ81" s="1146"/>
      <c r="DK81" s="1146"/>
      <c r="DL81" s="1146"/>
      <c r="DM81" s="1146"/>
      <c r="DN81" s="1146"/>
      <c r="DO81" s="1146"/>
      <c r="DP81" s="1146"/>
      <c r="DQ81" s="1146"/>
      <c r="DR81" s="1146"/>
      <c r="DS81" s="1286">
        <f t="shared" si="25"/>
        <v>30060000</v>
      </c>
      <c r="DT81" s="1144">
        <f t="shared" si="22"/>
        <v>131280000</v>
      </c>
      <c r="DU81" s="575" t="s">
        <v>1166</v>
      </c>
    </row>
    <row r="82" spans="1:125" ht="54" x14ac:dyDescent="0.25">
      <c r="A82" s="832">
        <v>1</v>
      </c>
      <c r="B82" s="832" t="s">
        <v>25</v>
      </c>
      <c r="C82" s="832" t="s">
        <v>254</v>
      </c>
      <c r="D82" s="832" t="s">
        <v>255</v>
      </c>
      <c r="E82" s="832" t="s">
        <v>256</v>
      </c>
      <c r="F82" s="832" t="s">
        <v>257</v>
      </c>
      <c r="G82" s="832" t="s">
        <v>258</v>
      </c>
      <c r="H82" s="1142" t="s">
        <v>259</v>
      </c>
      <c r="I82" s="832" t="s">
        <v>260</v>
      </c>
      <c r="J82" s="832" t="s">
        <v>261</v>
      </c>
      <c r="K82" s="832" t="s">
        <v>33</v>
      </c>
      <c r="L82" s="1147">
        <v>30</v>
      </c>
      <c r="M82" s="832" t="s">
        <v>262</v>
      </c>
      <c r="N82" s="832" t="s">
        <v>293</v>
      </c>
      <c r="O82" s="832" t="s">
        <v>294</v>
      </c>
      <c r="P82" s="832">
        <v>1</v>
      </c>
      <c r="Q82" s="832">
        <v>2023</v>
      </c>
      <c r="R82" s="832" t="s">
        <v>295</v>
      </c>
      <c r="S82" s="832" t="s">
        <v>37</v>
      </c>
      <c r="T82" s="832" t="s">
        <v>38</v>
      </c>
      <c r="U82" s="832">
        <v>1</v>
      </c>
      <c r="V82" s="832">
        <v>1</v>
      </c>
      <c r="W82" s="969">
        <v>1</v>
      </c>
      <c r="X82" s="832">
        <v>1</v>
      </c>
      <c r="Y82" s="832">
        <v>1</v>
      </c>
      <c r="Z82" s="832">
        <v>1</v>
      </c>
      <c r="AA82" s="1143"/>
      <c r="AB82" s="1144"/>
      <c r="AC82" s="1144"/>
      <c r="AD82" s="1144"/>
      <c r="AE82" s="1144"/>
      <c r="AF82" s="1144"/>
      <c r="AG82" s="1144"/>
      <c r="AH82" s="1144"/>
      <c r="AI82" s="1144"/>
      <c r="AJ82" s="1144"/>
      <c r="AK82" s="1144"/>
      <c r="AL82" s="1144"/>
      <c r="AM82" s="1144"/>
      <c r="AN82" s="1144"/>
      <c r="AO82" s="1144"/>
      <c r="AP82" s="1144"/>
      <c r="AQ82" s="1144"/>
      <c r="AR82" s="1144"/>
      <c r="AS82" s="1144"/>
      <c r="AT82" s="1144"/>
      <c r="AU82" s="1144"/>
      <c r="AV82" s="1144"/>
      <c r="AW82" s="1144"/>
      <c r="AX82" s="1144"/>
      <c r="AY82" s="1345">
        <f t="shared" si="21"/>
        <v>0</v>
      </c>
      <c r="AZ82" s="1144">
        <v>0</v>
      </c>
      <c r="BA82" s="1144"/>
      <c r="BB82" s="1144"/>
      <c r="BC82" s="1144"/>
      <c r="BD82" s="1144"/>
      <c r="BE82" s="1144"/>
      <c r="BF82" s="1144"/>
      <c r="BG82" s="1144"/>
      <c r="BH82" s="1144"/>
      <c r="BI82" s="1144"/>
      <c r="BJ82" s="1144"/>
      <c r="BK82" s="1144"/>
      <c r="BL82" s="1144"/>
      <c r="BM82" s="1144"/>
      <c r="BN82" s="1144"/>
      <c r="BO82" s="1144"/>
      <c r="BP82" s="1144"/>
      <c r="BQ82" s="1144"/>
      <c r="BR82" s="1144"/>
      <c r="BS82" s="1144"/>
      <c r="BT82" s="1144"/>
      <c r="BU82" s="1144"/>
      <c r="BV82" s="1144"/>
      <c r="BW82" s="1345">
        <f t="shared" si="23"/>
        <v>0</v>
      </c>
      <c r="BX82" s="1144">
        <v>1100000</v>
      </c>
      <c r="BY82" s="1144"/>
      <c r="BZ82" s="1144"/>
      <c r="CA82" s="1144"/>
      <c r="CB82" s="1144"/>
      <c r="CC82" s="1144"/>
      <c r="CD82" s="1144"/>
      <c r="CE82" s="1144"/>
      <c r="CF82" s="1144"/>
      <c r="CG82" s="1144"/>
      <c r="CH82" s="1144"/>
      <c r="CI82" s="1144"/>
      <c r="CJ82" s="1144"/>
      <c r="CK82" s="1144"/>
      <c r="CL82" s="1144"/>
      <c r="CM82" s="1144"/>
      <c r="CN82" s="1144"/>
      <c r="CO82" s="1144"/>
      <c r="CP82" s="1144"/>
      <c r="CQ82" s="1144"/>
      <c r="CR82" s="1144"/>
      <c r="CS82" s="1144"/>
      <c r="CT82" s="1144"/>
      <c r="CU82" s="1345">
        <f t="shared" si="24"/>
        <v>1100000</v>
      </c>
      <c r="CV82" s="1144">
        <v>0</v>
      </c>
      <c r="CW82" s="1144"/>
      <c r="CX82" s="1144"/>
      <c r="CY82" s="1144"/>
      <c r="CZ82" s="1144"/>
      <c r="DA82" s="1144"/>
      <c r="DB82" s="1146"/>
      <c r="DC82" s="1146"/>
      <c r="DD82" s="1146"/>
      <c r="DE82" s="1146"/>
      <c r="DF82" s="1146"/>
      <c r="DG82" s="1146"/>
      <c r="DH82" s="1146"/>
      <c r="DI82" s="1146"/>
      <c r="DJ82" s="1146"/>
      <c r="DK82" s="1146"/>
      <c r="DL82" s="1146"/>
      <c r="DM82" s="1146"/>
      <c r="DN82" s="1146"/>
      <c r="DO82" s="1146"/>
      <c r="DP82" s="1146"/>
      <c r="DQ82" s="1146"/>
      <c r="DR82" s="1146"/>
      <c r="DS82" s="1286">
        <f t="shared" si="25"/>
        <v>0</v>
      </c>
      <c r="DT82" s="1144">
        <f t="shared" si="22"/>
        <v>1100000</v>
      </c>
      <c r="DU82" s="575" t="s">
        <v>1166</v>
      </c>
    </row>
    <row r="83" spans="1:125" ht="54" x14ac:dyDescent="0.25">
      <c r="A83" s="832">
        <v>1</v>
      </c>
      <c r="B83" s="832" t="s">
        <v>25</v>
      </c>
      <c r="C83" s="832" t="s">
        <v>254</v>
      </c>
      <c r="D83" s="832" t="s">
        <v>255</v>
      </c>
      <c r="E83" s="832" t="s">
        <v>256</v>
      </c>
      <c r="F83" s="832" t="s">
        <v>257</v>
      </c>
      <c r="G83" s="832" t="s">
        <v>258</v>
      </c>
      <c r="H83" s="1142" t="s">
        <v>259</v>
      </c>
      <c r="I83" s="832" t="s">
        <v>260</v>
      </c>
      <c r="J83" s="832" t="s">
        <v>261</v>
      </c>
      <c r="K83" s="832" t="s">
        <v>33</v>
      </c>
      <c r="L83" s="1147">
        <v>30</v>
      </c>
      <c r="M83" s="832" t="s">
        <v>262</v>
      </c>
      <c r="N83" s="832" t="s">
        <v>296</v>
      </c>
      <c r="O83" s="832" t="s">
        <v>297</v>
      </c>
      <c r="P83" s="832">
        <v>0</v>
      </c>
      <c r="Q83" s="832">
        <v>2023</v>
      </c>
      <c r="R83" s="832" t="s">
        <v>298</v>
      </c>
      <c r="S83" s="832" t="s">
        <v>37</v>
      </c>
      <c r="T83" s="832" t="s">
        <v>33</v>
      </c>
      <c r="U83" s="832">
        <v>1</v>
      </c>
      <c r="V83" s="832">
        <v>1</v>
      </c>
      <c r="W83" s="969">
        <v>1</v>
      </c>
      <c r="X83" s="832">
        <v>0.2</v>
      </c>
      <c r="Y83" s="832">
        <v>0.75</v>
      </c>
      <c r="Z83" s="832">
        <v>1</v>
      </c>
      <c r="AA83" s="1143">
        <v>0</v>
      </c>
      <c r="AB83" s="1144"/>
      <c r="AC83" s="1144"/>
      <c r="AD83" s="1144"/>
      <c r="AE83" s="1144"/>
      <c r="AF83" s="1144"/>
      <c r="AG83" s="1144"/>
      <c r="AH83" s="1144"/>
      <c r="AI83" s="1144"/>
      <c r="AJ83" s="1144"/>
      <c r="AK83" s="1144"/>
      <c r="AL83" s="1144"/>
      <c r="AM83" s="1144"/>
      <c r="AN83" s="1144"/>
      <c r="AO83" s="1144"/>
      <c r="AP83" s="1144"/>
      <c r="AQ83" s="1144"/>
      <c r="AR83" s="1144"/>
      <c r="AS83" s="1144"/>
      <c r="AT83" s="1144"/>
      <c r="AU83" s="1144"/>
      <c r="AV83" s="1144"/>
      <c r="AW83" s="1144"/>
      <c r="AX83" s="1144"/>
      <c r="AY83" s="1345">
        <f t="shared" si="21"/>
        <v>0</v>
      </c>
      <c r="AZ83" s="1144">
        <v>0</v>
      </c>
      <c r="BA83" s="1144"/>
      <c r="BB83" s="1144"/>
      <c r="BC83" s="1144"/>
      <c r="BD83" s="1144"/>
      <c r="BE83" s="1144"/>
      <c r="BF83" s="1144"/>
      <c r="BG83" s="1144"/>
      <c r="BH83" s="1144"/>
      <c r="BI83" s="1144"/>
      <c r="BJ83" s="1144"/>
      <c r="BK83" s="1144"/>
      <c r="BL83" s="1144"/>
      <c r="BM83" s="1144"/>
      <c r="BN83" s="1144"/>
      <c r="BO83" s="1144"/>
      <c r="BP83" s="1144"/>
      <c r="BQ83" s="1144"/>
      <c r="BR83" s="1144"/>
      <c r="BS83" s="1144"/>
      <c r="BT83" s="1144"/>
      <c r="BU83" s="1144"/>
      <c r="BV83" s="1144"/>
      <c r="BW83" s="1345">
        <f t="shared" si="23"/>
        <v>0</v>
      </c>
      <c r="BX83" s="1144">
        <v>1000000</v>
      </c>
      <c r="BY83" s="1144"/>
      <c r="BZ83" s="1144"/>
      <c r="CA83" s="1144"/>
      <c r="CB83" s="1144"/>
      <c r="CC83" s="1144"/>
      <c r="CD83" s="1144"/>
      <c r="CE83" s="1144"/>
      <c r="CF83" s="1144"/>
      <c r="CG83" s="1144"/>
      <c r="CH83" s="1144"/>
      <c r="CI83" s="1144"/>
      <c r="CJ83" s="1144"/>
      <c r="CK83" s="1144"/>
      <c r="CL83" s="1144"/>
      <c r="CM83" s="1144"/>
      <c r="CN83" s="1144"/>
      <c r="CO83" s="1144"/>
      <c r="CP83" s="1144"/>
      <c r="CQ83" s="1144"/>
      <c r="CR83" s="1144"/>
      <c r="CS83" s="1144"/>
      <c r="CT83" s="1144"/>
      <c r="CU83" s="1345">
        <f t="shared" si="24"/>
        <v>1000000</v>
      </c>
      <c r="CV83" s="1144">
        <v>0</v>
      </c>
      <c r="CW83" s="1144"/>
      <c r="CX83" s="1144"/>
      <c r="CY83" s="1144"/>
      <c r="CZ83" s="1144"/>
      <c r="DA83" s="1144"/>
      <c r="DB83" s="1146"/>
      <c r="DC83" s="1146"/>
      <c r="DD83" s="1146"/>
      <c r="DE83" s="1146"/>
      <c r="DF83" s="1146"/>
      <c r="DG83" s="1146"/>
      <c r="DH83" s="1146"/>
      <c r="DI83" s="1146"/>
      <c r="DJ83" s="1146"/>
      <c r="DK83" s="1146"/>
      <c r="DL83" s="1146"/>
      <c r="DM83" s="1146"/>
      <c r="DN83" s="1146"/>
      <c r="DO83" s="1146"/>
      <c r="DP83" s="1146"/>
      <c r="DQ83" s="1146"/>
      <c r="DR83" s="1146"/>
      <c r="DS83" s="1286">
        <f t="shared" si="25"/>
        <v>0</v>
      </c>
      <c r="DT83" s="1144">
        <f t="shared" si="22"/>
        <v>1000000</v>
      </c>
      <c r="DU83" s="575" t="s">
        <v>1166</v>
      </c>
    </row>
    <row r="84" spans="1:125" ht="67.5" x14ac:dyDescent="0.25">
      <c r="A84" s="832">
        <v>1</v>
      </c>
      <c r="B84" s="832" t="s">
        <v>25</v>
      </c>
      <c r="C84" s="832" t="s">
        <v>254</v>
      </c>
      <c r="D84" s="832" t="s">
        <v>299</v>
      </c>
      <c r="E84" s="832" t="s">
        <v>300</v>
      </c>
      <c r="F84" s="832" t="s">
        <v>301</v>
      </c>
      <c r="G84" s="832" t="s">
        <v>302</v>
      </c>
      <c r="H84" s="832" t="s">
        <v>303</v>
      </c>
      <c r="I84" s="832" t="s">
        <v>304</v>
      </c>
      <c r="J84" s="832" t="s">
        <v>261</v>
      </c>
      <c r="K84" s="832" t="s">
        <v>33</v>
      </c>
      <c r="L84" s="832">
        <v>30</v>
      </c>
      <c r="M84" s="832" t="s">
        <v>305</v>
      </c>
      <c r="N84" s="582" t="s">
        <v>306</v>
      </c>
      <c r="O84" s="832" t="s">
        <v>307</v>
      </c>
      <c r="P84" s="1147">
        <v>0</v>
      </c>
      <c r="Q84" s="832">
        <v>2023</v>
      </c>
      <c r="R84" s="832" t="s">
        <v>308</v>
      </c>
      <c r="S84" s="832" t="s">
        <v>37</v>
      </c>
      <c r="T84" s="832" t="s">
        <v>33</v>
      </c>
      <c r="U84" s="1147">
        <v>600</v>
      </c>
      <c r="V84" s="1147">
        <v>600</v>
      </c>
      <c r="W84" s="1158">
        <v>150</v>
      </c>
      <c r="X84" s="1147">
        <v>150</v>
      </c>
      <c r="Y84" s="1147">
        <v>150</v>
      </c>
      <c r="Z84" s="1147">
        <v>150</v>
      </c>
      <c r="AA84" s="1143"/>
      <c r="AB84" s="1144"/>
      <c r="AC84" s="1144"/>
      <c r="AD84" s="1144"/>
      <c r="AE84" s="1144"/>
      <c r="AF84" s="1144"/>
      <c r="AG84" s="1144"/>
      <c r="AH84" s="1144"/>
      <c r="AI84" s="1144"/>
      <c r="AJ84" s="1144">
        <v>28666667</v>
      </c>
      <c r="AK84" s="1144"/>
      <c r="AL84" s="1144"/>
      <c r="AM84" s="1144"/>
      <c r="AN84" s="1144"/>
      <c r="AO84" s="1144"/>
      <c r="AP84" s="1144"/>
      <c r="AQ84" s="1144"/>
      <c r="AR84" s="1144"/>
      <c r="AS84" s="1144"/>
      <c r="AT84" s="1144"/>
      <c r="AU84" s="1144"/>
      <c r="AV84" s="1144"/>
      <c r="AW84" s="1144"/>
      <c r="AX84" s="1144"/>
      <c r="AY84" s="1345">
        <f t="shared" si="21"/>
        <v>28666667</v>
      </c>
      <c r="AZ84" s="1144"/>
      <c r="BA84" s="1144"/>
      <c r="BB84" s="1144"/>
      <c r="BC84" s="1144">
        <f>+AD84*1.029</f>
        <v>0</v>
      </c>
      <c r="BD84" s="1144"/>
      <c r="BE84" s="1144"/>
      <c r="BF84" s="1144"/>
      <c r="BG84" s="1144"/>
      <c r="BH84" s="1144"/>
      <c r="BI84" s="1144">
        <v>19509840</v>
      </c>
      <c r="BJ84" s="1144"/>
      <c r="BK84" s="1144"/>
      <c r="BL84" s="1144"/>
      <c r="BM84" s="1144"/>
      <c r="BN84" s="1144"/>
      <c r="BO84" s="1144"/>
      <c r="BP84" s="1144"/>
      <c r="BQ84" s="1144"/>
      <c r="BR84" s="1144"/>
      <c r="BS84" s="1144"/>
      <c r="BT84" s="1144"/>
      <c r="BU84" s="1144"/>
      <c r="BV84" s="1144"/>
      <c r="BW84" s="1345">
        <f t="shared" si="23"/>
        <v>19509840</v>
      </c>
      <c r="BX84" s="1144"/>
      <c r="BY84" s="1144"/>
      <c r="BZ84" s="1144"/>
      <c r="CA84" s="1144"/>
      <c r="CB84" s="1144"/>
      <c r="CC84" s="1144"/>
      <c r="CD84" s="1144"/>
      <c r="CE84" s="1144"/>
      <c r="CF84" s="1144"/>
      <c r="CG84" s="1144">
        <v>19509840</v>
      </c>
      <c r="CH84" s="1144"/>
      <c r="CI84" s="1144"/>
      <c r="CJ84" s="1144"/>
      <c r="CK84" s="1144"/>
      <c r="CL84" s="1144"/>
      <c r="CM84" s="1144"/>
      <c r="CN84" s="1144"/>
      <c r="CO84" s="1144"/>
      <c r="CP84" s="1144"/>
      <c r="CQ84" s="1144"/>
      <c r="CR84" s="1144"/>
      <c r="CS84" s="1144"/>
      <c r="CT84" s="1144"/>
      <c r="CU84" s="1345">
        <f t="shared" si="24"/>
        <v>19509840</v>
      </c>
      <c r="CV84" s="1144"/>
      <c r="CW84" s="1144"/>
      <c r="CX84" s="1144"/>
      <c r="CY84" s="1144"/>
      <c r="CZ84" s="1144"/>
      <c r="DA84" s="1144"/>
      <c r="DB84" s="1146"/>
      <c r="DC84" s="1146"/>
      <c r="DD84" s="1146"/>
      <c r="DE84" s="1146">
        <v>19509840</v>
      </c>
      <c r="DF84" s="1146"/>
      <c r="DG84" s="1146"/>
      <c r="DH84" s="1146"/>
      <c r="DI84" s="1146"/>
      <c r="DJ84" s="1146"/>
      <c r="DK84" s="1146"/>
      <c r="DL84" s="1146"/>
      <c r="DM84" s="1146"/>
      <c r="DN84" s="1146"/>
      <c r="DO84" s="1146"/>
      <c r="DP84" s="1146"/>
      <c r="DQ84" s="1146"/>
      <c r="DR84" s="1146"/>
      <c r="DS84" s="1286">
        <f t="shared" si="25"/>
        <v>19509840</v>
      </c>
      <c r="DT84" s="1144">
        <f t="shared" si="22"/>
        <v>87196187</v>
      </c>
      <c r="DU84" s="575" t="s">
        <v>1166</v>
      </c>
    </row>
    <row r="85" spans="1:125" ht="67.5" x14ac:dyDescent="0.25">
      <c r="A85" s="832">
        <v>1</v>
      </c>
      <c r="B85" s="832" t="s">
        <v>25</v>
      </c>
      <c r="C85" s="832" t="s">
        <v>254</v>
      </c>
      <c r="D85" s="832" t="s">
        <v>299</v>
      </c>
      <c r="E85" s="832" t="s">
        <v>300</v>
      </c>
      <c r="F85" s="832" t="s">
        <v>301</v>
      </c>
      <c r="G85" s="832" t="s">
        <v>302</v>
      </c>
      <c r="H85" s="832" t="s">
        <v>303</v>
      </c>
      <c r="I85" s="832" t="s">
        <v>304</v>
      </c>
      <c r="J85" s="832" t="s">
        <v>261</v>
      </c>
      <c r="K85" s="832" t="s">
        <v>33</v>
      </c>
      <c r="L85" s="832">
        <v>30</v>
      </c>
      <c r="M85" s="832" t="s">
        <v>305</v>
      </c>
      <c r="N85" s="582" t="s">
        <v>310</v>
      </c>
      <c r="O85" s="832" t="s">
        <v>311</v>
      </c>
      <c r="P85" s="832">
        <v>0</v>
      </c>
      <c r="Q85" s="832">
        <v>2023</v>
      </c>
      <c r="R85" s="832" t="s">
        <v>312</v>
      </c>
      <c r="S85" s="832" t="s">
        <v>37</v>
      </c>
      <c r="T85" s="832" t="s">
        <v>33</v>
      </c>
      <c r="U85" s="1147">
        <v>200</v>
      </c>
      <c r="V85" s="1147">
        <v>200</v>
      </c>
      <c r="W85" s="1158">
        <v>50</v>
      </c>
      <c r="X85" s="1147">
        <v>50</v>
      </c>
      <c r="Y85" s="1147">
        <v>50</v>
      </c>
      <c r="Z85" s="1147">
        <v>50</v>
      </c>
      <c r="AA85" s="1143"/>
      <c r="AB85" s="1144"/>
      <c r="AC85" s="1144"/>
      <c r="AD85" s="1144"/>
      <c r="AE85" s="1144"/>
      <c r="AF85" s="1144"/>
      <c r="AG85" s="1144"/>
      <c r="AH85" s="1144"/>
      <c r="AI85" s="1144"/>
      <c r="AJ85" s="1144">
        <v>16306667</v>
      </c>
      <c r="AK85" s="1144"/>
      <c r="AL85" s="1144"/>
      <c r="AM85" s="1144"/>
      <c r="AN85" s="1144"/>
      <c r="AO85" s="1144"/>
      <c r="AP85" s="1144"/>
      <c r="AQ85" s="1144"/>
      <c r="AR85" s="1144"/>
      <c r="AS85" s="1144"/>
      <c r="AT85" s="1144"/>
      <c r="AU85" s="1144"/>
      <c r="AV85" s="1144"/>
      <c r="AW85" s="1144"/>
      <c r="AX85" s="1144"/>
      <c r="AY85" s="1345">
        <f t="shared" si="21"/>
        <v>16306667</v>
      </c>
      <c r="AZ85" s="1144">
        <f>+AA85*1.029</f>
        <v>0</v>
      </c>
      <c r="BA85" s="1144"/>
      <c r="BB85" s="1144"/>
      <c r="BC85" s="1144">
        <f>+AD85*1.029</f>
        <v>0</v>
      </c>
      <c r="BD85" s="1144"/>
      <c r="BE85" s="1144"/>
      <c r="BF85" s="1144"/>
      <c r="BG85" s="1144"/>
      <c r="BH85" s="1144"/>
      <c r="BI85" s="1144">
        <v>41553422</v>
      </c>
      <c r="BJ85" s="1144"/>
      <c r="BK85" s="1144"/>
      <c r="BL85" s="1144"/>
      <c r="BM85" s="1144"/>
      <c r="BN85" s="1144"/>
      <c r="BO85" s="1144"/>
      <c r="BP85" s="1144"/>
      <c r="BQ85" s="1144"/>
      <c r="BR85" s="1144"/>
      <c r="BS85" s="1144"/>
      <c r="BT85" s="1144"/>
      <c r="BU85" s="1144"/>
      <c r="BV85" s="1144"/>
      <c r="BW85" s="1345">
        <f t="shared" si="23"/>
        <v>41553422</v>
      </c>
      <c r="BX85" s="1144">
        <f>+AZ85*1.044</f>
        <v>0</v>
      </c>
      <c r="BY85" s="1144"/>
      <c r="BZ85" s="1144"/>
      <c r="CA85" s="1144"/>
      <c r="CB85" s="1144"/>
      <c r="CC85" s="1144"/>
      <c r="CD85" s="1144"/>
      <c r="CE85" s="1144"/>
      <c r="CF85" s="1144"/>
      <c r="CG85" s="1144">
        <v>31565261</v>
      </c>
      <c r="CH85" s="1144"/>
      <c r="CI85" s="1144"/>
      <c r="CJ85" s="1144"/>
      <c r="CK85" s="1144"/>
      <c r="CL85" s="1144"/>
      <c r="CM85" s="1144"/>
      <c r="CN85" s="1144"/>
      <c r="CO85" s="1144"/>
      <c r="CP85" s="1144"/>
      <c r="CQ85" s="1144"/>
      <c r="CR85" s="1144"/>
      <c r="CS85" s="1144"/>
      <c r="CT85" s="1144"/>
      <c r="CU85" s="1345">
        <f t="shared" si="24"/>
        <v>31565261</v>
      </c>
      <c r="CV85" s="1144"/>
      <c r="CW85" s="1144"/>
      <c r="CX85" s="1144"/>
      <c r="CY85" s="1144"/>
      <c r="CZ85" s="1144"/>
      <c r="DA85" s="1144"/>
      <c r="DB85" s="1146"/>
      <c r="DC85" s="1146"/>
      <c r="DD85" s="1146"/>
      <c r="DE85" s="1146">
        <v>31565261</v>
      </c>
      <c r="DF85" s="1146"/>
      <c r="DG85" s="1146"/>
      <c r="DH85" s="1146"/>
      <c r="DI85" s="1146"/>
      <c r="DJ85" s="1146"/>
      <c r="DK85" s="1146"/>
      <c r="DL85" s="1146"/>
      <c r="DM85" s="1146"/>
      <c r="DN85" s="1146"/>
      <c r="DO85" s="1146"/>
      <c r="DP85" s="1146"/>
      <c r="DQ85" s="1146"/>
      <c r="DR85" s="1146"/>
      <c r="DS85" s="1286">
        <f t="shared" si="25"/>
        <v>31565261</v>
      </c>
      <c r="DT85" s="1144">
        <f t="shared" si="22"/>
        <v>120990611</v>
      </c>
      <c r="DU85" s="575" t="s">
        <v>1166</v>
      </c>
    </row>
    <row r="86" spans="1:125" ht="67.5" x14ac:dyDescent="0.25">
      <c r="A86" s="832">
        <v>1</v>
      </c>
      <c r="B86" s="832" t="s">
        <v>25</v>
      </c>
      <c r="C86" s="832" t="s">
        <v>254</v>
      </c>
      <c r="D86" s="832" t="s">
        <v>299</v>
      </c>
      <c r="E86" s="832" t="s">
        <v>300</v>
      </c>
      <c r="F86" s="832" t="s">
        <v>301</v>
      </c>
      <c r="G86" s="832" t="s">
        <v>302</v>
      </c>
      <c r="H86" s="832" t="s">
        <v>303</v>
      </c>
      <c r="I86" s="832" t="s">
        <v>304</v>
      </c>
      <c r="J86" s="832" t="s">
        <v>261</v>
      </c>
      <c r="K86" s="832" t="s">
        <v>33</v>
      </c>
      <c r="L86" s="832">
        <v>30</v>
      </c>
      <c r="M86" s="832" t="s">
        <v>305</v>
      </c>
      <c r="N86" s="582" t="s">
        <v>313</v>
      </c>
      <c r="O86" s="832" t="s">
        <v>314</v>
      </c>
      <c r="P86" s="1147">
        <v>1</v>
      </c>
      <c r="Q86" s="832">
        <v>2023</v>
      </c>
      <c r="R86" s="832" t="s">
        <v>315</v>
      </c>
      <c r="S86" s="832" t="s">
        <v>37</v>
      </c>
      <c r="T86" s="832" t="s">
        <v>33</v>
      </c>
      <c r="U86" s="1147">
        <v>4</v>
      </c>
      <c r="V86" s="1147">
        <v>4</v>
      </c>
      <c r="W86" s="1158">
        <v>1</v>
      </c>
      <c r="X86" s="1147">
        <v>1</v>
      </c>
      <c r="Y86" s="1147">
        <v>1</v>
      </c>
      <c r="Z86" s="1147">
        <v>1</v>
      </c>
      <c r="AA86" s="1143"/>
      <c r="AB86" s="1144"/>
      <c r="AC86" s="1144"/>
      <c r="AD86" s="1144"/>
      <c r="AE86" s="1144"/>
      <c r="AF86" s="1144"/>
      <c r="AG86" s="1144"/>
      <c r="AH86" s="1144"/>
      <c r="AI86" s="1144"/>
      <c r="AJ86" s="1144">
        <v>25106667</v>
      </c>
      <c r="AK86" s="1144">
        <v>301000</v>
      </c>
      <c r="AL86" s="1144"/>
      <c r="AM86" s="1144"/>
      <c r="AN86" s="1144"/>
      <c r="AO86" s="1144"/>
      <c r="AP86" s="1144"/>
      <c r="AQ86" s="1144"/>
      <c r="AR86" s="1144"/>
      <c r="AS86" s="1144"/>
      <c r="AT86" s="1144"/>
      <c r="AU86" s="1144"/>
      <c r="AV86" s="1144"/>
      <c r="AW86" s="1144"/>
      <c r="AX86" s="1144"/>
      <c r="AY86" s="1345">
        <f t="shared" si="21"/>
        <v>25407667</v>
      </c>
      <c r="AZ86" s="1144">
        <f>+AA86*1.029</f>
        <v>0</v>
      </c>
      <c r="BA86" s="1144"/>
      <c r="BB86" s="1144"/>
      <c r="BC86" s="1144">
        <f>+AD86*1.029</f>
        <v>0</v>
      </c>
      <c r="BD86" s="1144">
        <v>0</v>
      </c>
      <c r="BE86" s="1144"/>
      <c r="BF86" s="1144"/>
      <c r="BG86" s="1144"/>
      <c r="BH86" s="1144"/>
      <c r="BI86" s="1144">
        <v>25525031</v>
      </c>
      <c r="BJ86" s="1144">
        <v>309729</v>
      </c>
      <c r="BK86" s="1144"/>
      <c r="BL86" s="1144"/>
      <c r="BM86" s="1144"/>
      <c r="BN86" s="1144"/>
      <c r="BO86" s="1144"/>
      <c r="BP86" s="1144"/>
      <c r="BQ86" s="1144"/>
      <c r="BR86" s="1144"/>
      <c r="BS86" s="1144"/>
      <c r="BT86" s="1144"/>
      <c r="BU86" s="1144"/>
      <c r="BV86" s="1144"/>
      <c r="BW86" s="1345">
        <f t="shared" si="23"/>
        <v>25834760</v>
      </c>
      <c r="BX86" s="1144">
        <f>+AZ86*1.044</f>
        <v>0</v>
      </c>
      <c r="BY86" s="1144"/>
      <c r="BZ86" s="1144"/>
      <c r="CA86" s="1144"/>
      <c r="CB86" s="1144"/>
      <c r="CC86" s="1144"/>
      <c r="CD86" s="1144"/>
      <c r="CE86" s="1144"/>
      <c r="CF86" s="1144"/>
      <c r="CG86" s="1144">
        <v>11009271</v>
      </c>
      <c r="CH86" s="1144">
        <v>323357</v>
      </c>
      <c r="CI86" s="1144"/>
      <c r="CJ86" s="1144"/>
      <c r="CK86" s="1144"/>
      <c r="CL86" s="1144"/>
      <c r="CM86" s="1144"/>
      <c r="CN86" s="1144"/>
      <c r="CO86" s="1144"/>
      <c r="CP86" s="1144"/>
      <c r="CQ86" s="1144"/>
      <c r="CR86" s="1144"/>
      <c r="CS86" s="1144"/>
      <c r="CT86" s="1144"/>
      <c r="CU86" s="1345">
        <f t="shared" si="24"/>
        <v>11332628</v>
      </c>
      <c r="CV86" s="1144"/>
      <c r="CW86" s="1144"/>
      <c r="CX86" s="1144"/>
      <c r="CY86" s="1144"/>
      <c r="CZ86" s="1144"/>
      <c r="DA86" s="1144"/>
      <c r="DB86" s="1146"/>
      <c r="DC86" s="1146"/>
      <c r="DD86" s="1146"/>
      <c r="DE86" s="1146">
        <v>11009271</v>
      </c>
      <c r="DF86" s="1146">
        <v>337585</v>
      </c>
      <c r="DG86" s="1146"/>
      <c r="DH86" s="1146"/>
      <c r="DI86" s="1146"/>
      <c r="DJ86" s="1146"/>
      <c r="DK86" s="1146"/>
      <c r="DL86" s="1146"/>
      <c r="DM86" s="1146"/>
      <c r="DN86" s="1146"/>
      <c r="DO86" s="1146"/>
      <c r="DP86" s="1146"/>
      <c r="DQ86" s="1146"/>
      <c r="DR86" s="1146"/>
      <c r="DS86" s="1286">
        <f t="shared" si="25"/>
        <v>11346856</v>
      </c>
      <c r="DT86" s="1144">
        <f t="shared" si="22"/>
        <v>73921911</v>
      </c>
      <c r="DU86" s="575" t="s">
        <v>1166</v>
      </c>
    </row>
    <row r="87" spans="1:125" ht="67.5" x14ac:dyDescent="0.25">
      <c r="A87" s="832">
        <v>1</v>
      </c>
      <c r="B87" s="832" t="s">
        <v>25</v>
      </c>
      <c r="C87" s="832" t="s">
        <v>254</v>
      </c>
      <c r="D87" s="832" t="s">
        <v>299</v>
      </c>
      <c r="E87" s="832" t="s">
        <v>300</v>
      </c>
      <c r="F87" s="832" t="s">
        <v>301</v>
      </c>
      <c r="G87" s="832" t="s">
        <v>302</v>
      </c>
      <c r="H87" s="832" t="s">
        <v>303</v>
      </c>
      <c r="I87" s="832" t="s">
        <v>304</v>
      </c>
      <c r="J87" s="832" t="s">
        <v>261</v>
      </c>
      <c r="K87" s="832" t="s">
        <v>33</v>
      </c>
      <c r="L87" s="832">
        <v>30</v>
      </c>
      <c r="M87" s="832" t="s">
        <v>305</v>
      </c>
      <c r="N87" s="832" t="s">
        <v>316</v>
      </c>
      <c r="O87" s="832" t="s">
        <v>317</v>
      </c>
      <c r="P87" s="832">
        <v>0</v>
      </c>
      <c r="Q87" s="832">
        <v>2023</v>
      </c>
      <c r="R87" s="832" t="s">
        <v>318</v>
      </c>
      <c r="S87" s="832" t="s">
        <v>37</v>
      </c>
      <c r="T87" s="832" t="s">
        <v>33</v>
      </c>
      <c r="U87" s="832">
        <v>1</v>
      </c>
      <c r="V87" s="832">
        <v>1</v>
      </c>
      <c r="W87" s="969">
        <v>0.25</v>
      </c>
      <c r="X87" s="832">
        <v>0.5</v>
      </c>
      <c r="Y87" s="832">
        <v>0.75</v>
      </c>
      <c r="Z87" s="832">
        <v>1</v>
      </c>
      <c r="AA87" s="1143">
        <v>0</v>
      </c>
      <c r="AB87" s="1144"/>
      <c r="AC87" s="1144"/>
      <c r="AD87" s="1144"/>
      <c r="AE87" s="1144"/>
      <c r="AF87" s="1144"/>
      <c r="AG87" s="1144"/>
      <c r="AH87" s="1144"/>
      <c r="AI87" s="1144"/>
      <c r="AJ87" s="1144"/>
      <c r="AK87" s="1144"/>
      <c r="AL87" s="1144"/>
      <c r="AM87" s="1144"/>
      <c r="AN87" s="1144"/>
      <c r="AO87" s="1144"/>
      <c r="AP87" s="1144"/>
      <c r="AQ87" s="1144"/>
      <c r="AR87" s="1144"/>
      <c r="AS87" s="1144"/>
      <c r="AT87" s="1144"/>
      <c r="AU87" s="1144"/>
      <c r="AV87" s="1144"/>
      <c r="AW87" s="1144"/>
      <c r="AX87" s="1144"/>
      <c r="AY87" s="1345">
        <f t="shared" si="21"/>
        <v>0</v>
      </c>
      <c r="AZ87" s="1144">
        <v>0</v>
      </c>
      <c r="BA87" s="1144"/>
      <c r="BB87" s="1144"/>
      <c r="BC87" s="1144">
        <f>+AD87*1.029</f>
        <v>0</v>
      </c>
      <c r="BD87" s="1144"/>
      <c r="BE87" s="1144"/>
      <c r="BF87" s="1144"/>
      <c r="BG87" s="1144"/>
      <c r="BH87" s="1144"/>
      <c r="BI87" s="1144"/>
      <c r="BJ87" s="1144"/>
      <c r="BK87" s="1144"/>
      <c r="BL87" s="1144"/>
      <c r="BM87" s="1144"/>
      <c r="BN87" s="1144"/>
      <c r="BO87" s="1144"/>
      <c r="BP87" s="1144"/>
      <c r="BQ87" s="1144"/>
      <c r="BR87" s="1144"/>
      <c r="BS87" s="1144"/>
      <c r="BT87" s="1144"/>
      <c r="BU87" s="1144"/>
      <c r="BV87" s="1144"/>
      <c r="BW87" s="1345">
        <f t="shared" si="23"/>
        <v>0</v>
      </c>
      <c r="BX87" s="1144">
        <v>0</v>
      </c>
      <c r="BY87" s="1144"/>
      <c r="BZ87" s="1144"/>
      <c r="CA87" s="1144"/>
      <c r="CB87" s="1144"/>
      <c r="CC87" s="1144"/>
      <c r="CD87" s="1144"/>
      <c r="CE87" s="1144"/>
      <c r="CF87" s="1144"/>
      <c r="CG87" s="1144"/>
      <c r="CH87" s="1144"/>
      <c r="CI87" s="1144"/>
      <c r="CJ87" s="1144"/>
      <c r="CK87" s="1144"/>
      <c r="CL87" s="1144"/>
      <c r="CM87" s="1144"/>
      <c r="CN87" s="1144"/>
      <c r="CO87" s="1144"/>
      <c r="CP87" s="1144"/>
      <c r="CQ87" s="1144"/>
      <c r="CR87" s="1144"/>
      <c r="CS87" s="1144"/>
      <c r="CT87" s="1144"/>
      <c r="CU87" s="1345">
        <f t="shared" si="24"/>
        <v>0</v>
      </c>
      <c r="CV87" s="1144"/>
      <c r="CW87" s="1144"/>
      <c r="CX87" s="1144"/>
      <c r="CY87" s="1144"/>
      <c r="CZ87" s="1144"/>
      <c r="DA87" s="1144"/>
      <c r="DB87" s="1146"/>
      <c r="DC87" s="1146"/>
      <c r="DD87" s="1146"/>
      <c r="DE87" s="1146">
        <v>14515760</v>
      </c>
      <c r="DF87" s="1146"/>
      <c r="DG87" s="1146"/>
      <c r="DH87" s="1146"/>
      <c r="DI87" s="1146"/>
      <c r="DJ87" s="1146"/>
      <c r="DK87" s="1146"/>
      <c r="DL87" s="1146"/>
      <c r="DM87" s="1146"/>
      <c r="DN87" s="1146"/>
      <c r="DO87" s="1146"/>
      <c r="DP87" s="1146"/>
      <c r="DQ87" s="1146"/>
      <c r="DR87" s="1146"/>
      <c r="DS87" s="1286">
        <f t="shared" si="25"/>
        <v>14515760</v>
      </c>
      <c r="DT87" s="1144">
        <f t="shared" si="22"/>
        <v>14515760</v>
      </c>
      <c r="DU87" s="575" t="s">
        <v>1166</v>
      </c>
    </row>
    <row r="88" spans="1:125" ht="67.5" x14ac:dyDescent="0.25">
      <c r="A88" s="832">
        <v>1</v>
      </c>
      <c r="B88" s="832" t="s">
        <v>25</v>
      </c>
      <c r="C88" s="832" t="s">
        <v>254</v>
      </c>
      <c r="D88" s="832" t="s">
        <v>299</v>
      </c>
      <c r="E88" s="832" t="s">
        <v>300</v>
      </c>
      <c r="F88" s="832" t="s">
        <v>301</v>
      </c>
      <c r="G88" s="832" t="s">
        <v>302</v>
      </c>
      <c r="H88" s="832" t="s">
        <v>303</v>
      </c>
      <c r="I88" s="832" t="s">
        <v>304</v>
      </c>
      <c r="J88" s="832" t="s">
        <v>261</v>
      </c>
      <c r="K88" s="832" t="s">
        <v>33</v>
      </c>
      <c r="L88" s="832">
        <v>30</v>
      </c>
      <c r="M88" s="832" t="s">
        <v>305</v>
      </c>
      <c r="N88" s="832" t="s">
        <v>319</v>
      </c>
      <c r="O88" s="832" t="s">
        <v>320</v>
      </c>
      <c r="P88" s="832">
        <v>180</v>
      </c>
      <c r="Q88" s="832">
        <v>2023</v>
      </c>
      <c r="R88" s="832" t="s">
        <v>321</v>
      </c>
      <c r="S88" s="832" t="s">
        <v>37</v>
      </c>
      <c r="T88" s="832" t="s">
        <v>33</v>
      </c>
      <c r="U88" s="832">
        <v>400</v>
      </c>
      <c r="V88" s="832">
        <v>580</v>
      </c>
      <c r="W88" s="969">
        <v>100</v>
      </c>
      <c r="X88" s="832">
        <v>200</v>
      </c>
      <c r="Y88" s="832">
        <v>300</v>
      </c>
      <c r="Z88" s="832">
        <v>400</v>
      </c>
      <c r="AA88" s="1143"/>
      <c r="AB88" s="1144"/>
      <c r="AC88" s="1144"/>
      <c r="AD88" s="1144"/>
      <c r="AE88" s="1144"/>
      <c r="AF88" s="1144"/>
      <c r="AG88" s="1144"/>
      <c r="AH88" s="1144"/>
      <c r="AI88" s="1144"/>
      <c r="AJ88" s="1144">
        <v>46933333</v>
      </c>
      <c r="AK88" s="1144"/>
      <c r="AL88" s="1144"/>
      <c r="AM88" s="1144"/>
      <c r="AN88" s="1144"/>
      <c r="AO88" s="1144"/>
      <c r="AP88" s="1144"/>
      <c r="AQ88" s="1144"/>
      <c r="AR88" s="1144"/>
      <c r="AS88" s="1144"/>
      <c r="AT88" s="1144"/>
      <c r="AU88" s="1144"/>
      <c r="AV88" s="1144"/>
      <c r="AW88" s="1144"/>
      <c r="AX88" s="1144"/>
      <c r="AY88" s="1345">
        <f t="shared" si="21"/>
        <v>46933333</v>
      </c>
      <c r="AZ88" s="1144"/>
      <c r="BA88" s="1144"/>
      <c r="BB88" s="1144"/>
      <c r="BC88" s="1144"/>
      <c r="BD88" s="1144"/>
      <c r="BE88" s="1144"/>
      <c r="BF88" s="1144"/>
      <c r="BG88" s="1144"/>
      <c r="BH88" s="1144"/>
      <c r="BI88" s="1144">
        <v>31213000</v>
      </c>
      <c r="BJ88" s="1144"/>
      <c r="BK88" s="1144"/>
      <c r="BL88" s="1144"/>
      <c r="BM88" s="1144"/>
      <c r="BN88" s="1144"/>
      <c r="BO88" s="1144"/>
      <c r="BP88" s="1144"/>
      <c r="BQ88" s="1144"/>
      <c r="BR88" s="1144"/>
      <c r="BS88" s="1144"/>
      <c r="BT88" s="1144"/>
      <c r="BU88" s="1144"/>
      <c r="BV88" s="1144"/>
      <c r="BW88" s="1345">
        <f t="shared" si="23"/>
        <v>31213000</v>
      </c>
      <c r="BX88" s="1144"/>
      <c r="BY88" s="1144"/>
      <c r="BZ88" s="1144"/>
      <c r="CA88" s="1144"/>
      <c r="CB88" s="1144"/>
      <c r="CC88" s="1144"/>
      <c r="CD88" s="1144"/>
      <c r="CE88" s="1144"/>
      <c r="CF88" s="1144"/>
      <c r="CG88" s="1144">
        <v>31213000</v>
      </c>
      <c r="CH88" s="1144"/>
      <c r="CI88" s="1144"/>
      <c r="CJ88" s="1144"/>
      <c r="CK88" s="1144"/>
      <c r="CL88" s="1144"/>
      <c r="CM88" s="1144"/>
      <c r="CN88" s="1144"/>
      <c r="CO88" s="1144"/>
      <c r="CP88" s="1144"/>
      <c r="CQ88" s="1144"/>
      <c r="CR88" s="1144"/>
      <c r="CS88" s="1144"/>
      <c r="CT88" s="1144"/>
      <c r="CU88" s="1345">
        <f t="shared" si="24"/>
        <v>31213000</v>
      </c>
      <c r="CV88" s="1144"/>
      <c r="CW88" s="1144"/>
      <c r="CX88" s="1144"/>
      <c r="CY88" s="1144"/>
      <c r="CZ88" s="1144"/>
      <c r="DA88" s="1144"/>
      <c r="DB88" s="1146"/>
      <c r="DC88" s="1146"/>
      <c r="DD88" s="1146"/>
      <c r="DE88" s="1146">
        <v>31213000</v>
      </c>
      <c r="DF88" s="1146"/>
      <c r="DG88" s="1146"/>
      <c r="DH88" s="1146"/>
      <c r="DI88" s="1146"/>
      <c r="DJ88" s="1146"/>
      <c r="DK88" s="1146"/>
      <c r="DL88" s="1146"/>
      <c r="DM88" s="1146"/>
      <c r="DN88" s="1146"/>
      <c r="DO88" s="1146"/>
      <c r="DP88" s="1146"/>
      <c r="DQ88" s="1146"/>
      <c r="DR88" s="1146"/>
      <c r="DS88" s="1286">
        <f t="shared" si="25"/>
        <v>31213000</v>
      </c>
      <c r="DT88" s="1144">
        <f t="shared" si="22"/>
        <v>140572333</v>
      </c>
      <c r="DU88" s="575" t="s">
        <v>1166</v>
      </c>
    </row>
    <row r="89" spans="1:125" ht="67.5" x14ac:dyDescent="0.25">
      <c r="A89" s="832">
        <v>1</v>
      </c>
      <c r="B89" s="832" t="s">
        <v>25</v>
      </c>
      <c r="C89" s="832" t="s">
        <v>254</v>
      </c>
      <c r="D89" s="832" t="s">
        <v>299</v>
      </c>
      <c r="E89" s="832" t="s">
        <v>300</v>
      </c>
      <c r="F89" s="832" t="s">
        <v>301</v>
      </c>
      <c r="G89" s="832" t="s">
        <v>302</v>
      </c>
      <c r="H89" s="832" t="s">
        <v>303</v>
      </c>
      <c r="I89" s="832" t="s">
        <v>304</v>
      </c>
      <c r="J89" s="832" t="s">
        <v>261</v>
      </c>
      <c r="K89" s="832" t="s">
        <v>33</v>
      </c>
      <c r="L89" s="832">
        <v>30</v>
      </c>
      <c r="M89" s="832" t="s">
        <v>305</v>
      </c>
      <c r="N89" s="582" t="s">
        <v>322</v>
      </c>
      <c r="O89" s="832" t="s">
        <v>323</v>
      </c>
      <c r="P89" s="832">
        <v>300</v>
      </c>
      <c r="Q89" s="832" t="s">
        <v>324</v>
      </c>
      <c r="R89" s="832" t="s">
        <v>325</v>
      </c>
      <c r="S89" s="832" t="s">
        <v>37</v>
      </c>
      <c r="T89" s="832" t="s">
        <v>33</v>
      </c>
      <c r="U89" s="1147">
        <v>400</v>
      </c>
      <c r="V89" s="1147">
        <v>700</v>
      </c>
      <c r="W89" s="969">
        <v>100</v>
      </c>
      <c r="X89" s="832">
        <v>200</v>
      </c>
      <c r="Y89" s="832">
        <v>300</v>
      </c>
      <c r="Z89" s="832">
        <v>400</v>
      </c>
      <c r="AA89" s="1143">
        <v>14760000</v>
      </c>
      <c r="AB89" s="1144"/>
      <c r="AC89" s="1144"/>
      <c r="AD89" s="1144"/>
      <c r="AE89" s="1144"/>
      <c r="AF89" s="1144"/>
      <c r="AG89" s="1144"/>
      <c r="AH89" s="1144"/>
      <c r="AI89" s="1144"/>
      <c r="AJ89" s="1144"/>
      <c r="AK89" s="1144"/>
      <c r="AL89" s="1144"/>
      <c r="AM89" s="1144"/>
      <c r="AN89" s="1144"/>
      <c r="AO89" s="1144"/>
      <c r="AP89" s="1144"/>
      <c r="AQ89" s="1144"/>
      <c r="AR89" s="1144"/>
      <c r="AS89" s="1144"/>
      <c r="AT89" s="1144"/>
      <c r="AU89" s="1144"/>
      <c r="AV89" s="1144"/>
      <c r="AW89" s="1144"/>
      <c r="AX89" s="1144"/>
      <c r="AY89" s="1345">
        <f t="shared" si="21"/>
        <v>14760000</v>
      </c>
      <c r="AZ89" s="1144"/>
      <c r="BA89" s="1144"/>
      <c r="BB89" s="1144"/>
      <c r="BC89" s="1144">
        <f t="shared" ref="BC89:BC97" si="26">+AD89*1.029</f>
        <v>0</v>
      </c>
      <c r="BD89" s="1144"/>
      <c r="BE89" s="1144"/>
      <c r="BF89" s="1144"/>
      <c r="BG89" s="1144"/>
      <c r="BH89" s="1144"/>
      <c r="BI89" s="1144">
        <v>21979440</v>
      </c>
      <c r="BJ89" s="1144"/>
      <c r="BK89" s="1144"/>
      <c r="BL89" s="1144"/>
      <c r="BM89" s="1144"/>
      <c r="BN89" s="1144"/>
      <c r="BO89" s="1144"/>
      <c r="BP89" s="1144"/>
      <c r="BQ89" s="1144"/>
      <c r="BR89" s="1144"/>
      <c r="BS89" s="1144"/>
      <c r="BT89" s="1144"/>
      <c r="BU89" s="1144"/>
      <c r="BV89" s="1144"/>
      <c r="BW89" s="1345">
        <f t="shared" si="23"/>
        <v>21979440</v>
      </c>
      <c r="BX89" s="1144">
        <f>+AZ89*1.044</f>
        <v>0</v>
      </c>
      <c r="BY89" s="1144"/>
      <c r="BZ89" s="1144"/>
      <c r="CA89" s="1144"/>
      <c r="CB89" s="1144"/>
      <c r="CC89" s="1144"/>
      <c r="CD89" s="1144"/>
      <c r="CE89" s="1144"/>
      <c r="CF89" s="1144"/>
      <c r="CG89" s="1144">
        <v>21979440</v>
      </c>
      <c r="CH89" s="1144"/>
      <c r="CI89" s="1144"/>
      <c r="CJ89" s="1144"/>
      <c r="CK89" s="1144"/>
      <c r="CL89" s="1144"/>
      <c r="CM89" s="1144"/>
      <c r="CN89" s="1144"/>
      <c r="CO89" s="1144"/>
      <c r="CP89" s="1144"/>
      <c r="CQ89" s="1144"/>
      <c r="CR89" s="1144"/>
      <c r="CS89" s="1144"/>
      <c r="CT89" s="1144"/>
      <c r="CU89" s="1345">
        <f t="shared" si="24"/>
        <v>21979440</v>
      </c>
      <c r="CV89" s="1144"/>
      <c r="CW89" s="1144"/>
      <c r="CX89" s="1144"/>
      <c r="CY89" s="1144"/>
      <c r="CZ89" s="1144"/>
      <c r="DA89" s="1144"/>
      <c r="DB89" s="1146"/>
      <c r="DC89" s="1146"/>
      <c r="DD89" s="1146"/>
      <c r="DE89" s="1146">
        <v>21979440</v>
      </c>
      <c r="DF89" s="1146"/>
      <c r="DG89" s="1146"/>
      <c r="DH89" s="1146"/>
      <c r="DI89" s="1146"/>
      <c r="DJ89" s="1146"/>
      <c r="DK89" s="1146"/>
      <c r="DL89" s="1146"/>
      <c r="DM89" s="1146"/>
      <c r="DN89" s="1146"/>
      <c r="DO89" s="1146"/>
      <c r="DP89" s="1146"/>
      <c r="DQ89" s="1146"/>
      <c r="DR89" s="1146"/>
      <c r="DS89" s="1286">
        <f t="shared" si="25"/>
        <v>21979440</v>
      </c>
      <c r="DT89" s="1144">
        <f t="shared" si="22"/>
        <v>80698320</v>
      </c>
      <c r="DU89" s="575" t="s">
        <v>1166</v>
      </c>
    </row>
    <row r="90" spans="1:125" ht="67.5" x14ac:dyDescent="0.25">
      <c r="A90" s="832">
        <v>1</v>
      </c>
      <c r="B90" s="832" t="s">
        <v>25</v>
      </c>
      <c r="C90" s="832" t="s">
        <v>254</v>
      </c>
      <c r="D90" s="832" t="s">
        <v>299</v>
      </c>
      <c r="E90" s="832" t="s">
        <v>300</v>
      </c>
      <c r="F90" s="832" t="s">
        <v>301</v>
      </c>
      <c r="G90" s="832" t="s">
        <v>302</v>
      </c>
      <c r="H90" s="832" t="s">
        <v>303</v>
      </c>
      <c r="I90" s="832" t="s">
        <v>304</v>
      </c>
      <c r="J90" s="832" t="s">
        <v>261</v>
      </c>
      <c r="K90" s="832" t="s">
        <v>33</v>
      </c>
      <c r="L90" s="832">
        <v>30</v>
      </c>
      <c r="M90" s="832" t="s">
        <v>305</v>
      </c>
      <c r="N90" s="832" t="s">
        <v>326</v>
      </c>
      <c r="O90" s="832" t="s">
        <v>327</v>
      </c>
      <c r="P90" s="1147">
        <v>0</v>
      </c>
      <c r="Q90" s="832">
        <v>2023</v>
      </c>
      <c r="R90" s="832" t="s">
        <v>328</v>
      </c>
      <c r="S90" s="832" t="s">
        <v>37</v>
      </c>
      <c r="T90" s="832" t="s">
        <v>33</v>
      </c>
      <c r="U90" s="1147">
        <v>1</v>
      </c>
      <c r="V90" s="832">
        <v>1</v>
      </c>
      <c r="W90" s="969">
        <v>0.25</v>
      </c>
      <c r="X90" s="832">
        <v>0.5</v>
      </c>
      <c r="Y90" s="832">
        <v>0.75</v>
      </c>
      <c r="Z90" s="832">
        <v>1</v>
      </c>
      <c r="AA90" s="1143">
        <v>0</v>
      </c>
      <c r="AB90" s="1144"/>
      <c r="AC90" s="1144"/>
      <c r="AD90" s="1144"/>
      <c r="AE90" s="1144"/>
      <c r="AF90" s="1144"/>
      <c r="AG90" s="1144"/>
      <c r="AH90" s="1144"/>
      <c r="AI90" s="1144"/>
      <c r="AJ90" s="1144"/>
      <c r="AK90" s="1144"/>
      <c r="AL90" s="1144"/>
      <c r="AM90" s="1144"/>
      <c r="AN90" s="1144"/>
      <c r="AO90" s="1144"/>
      <c r="AP90" s="1144"/>
      <c r="AQ90" s="1144"/>
      <c r="AR90" s="1144"/>
      <c r="AS90" s="1144"/>
      <c r="AT90" s="1144"/>
      <c r="AU90" s="1144"/>
      <c r="AV90" s="1144"/>
      <c r="AW90" s="1144"/>
      <c r="AX90" s="1144"/>
      <c r="AY90" s="1345">
        <f t="shared" si="21"/>
        <v>0</v>
      </c>
      <c r="AZ90" s="1144">
        <f>+AA90*1.029</f>
        <v>0</v>
      </c>
      <c r="BA90" s="1144"/>
      <c r="BB90" s="1144"/>
      <c r="BC90" s="1144">
        <f t="shared" si="26"/>
        <v>0</v>
      </c>
      <c r="BD90" s="1144"/>
      <c r="BE90" s="1144"/>
      <c r="BF90" s="1144"/>
      <c r="BG90" s="1144"/>
      <c r="BH90" s="1144"/>
      <c r="BI90" s="1144">
        <v>9706667</v>
      </c>
      <c r="BJ90" s="1144"/>
      <c r="BK90" s="1144"/>
      <c r="BL90" s="1144"/>
      <c r="BM90" s="1144"/>
      <c r="BN90" s="1144"/>
      <c r="BO90" s="1144"/>
      <c r="BP90" s="1144"/>
      <c r="BQ90" s="1144"/>
      <c r="BR90" s="1144"/>
      <c r="BS90" s="1144"/>
      <c r="BT90" s="1144"/>
      <c r="BU90" s="1144"/>
      <c r="BV90" s="1144"/>
      <c r="BW90" s="1345">
        <f t="shared" si="23"/>
        <v>9706667</v>
      </c>
      <c r="BX90" s="1144">
        <f>+AZ90*1.044</f>
        <v>0</v>
      </c>
      <c r="BY90" s="1144"/>
      <c r="BZ90" s="1144"/>
      <c r="CA90" s="1144"/>
      <c r="CB90" s="1144"/>
      <c r="CC90" s="1144"/>
      <c r="CD90" s="1144"/>
      <c r="CE90" s="1144"/>
      <c r="CF90" s="1144"/>
      <c r="CG90" s="1144"/>
      <c r="CH90" s="1144"/>
      <c r="CI90" s="1144"/>
      <c r="CJ90" s="1144"/>
      <c r="CK90" s="1144"/>
      <c r="CL90" s="1144"/>
      <c r="CM90" s="1144"/>
      <c r="CN90" s="1144"/>
      <c r="CO90" s="1144"/>
      <c r="CP90" s="1144"/>
      <c r="CQ90" s="1144"/>
      <c r="CR90" s="1144"/>
      <c r="CS90" s="1144"/>
      <c r="CT90" s="1144"/>
      <c r="CU90" s="1345">
        <f t="shared" si="24"/>
        <v>0</v>
      </c>
      <c r="CV90" s="1144">
        <v>0</v>
      </c>
      <c r="CW90" s="1144"/>
      <c r="CX90" s="1144"/>
      <c r="CY90" s="1144"/>
      <c r="CZ90" s="1144"/>
      <c r="DA90" s="1144"/>
      <c r="DB90" s="1146"/>
      <c r="DC90" s="1146"/>
      <c r="DD90" s="1146"/>
      <c r="DE90" s="1146"/>
      <c r="DF90" s="1146"/>
      <c r="DG90" s="1146"/>
      <c r="DH90" s="1146"/>
      <c r="DI90" s="1146"/>
      <c r="DJ90" s="1146"/>
      <c r="DK90" s="1146"/>
      <c r="DL90" s="1146"/>
      <c r="DM90" s="1146"/>
      <c r="DN90" s="1146"/>
      <c r="DO90" s="1146"/>
      <c r="DP90" s="1146"/>
      <c r="DQ90" s="1146"/>
      <c r="DR90" s="1146"/>
      <c r="DS90" s="1286">
        <f t="shared" si="25"/>
        <v>0</v>
      </c>
      <c r="DT90" s="1144">
        <f t="shared" si="22"/>
        <v>9706667</v>
      </c>
      <c r="DU90" s="575" t="s">
        <v>1166</v>
      </c>
    </row>
    <row r="91" spans="1:125" ht="67.5" x14ac:dyDescent="0.25">
      <c r="A91" s="832">
        <v>1</v>
      </c>
      <c r="B91" s="832" t="s">
        <v>25</v>
      </c>
      <c r="C91" s="832" t="s">
        <v>254</v>
      </c>
      <c r="D91" s="832" t="s">
        <v>299</v>
      </c>
      <c r="E91" s="832" t="s">
        <v>300</v>
      </c>
      <c r="F91" s="832" t="s">
        <v>301</v>
      </c>
      <c r="G91" s="832" t="s">
        <v>302</v>
      </c>
      <c r="H91" s="832" t="s">
        <v>303</v>
      </c>
      <c r="I91" s="832" t="s">
        <v>304</v>
      </c>
      <c r="J91" s="832" t="s">
        <v>261</v>
      </c>
      <c r="K91" s="832" t="s">
        <v>33</v>
      </c>
      <c r="L91" s="832">
        <v>30</v>
      </c>
      <c r="M91" s="832" t="s">
        <v>305</v>
      </c>
      <c r="N91" s="832" t="s">
        <v>329</v>
      </c>
      <c r="O91" s="832" t="s">
        <v>330</v>
      </c>
      <c r="P91" s="832">
        <v>0</v>
      </c>
      <c r="Q91" s="832">
        <v>2023</v>
      </c>
      <c r="R91" s="832" t="s">
        <v>331</v>
      </c>
      <c r="S91" s="832" t="s">
        <v>37</v>
      </c>
      <c r="T91" s="832" t="s">
        <v>33</v>
      </c>
      <c r="U91" s="832">
        <v>1</v>
      </c>
      <c r="V91" s="832">
        <v>1</v>
      </c>
      <c r="W91" s="969">
        <v>0.25</v>
      </c>
      <c r="X91" s="832">
        <v>0.5</v>
      </c>
      <c r="Y91" s="832">
        <v>0.75</v>
      </c>
      <c r="Z91" s="832">
        <v>1</v>
      </c>
      <c r="AA91" s="1143"/>
      <c r="AB91" s="1144"/>
      <c r="AC91" s="1144"/>
      <c r="AD91" s="1144"/>
      <c r="AE91" s="1144"/>
      <c r="AF91" s="1144"/>
      <c r="AG91" s="1144"/>
      <c r="AH91" s="1144"/>
      <c r="AI91" s="1144"/>
      <c r="AJ91" s="1144">
        <v>59400000</v>
      </c>
      <c r="AK91" s="1144"/>
      <c r="AL91" s="1144"/>
      <c r="AM91" s="1144"/>
      <c r="AN91" s="1144"/>
      <c r="AO91" s="1144"/>
      <c r="AP91" s="1144"/>
      <c r="AQ91" s="1144"/>
      <c r="AR91" s="1144"/>
      <c r="AS91" s="1144"/>
      <c r="AT91" s="1144"/>
      <c r="AU91" s="1144"/>
      <c r="AV91" s="1144"/>
      <c r="AW91" s="1144"/>
      <c r="AX91" s="1144"/>
      <c r="AY91" s="1345">
        <f t="shared" si="21"/>
        <v>59400000</v>
      </c>
      <c r="AZ91" s="1144">
        <f>+AA91*1.029</f>
        <v>0</v>
      </c>
      <c r="BA91" s="1144"/>
      <c r="BB91" s="1144"/>
      <c r="BC91" s="1144">
        <f t="shared" si="26"/>
        <v>0</v>
      </c>
      <c r="BD91" s="1144"/>
      <c r="BE91" s="1144"/>
      <c r="BF91" s="1144"/>
      <c r="BG91" s="1144"/>
      <c r="BH91" s="1144"/>
      <c r="BI91" s="1144">
        <v>20477100</v>
      </c>
      <c r="BJ91" s="1144"/>
      <c r="BK91" s="1144"/>
      <c r="BL91" s="1144"/>
      <c r="BM91" s="1144"/>
      <c r="BN91" s="1144"/>
      <c r="BO91" s="1144"/>
      <c r="BP91" s="1144"/>
      <c r="BQ91" s="1144"/>
      <c r="BR91" s="1144"/>
      <c r="BS91" s="1144"/>
      <c r="BT91" s="1144"/>
      <c r="BU91" s="1144"/>
      <c r="BV91" s="1144"/>
      <c r="BW91" s="1345">
        <f t="shared" si="23"/>
        <v>20477100</v>
      </c>
      <c r="BX91" s="1144">
        <f>+AZ91*1.044</f>
        <v>0</v>
      </c>
      <c r="BY91" s="1144"/>
      <c r="BZ91" s="1144"/>
      <c r="CA91" s="1144"/>
      <c r="CB91" s="1144"/>
      <c r="CC91" s="1144"/>
      <c r="CD91" s="1144"/>
      <c r="CE91" s="1144"/>
      <c r="CF91" s="1144"/>
      <c r="CG91" s="1144">
        <v>20477100</v>
      </c>
      <c r="CH91" s="1144"/>
      <c r="CI91" s="1144"/>
      <c r="CJ91" s="1144"/>
      <c r="CK91" s="1144"/>
      <c r="CL91" s="1144"/>
      <c r="CM91" s="1144"/>
      <c r="CN91" s="1144"/>
      <c r="CO91" s="1144"/>
      <c r="CP91" s="1144"/>
      <c r="CQ91" s="1144"/>
      <c r="CR91" s="1144"/>
      <c r="CS91" s="1144"/>
      <c r="CT91" s="1144"/>
      <c r="CU91" s="1345">
        <f t="shared" si="24"/>
        <v>20477100</v>
      </c>
      <c r="CV91" s="1144"/>
      <c r="CW91" s="1144"/>
      <c r="CX91" s="1144"/>
      <c r="CY91" s="1144"/>
      <c r="CZ91" s="1144"/>
      <c r="DA91" s="1144"/>
      <c r="DB91" s="1146"/>
      <c r="DC91" s="1146"/>
      <c r="DD91" s="1146"/>
      <c r="DE91" s="1146">
        <v>20477100</v>
      </c>
      <c r="DF91" s="1146"/>
      <c r="DG91" s="1146"/>
      <c r="DH91" s="1146"/>
      <c r="DI91" s="1146"/>
      <c r="DJ91" s="1146"/>
      <c r="DK91" s="1146"/>
      <c r="DL91" s="1146"/>
      <c r="DM91" s="1146"/>
      <c r="DN91" s="1146"/>
      <c r="DO91" s="1146"/>
      <c r="DP91" s="1146"/>
      <c r="DQ91" s="1146"/>
      <c r="DR91" s="1146"/>
      <c r="DS91" s="1286">
        <f t="shared" si="25"/>
        <v>20477100</v>
      </c>
      <c r="DT91" s="1144">
        <f t="shared" si="22"/>
        <v>120831300</v>
      </c>
      <c r="DU91" s="575" t="s">
        <v>1166</v>
      </c>
    </row>
    <row r="92" spans="1:125" ht="67.5" x14ac:dyDescent="0.25">
      <c r="A92" s="832">
        <v>1</v>
      </c>
      <c r="B92" s="832" t="s">
        <v>25</v>
      </c>
      <c r="C92" s="832" t="s">
        <v>254</v>
      </c>
      <c r="D92" s="832" t="s">
        <v>299</v>
      </c>
      <c r="E92" s="832" t="s">
        <v>300</v>
      </c>
      <c r="F92" s="832" t="s">
        <v>301</v>
      </c>
      <c r="G92" s="832" t="s">
        <v>302</v>
      </c>
      <c r="H92" s="832" t="s">
        <v>303</v>
      </c>
      <c r="I92" s="832" t="s">
        <v>304</v>
      </c>
      <c r="J92" s="832" t="s">
        <v>261</v>
      </c>
      <c r="K92" s="832" t="s">
        <v>33</v>
      </c>
      <c r="L92" s="832">
        <v>30</v>
      </c>
      <c r="M92" s="832" t="s">
        <v>305</v>
      </c>
      <c r="N92" s="832" t="s">
        <v>332</v>
      </c>
      <c r="O92" s="832" t="s">
        <v>333</v>
      </c>
      <c r="P92" s="1150">
        <v>1</v>
      </c>
      <c r="Q92" s="832">
        <v>2023</v>
      </c>
      <c r="R92" s="832" t="s">
        <v>334</v>
      </c>
      <c r="S92" s="832" t="s">
        <v>176</v>
      </c>
      <c r="T92" s="832" t="s">
        <v>38</v>
      </c>
      <c r="U92" s="1150">
        <v>1</v>
      </c>
      <c r="V92" s="1150">
        <v>1</v>
      </c>
      <c r="W92" s="1151">
        <v>1</v>
      </c>
      <c r="X92" s="1150">
        <v>1</v>
      </c>
      <c r="Y92" s="1150">
        <v>1</v>
      </c>
      <c r="Z92" s="1150">
        <v>1</v>
      </c>
      <c r="AA92" s="1143"/>
      <c r="AB92" s="1144"/>
      <c r="AC92" s="1144"/>
      <c r="AD92" s="1144"/>
      <c r="AE92" s="1144"/>
      <c r="AF92" s="1144"/>
      <c r="AG92" s="1144"/>
      <c r="AH92" s="1144"/>
      <c r="AI92" s="1144"/>
      <c r="AJ92" s="1144">
        <v>11000000</v>
      </c>
      <c r="AK92" s="1144"/>
      <c r="AL92" s="1144"/>
      <c r="AM92" s="1144"/>
      <c r="AN92" s="1144"/>
      <c r="AO92" s="1144"/>
      <c r="AP92" s="1144"/>
      <c r="AQ92" s="1144"/>
      <c r="AR92" s="1144"/>
      <c r="AS92" s="1144"/>
      <c r="AT92" s="1144"/>
      <c r="AU92" s="1144"/>
      <c r="AV92" s="1144"/>
      <c r="AW92" s="1144"/>
      <c r="AX92" s="1144"/>
      <c r="AY92" s="1345">
        <f t="shared" si="21"/>
        <v>11000000</v>
      </c>
      <c r="AZ92" s="1144">
        <f>+AA92*1.029</f>
        <v>0</v>
      </c>
      <c r="BA92" s="1144"/>
      <c r="BB92" s="1144"/>
      <c r="BC92" s="1144">
        <f t="shared" si="26"/>
        <v>0</v>
      </c>
      <c r="BD92" s="1144"/>
      <c r="BE92" s="1144"/>
      <c r="BF92" s="1144"/>
      <c r="BG92" s="1144"/>
      <c r="BH92" s="1144"/>
      <c r="BI92" s="1144">
        <v>9261000</v>
      </c>
      <c r="BJ92" s="1144"/>
      <c r="BK92" s="1144"/>
      <c r="BL92" s="1144"/>
      <c r="BM92" s="1144"/>
      <c r="BN92" s="1144"/>
      <c r="BO92" s="1144"/>
      <c r="BP92" s="1144"/>
      <c r="BQ92" s="1144"/>
      <c r="BR92" s="1144"/>
      <c r="BS92" s="1144"/>
      <c r="BT92" s="1144"/>
      <c r="BU92" s="1144"/>
      <c r="BV92" s="1144"/>
      <c r="BW92" s="1345">
        <f t="shared" si="23"/>
        <v>9261000</v>
      </c>
      <c r="BX92" s="1144"/>
      <c r="BY92" s="1144"/>
      <c r="BZ92" s="1144"/>
      <c r="CA92" s="1144"/>
      <c r="CB92" s="1144"/>
      <c r="CC92" s="1144"/>
      <c r="CD92" s="1144"/>
      <c r="CE92" s="1144"/>
      <c r="CF92" s="1144"/>
      <c r="CG92" s="1144">
        <v>11319000</v>
      </c>
      <c r="CH92" s="1144"/>
      <c r="CI92" s="1144"/>
      <c r="CJ92" s="1144"/>
      <c r="CK92" s="1144"/>
      <c r="CL92" s="1144"/>
      <c r="CM92" s="1144"/>
      <c r="CN92" s="1144"/>
      <c r="CO92" s="1144"/>
      <c r="CP92" s="1144"/>
      <c r="CQ92" s="1144"/>
      <c r="CR92" s="1144"/>
      <c r="CS92" s="1144"/>
      <c r="CT92" s="1144"/>
      <c r="CU92" s="1345">
        <f t="shared" si="24"/>
        <v>11319000</v>
      </c>
      <c r="CV92" s="1144"/>
      <c r="CW92" s="1144"/>
      <c r="CX92" s="1144"/>
      <c r="CY92" s="1144"/>
      <c r="CZ92" s="1144"/>
      <c r="DA92" s="1144"/>
      <c r="DB92" s="1146"/>
      <c r="DC92" s="1146"/>
      <c r="DD92" s="1146"/>
      <c r="DE92" s="1146">
        <v>11319000</v>
      </c>
      <c r="DF92" s="1146"/>
      <c r="DG92" s="1146"/>
      <c r="DH92" s="1146"/>
      <c r="DI92" s="1146"/>
      <c r="DJ92" s="1146"/>
      <c r="DK92" s="1146"/>
      <c r="DL92" s="1146"/>
      <c r="DM92" s="1146"/>
      <c r="DN92" s="1146"/>
      <c r="DO92" s="1146"/>
      <c r="DP92" s="1146"/>
      <c r="DQ92" s="1146"/>
      <c r="DR92" s="1146"/>
      <c r="DS92" s="1286">
        <f t="shared" si="25"/>
        <v>11319000</v>
      </c>
      <c r="DT92" s="1144">
        <f t="shared" si="22"/>
        <v>42899000</v>
      </c>
      <c r="DU92" s="575" t="s">
        <v>1166</v>
      </c>
    </row>
    <row r="93" spans="1:125" ht="67.5" x14ac:dyDescent="0.25">
      <c r="A93" s="832">
        <v>1</v>
      </c>
      <c r="B93" s="832" t="s">
        <v>25</v>
      </c>
      <c r="C93" s="832" t="s">
        <v>254</v>
      </c>
      <c r="D93" s="832" t="s">
        <v>299</v>
      </c>
      <c r="E93" s="832" t="s">
        <v>300</v>
      </c>
      <c r="F93" s="832" t="s">
        <v>335</v>
      </c>
      <c r="G93" s="832" t="s">
        <v>336</v>
      </c>
      <c r="H93" s="832" t="s">
        <v>337</v>
      </c>
      <c r="I93" s="832" t="s">
        <v>338</v>
      </c>
      <c r="J93" s="832" t="s">
        <v>88</v>
      </c>
      <c r="K93" s="832" t="s">
        <v>33</v>
      </c>
      <c r="L93" s="1150">
        <v>1</v>
      </c>
      <c r="M93" s="1150">
        <v>1</v>
      </c>
      <c r="N93" s="832" t="s">
        <v>339</v>
      </c>
      <c r="O93" s="832" t="s">
        <v>340</v>
      </c>
      <c r="P93" s="832" t="s">
        <v>341</v>
      </c>
      <c r="Q93" s="832">
        <v>2023</v>
      </c>
      <c r="R93" s="832" t="s">
        <v>342</v>
      </c>
      <c r="S93" s="832" t="s">
        <v>176</v>
      </c>
      <c r="T93" s="832" t="s">
        <v>38</v>
      </c>
      <c r="U93" s="1150">
        <v>1</v>
      </c>
      <c r="V93" s="1150">
        <v>1</v>
      </c>
      <c r="W93" s="1151">
        <v>1</v>
      </c>
      <c r="X93" s="1150">
        <v>1</v>
      </c>
      <c r="Y93" s="1150">
        <v>1</v>
      </c>
      <c r="Z93" s="1150">
        <v>1</v>
      </c>
      <c r="AA93" s="1143">
        <v>41000000</v>
      </c>
      <c r="AB93" s="1144"/>
      <c r="AC93" s="1144"/>
      <c r="AD93" s="1144"/>
      <c r="AE93" s="1144"/>
      <c r="AF93" s="1144"/>
      <c r="AG93" s="1144"/>
      <c r="AH93" s="1144"/>
      <c r="AI93" s="1144"/>
      <c r="AJ93" s="1144">
        <v>27600000</v>
      </c>
      <c r="AK93" s="1144"/>
      <c r="AL93" s="1144"/>
      <c r="AM93" s="1144"/>
      <c r="AN93" s="1144"/>
      <c r="AO93" s="1144"/>
      <c r="AP93" s="1144"/>
      <c r="AQ93" s="1144"/>
      <c r="AR93" s="1144"/>
      <c r="AS93" s="1144"/>
      <c r="AT93" s="1144"/>
      <c r="AU93" s="1144"/>
      <c r="AV93" s="1144"/>
      <c r="AW93" s="1144"/>
      <c r="AX93" s="1144"/>
      <c r="AY93" s="1345">
        <f t="shared" si="21"/>
        <v>68600000</v>
      </c>
      <c r="AZ93" s="1144"/>
      <c r="BA93" s="1144"/>
      <c r="BB93" s="1144"/>
      <c r="BC93" s="1144">
        <f t="shared" si="26"/>
        <v>0</v>
      </c>
      <c r="BD93" s="1144"/>
      <c r="BE93" s="1144"/>
      <c r="BF93" s="1144"/>
      <c r="BG93" s="1144"/>
      <c r="BH93" s="1144"/>
      <c r="BI93" s="1144">
        <v>2058000</v>
      </c>
      <c r="BJ93" s="1144"/>
      <c r="BK93" s="1144"/>
      <c r="BL93" s="1144"/>
      <c r="BM93" s="1144"/>
      <c r="BN93" s="1144"/>
      <c r="BO93" s="1144"/>
      <c r="BP93" s="1144"/>
      <c r="BQ93" s="1144"/>
      <c r="BR93" s="1144"/>
      <c r="BS93" s="1144"/>
      <c r="BT93" s="1144"/>
      <c r="BU93" s="1144"/>
      <c r="BV93" s="1144"/>
      <c r="BW93" s="1345">
        <f t="shared" si="23"/>
        <v>2058000</v>
      </c>
      <c r="BX93" s="1144"/>
      <c r="BY93" s="1144"/>
      <c r="BZ93" s="1144"/>
      <c r="CA93" s="1144"/>
      <c r="CB93" s="1144"/>
      <c r="CC93" s="1144"/>
      <c r="CD93" s="1144"/>
      <c r="CE93" s="1144"/>
      <c r="CF93" s="1144"/>
      <c r="CG93" s="1144">
        <v>1500000</v>
      </c>
      <c r="CH93" s="1144"/>
      <c r="CI93" s="1144"/>
      <c r="CJ93" s="1144"/>
      <c r="CK93" s="1144"/>
      <c r="CL93" s="1144"/>
      <c r="CM93" s="1144"/>
      <c r="CN93" s="1144"/>
      <c r="CO93" s="1144"/>
      <c r="CP93" s="1144"/>
      <c r="CQ93" s="1144"/>
      <c r="CR93" s="1144"/>
      <c r="CS93" s="1144"/>
      <c r="CT93" s="1144"/>
      <c r="CU93" s="1345">
        <f t="shared" si="24"/>
        <v>1500000</v>
      </c>
      <c r="CV93" s="1144"/>
      <c r="CW93" s="1144"/>
      <c r="CX93" s="1144"/>
      <c r="CY93" s="1144"/>
      <c r="CZ93" s="1144"/>
      <c r="DA93" s="1144"/>
      <c r="DB93" s="1146"/>
      <c r="DC93" s="1146"/>
      <c r="DD93" s="1146"/>
      <c r="DE93" s="1146">
        <v>1500000</v>
      </c>
      <c r="DF93" s="1146"/>
      <c r="DG93" s="1146"/>
      <c r="DH93" s="1146"/>
      <c r="DI93" s="1146"/>
      <c r="DJ93" s="1146"/>
      <c r="DK93" s="1146"/>
      <c r="DL93" s="1146"/>
      <c r="DM93" s="1146"/>
      <c r="DN93" s="1146"/>
      <c r="DO93" s="1146"/>
      <c r="DP93" s="1146"/>
      <c r="DQ93" s="1146"/>
      <c r="DR93" s="1146"/>
      <c r="DS93" s="1286">
        <f t="shared" si="25"/>
        <v>1500000</v>
      </c>
      <c r="DT93" s="1144">
        <f t="shared" si="22"/>
        <v>73658000</v>
      </c>
      <c r="DU93" s="575" t="s">
        <v>1166</v>
      </c>
    </row>
    <row r="94" spans="1:125" ht="67.5" x14ac:dyDescent="0.25">
      <c r="A94" s="832">
        <v>1</v>
      </c>
      <c r="B94" s="832" t="s">
        <v>25</v>
      </c>
      <c r="C94" s="832" t="s">
        <v>254</v>
      </c>
      <c r="D94" s="832" t="s">
        <v>299</v>
      </c>
      <c r="E94" s="832" t="s">
        <v>300</v>
      </c>
      <c r="F94" s="832" t="s">
        <v>335</v>
      </c>
      <c r="G94" s="832" t="s">
        <v>336</v>
      </c>
      <c r="H94" s="832" t="s">
        <v>337</v>
      </c>
      <c r="I94" s="832" t="s">
        <v>338</v>
      </c>
      <c r="J94" s="832" t="s">
        <v>88</v>
      </c>
      <c r="K94" s="832" t="s">
        <v>33</v>
      </c>
      <c r="L94" s="1150">
        <v>1</v>
      </c>
      <c r="M94" s="1150">
        <v>1</v>
      </c>
      <c r="N94" s="832" t="s">
        <v>343</v>
      </c>
      <c r="O94" s="832" t="s">
        <v>1230</v>
      </c>
      <c r="P94" s="832">
        <v>200</v>
      </c>
      <c r="Q94" s="832" t="s">
        <v>324</v>
      </c>
      <c r="R94" s="832" t="s">
        <v>344</v>
      </c>
      <c r="S94" s="832" t="s">
        <v>37</v>
      </c>
      <c r="T94" s="832" t="s">
        <v>33</v>
      </c>
      <c r="U94" s="832">
        <v>1200</v>
      </c>
      <c r="V94" s="832">
        <v>1400</v>
      </c>
      <c r="W94" s="969">
        <v>300</v>
      </c>
      <c r="X94" s="832">
        <v>700</v>
      </c>
      <c r="Y94" s="832">
        <v>1000</v>
      </c>
      <c r="Z94" s="832">
        <v>1200</v>
      </c>
      <c r="AA94" s="1143">
        <v>50000000</v>
      </c>
      <c r="AB94" s="1144"/>
      <c r="AC94" s="1144"/>
      <c r="AD94" s="1144"/>
      <c r="AE94" s="1144"/>
      <c r="AF94" s="1144"/>
      <c r="AG94" s="1144"/>
      <c r="AH94" s="1144"/>
      <c r="AI94" s="1144"/>
      <c r="AJ94" s="1144"/>
      <c r="AK94" s="1144"/>
      <c r="AL94" s="1144"/>
      <c r="AM94" s="1144"/>
      <c r="AN94" s="1144"/>
      <c r="AO94" s="1144"/>
      <c r="AP94" s="1144"/>
      <c r="AQ94" s="1144"/>
      <c r="AR94" s="1144"/>
      <c r="AS94" s="1144"/>
      <c r="AT94" s="1144"/>
      <c r="AU94" s="1144"/>
      <c r="AV94" s="1144"/>
      <c r="AW94" s="1144"/>
      <c r="AX94" s="1144"/>
      <c r="AY94" s="1345">
        <f t="shared" si="21"/>
        <v>50000000</v>
      </c>
      <c r="AZ94" s="1144">
        <v>36450000</v>
      </c>
      <c r="BA94" s="1144"/>
      <c r="BB94" s="1144"/>
      <c r="BC94" s="1144">
        <f t="shared" si="26"/>
        <v>0</v>
      </c>
      <c r="BD94" s="1144"/>
      <c r="BE94" s="1144"/>
      <c r="BF94" s="1144"/>
      <c r="BG94" s="1144"/>
      <c r="BH94" s="1144"/>
      <c r="BI94" s="1144"/>
      <c r="BJ94" s="1144"/>
      <c r="BK94" s="1144"/>
      <c r="BL94" s="1144"/>
      <c r="BM94" s="1144"/>
      <c r="BN94" s="1144"/>
      <c r="BO94" s="1144"/>
      <c r="BP94" s="1144"/>
      <c r="BQ94" s="1144"/>
      <c r="BR94" s="1144"/>
      <c r="BS94" s="1144"/>
      <c r="BT94" s="1144"/>
      <c r="BU94" s="1144"/>
      <c r="BV94" s="1144"/>
      <c r="BW94" s="1345">
        <f t="shared" si="23"/>
        <v>36450000</v>
      </c>
      <c r="BX94" s="1144">
        <v>41450000</v>
      </c>
      <c r="BY94" s="1144"/>
      <c r="BZ94" s="1144"/>
      <c r="CA94" s="1144"/>
      <c r="CB94" s="1144"/>
      <c r="CC94" s="1144"/>
      <c r="CD94" s="1144"/>
      <c r="CE94" s="1144"/>
      <c r="CF94" s="1144"/>
      <c r="CG94" s="1144"/>
      <c r="CH94" s="1144"/>
      <c r="CI94" s="1144"/>
      <c r="CJ94" s="1144"/>
      <c r="CK94" s="1144"/>
      <c r="CL94" s="1144"/>
      <c r="CM94" s="1144"/>
      <c r="CN94" s="1144"/>
      <c r="CO94" s="1144"/>
      <c r="CP94" s="1144"/>
      <c r="CQ94" s="1144"/>
      <c r="CR94" s="1144"/>
      <c r="CS94" s="1144"/>
      <c r="CT94" s="1144"/>
      <c r="CU94" s="1345">
        <f t="shared" si="24"/>
        <v>41450000</v>
      </c>
      <c r="CV94" s="1144">
        <v>41450000</v>
      </c>
      <c r="CW94" s="1144"/>
      <c r="CX94" s="1144"/>
      <c r="CY94" s="1144"/>
      <c r="CZ94" s="1144"/>
      <c r="DA94" s="1144"/>
      <c r="DB94" s="1146"/>
      <c r="DC94" s="1146"/>
      <c r="DD94" s="1146"/>
      <c r="DE94" s="1146"/>
      <c r="DF94" s="1146"/>
      <c r="DG94" s="1146"/>
      <c r="DH94" s="1146"/>
      <c r="DI94" s="1146"/>
      <c r="DJ94" s="1146"/>
      <c r="DK94" s="1146"/>
      <c r="DL94" s="1146"/>
      <c r="DM94" s="1146"/>
      <c r="DN94" s="1146"/>
      <c r="DO94" s="1146"/>
      <c r="DP94" s="1146"/>
      <c r="DQ94" s="1146"/>
      <c r="DR94" s="1146"/>
      <c r="DS94" s="1286">
        <f t="shared" si="25"/>
        <v>41450000</v>
      </c>
      <c r="DT94" s="1144">
        <f t="shared" si="22"/>
        <v>169350000</v>
      </c>
      <c r="DU94" s="575" t="s">
        <v>1166</v>
      </c>
    </row>
    <row r="95" spans="1:125" ht="67.5" x14ac:dyDescent="0.25">
      <c r="A95" s="832">
        <v>1</v>
      </c>
      <c r="B95" s="832" t="s">
        <v>25</v>
      </c>
      <c r="C95" s="832" t="s">
        <v>254</v>
      </c>
      <c r="D95" s="832" t="s">
        <v>299</v>
      </c>
      <c r="E95" s="832" t="s">
        <v>300</v>
      </c>
      <c r="F95" s="832" t="s">
        <v>335</v>
      </c>
      <c r="G95" s="832" t="s">
        <v>336</v>
      </c>
      <c r="H95" s="832" t="s">
        <v>337</v>
      </c>
      <c r="I95" s="832" t="s">
        <v>338</v>
      </c>
      <c r="J95" s="832" t="s">
        <v>88</v>
      </c>
      <c r="K95" s="832" t="s">
        <v>33</v>
      </c>
      <c r="L95" s="1150">
        <v>1</v>
      </c>
      <c r="M95" s="1150">
        <v>1</v>
      </c>
      <c r="N95" s="832" t="s">
        <v>345</v>
      </c>
      <c r="O95" s="832" t="s">
        <v>346</v>
      </c>
      <c r="P95" s="832">
        <v>0</v>
      </c>
      <c r="Q95" s="832">
        <v>2023</v>
      </c>
      <c r="R95" s="832" t="s">
        <v>347</v>
      </c>
      <c r="S95" s="832" t="s">
        <v>37</v>
      </c>
      <c r="T95" s="832" t="s">
        <v>124</v>
      </c>
      <c r="U95" s="832">
        <v>200</v>
      </c>
      <c r="V95" s="832">
        <v>200</v>
      </c>
      <c r="W95" s="969">
        <v>50</v>
      </c>
      <c r="X95" s="832">
        <v>50</v>
      </c>
      <c r="Y95" s="832">
        <v>50</v>
      </c>
      <c r="Z95" s="832">
        <v>50</v>
      </c>
      <c r="AA95" s="1143"/>
      <c r="AB95" s="1144"/>
      <c r="AC95" s="1144"/>
      <c r="AD95" s="1144"/>
      <c r="AE95" s="1144"/>
      <c r="AF95" s="1144"/>
      <c r="AG95" s="1144"/>
      <c r="AH95" s="1144"/>
      <c r="AI95" s="1144"/>
      <c r="AJ95" s="1144">
        <v>4400000</v>
      </c>
      <c r="AK95" s="1144"/>
      <c r="AL95" s="1144"/>
      <c r="AM95" s="1144"/>
      <c r="AN95" s="1144"/>
      <c r="AO95" s="1144"/>
      <c r="AP95" s="1144"/>
      <c r="AQ95" s="1144"/>
      <c r="AR95" s="1144"/>
      <c r="AS95" s="1144"/>
      <c r="AT95" s="1144"/>
      <c r="AU95" s="1144"/>
      <c r="AV95" s="1144"/>
      <c r="AW95" s="1144"/>
      <c r="AX95" s="1144"/>
      <c r="AY95" s="1345">
        <f t="shared" si="21"/>
        <v>4400000</v>
      </c>
      <c r="AZ95" s="1144">
        <f>+AA95*1.029</f>
        <v>0</v>
      </c>
      <c r="BA95" s="1144"/>
      <c r="BB95" s="1144"/>
      <c r="BC95" s="1144">
        <f t="shared" si="26"/>
        <v>0</v>
      </c>
      <c r="BD95" s="1144"/>
      <c r="BE95" s="1144"/>
      <c r="BF95" s="1144"/>
      <c r="BG95" s="1144"/>
      <c r="BH95" s="1144"/>
      <c r="BI95" s="1144">
        <v>25537378</v>
      </c>
      <c r="BJ95" s="1144"/>
      <c r="BK95" s="1144"/>
      <c r="BL95" s="1144"/>
      <c r="BM95" s="1144"/>
      <c r="BN95" s="1144"/>
      <c r="BO95" s="1144"/>
      <c r="BP95" s="1144"/>
      <c r="BQ95" s="1144"/>
      <c r="BR95" s="1144"/>
      <c r="BS95" s="1144"/>
      <c r="BT95" s="1144"/>
      <c r="BU95" s="1144"/>
      <c r="BV95" s="1144"/>
      <c r="BW95" s="1345">
        <f t="shared" si="23"/>
        <v>25537378</v>
      </c>
      <c r="BX95" s="1144">
        <f>+AZ95*1.044</f>
        <v>0</v>
      </c>
      <c r="BY95" s="1144"/>
      <c r="BZ95" s="1144"/>
      <c r="CA95" s="1144"/>
      <c r="CB95" s="1144"/>
      <c r="CC95" s="1144"/>
      <c r="CD95" s="1144"/>
      <c r="CE95" s="1144"/>
      <c r="CF95" s="1144"/>
      <c r="CG95" s="1144">
        <v>25537378</v>
      </c>
      <c r="CH95" s="1144"/>
      <c r="CI95" s="1144"/>
      <c r="CJ95" s="1144"/>
      <c r="CK95" s="1144"/>
      <c r="CL95" s="1144"/>
      <c r="CM95" s="1144"/>
      <c r="CN95" s="1144"/>
      <c r="CO95" s="1144"/>
      <c r="CP95" s="1144"/>
      <c r="CQ95" s="1144"/>
      <c r="CR95" s="1144"/>
      <c r="CS95" s="1144"/>
      <c r="CT95" s="1144"/>
      <c r="CU95" s="1345">
        <f t="shared" si="24"/>
        <v>25537378</v>
      </c>
      <c r="CV95" s="1144"/>
      <c r="CW95" s="1144"/>
      <c r="CX95" s="1144"/>
      <c r="CY95" s="1144"/>
      <c r="CZ95" s="1144"/>
      <c r="DA95" s="1144"/>
      <c r="DB95" s="1146"/>
      <c r="DC95" s="1146"/>
      <c r="DD95" s="1146"/>
      <c r="DE95" s="1146">
        <v>25537378</v>
      </c>
      <c r="DF95" s="1146"/>
      <c r="DG95" s="1146"/>
      <c r="DH95" s="1146"/>
      <c r="DI95" s="1146"/>
      <c r="DJ95" s="1146"/>
      <c r="DK95" s="1146"/>
      <c r="DL95" s="1146"/>
      <c r="DM95" s="1146"/>
      <c r="DN95" s="1146"/>
      <c r="DO95" s="1146"/>
      <c r="DP95" s="1146"/>
      <c r="DQ95" s="1146"/>
      <c r="DR95" s="1146"/>
      <c r="DS95" s="1286">
        <f t="shared" si="25"/>
        <v>25537378</v>
      </c>
      <c r="DT95" s="1144">
        <f t="shared" si="22"/>
        <v>81012134</v>
      </c>
      <c r="DU95" s="575" t="s">
        <v>1166</v>
      </c>
    </row>
    <row r="96" spans="1:125" ht="67.5" x14ac:dyDescent="0.25">
      <c r="A96" s="832">
        <v>1</v>
      </c>
      <c r="B96" s="832" t="s">
        <v>25</v>
      </c>
      <c r="C96" s="832" t="s">
        <v>254</v>
      </c>
      <c r="D96" s="832" t="s">
        <v>299</v>
      </c>
      <c r="E96" s="832" t="s">
        <v>300</v>
      </c>
      <c r="F96" s="832" t="s">
        <v>335</v>
      </c>
      <c r="G96" s="832" t="s">
        <v>336</v>
      </c>
      <c r="H96" s="832" t="s">
        <v>337</v>
      </c>
      <c r="I96" s="832" t="s">
        <v>338</v>
      </c>
      <c r="J96" s="832" t="s">
        <v>88</v>
      </c>
      <c r="K96" s="832" t="s">
        <v>33</v>
      </c>
      <c r="L96" s="1150">
        <v>1</v>
      </c>
      <c r="M96" s="1150">
        <v>1</v>
      </c>
      <c r="N96" s="832" t="s">
        <v>348</v>
      </c>
      <c r="O96" s="832" t="s">
        <v>349</v>
      </c>
      <c r="P96" s="832" t="s">
        <v>350</v>
      </c>
      <c r="Q96" s="832">
        <v>2023</v>
      </c>
      <c r="R96" s="832" t="s">
        <v>344</v>
      </c>
      <c r="S96" s="832" t="s">
        <v>37</v>
      </c>
      <c r="T96" s="832" t="s">
        <v>33</v>
      </c>
      <c r="U96" s="832">
        <v>1800</v>
      </c>
      <c r="V96" s="832">
        <v>1800</v>
      </c>
      <c r="W96" s="969">
        <v>450</v>
      </c>
      <c r="X96" s="832">
        <v>450</v>
      </c>
      <c r="Y96" s="832">
        <v>450</v>
      </c>
      <c r="Z96" s="832">
        <v>450</v>
      </c>
      <c r="AA96" s="1143"/>
      <c r="AB96" s="1144"/>
      <c r="AC96" s="1144"/>
      <c r="AD96" s="1144"/>
      <c r="AE96" s="1144"/>
      <c r="AF96" s="1144"/>
      <c r="AG96" s="1144"/>
      <c r="AH96" s="1144"/>
      <c r="AI96" s="1144"/>
      <c r="AJ96" s="1144">
        <v>10000000</v>
      </c>
      <c r="AK96" s="1144"/>
      <c r="AL96" s="1144"/>
      <c r="AM96" s="1144"/>
      <c r="AN96" s="1144"/>
      <c r="AO96" s="1144"/>
      <c r="AP96" s="1144"/>
      <c r="AQ96" s="1144"/>
      <c r="AR96" s="1144"/>
      <c r="AS96" s="1144"/>
      <c r="AT96" s="1144"/>
      <c r="AU96" s="1144"/>
      <c r="AV96" s="1144"/>
      <c r="AW96" s="1144"/>
      <c r="AX96" s="1144"/>
      <c r="AY96" s="1345">
        <f t="shared" si="21"/>
        <v>10000000</v>
      </c>
      <c r="AZ96" s="1144">
        <f>+AA96*1.029</f>
        <v>0</v>
      </c>
      <c r="BA96" s="1144"/>
      <c r="BB96" s="1144"/>
      <c r="BC96" s="1144">
        <f t="shared" si="26"/>
        <v>0</v>
      </c>
      <c r="BD96" s="1144"/>
      <c r="BE96" s="1144"/>
      <c r="BF96" s="1144"/>
      <c r="BG96" s="1144"/>
      <c r="BH96" s="1144"/>
      <c r="BI96" s="1144">
        <v>20580000</v>
      </c>
      <c r="BJ96" s="1144"/>
      <c r="BK96" s="1144"/>
      <c r="BL96" s="1144"/>
      <c r="BM96" s="1144"/>
      <c r="BN96" s="1144"/>
      <c r="BO96" s="1144"/>
      <c r="BP96" s="1144"/>
      <c r="BQ96" s="1144"/>
      <c r="BR96" s="1144"/>
      <c r="BS96" s="1144"/>
      <c r="BT96" s="1144"/>
      <c r="BU96" s="1144"/>
      <c r="BV96" s="1144"/>
      <c r="BW96" s="1345">
        <f t="shared" si="23"/>
        <v>20580000</v>
      </c>
      <c r="BX96" s="1144">
        <f>+AZ96*1.044</f>
        <v>0</v>
      </c>
      <c r="BY96" s="1144"/>
      <c r="BZ96" s="1144"/>
      <c r="CA96" s="1144"/>
      <c r="CB96" s="1144"/>
      <c r="CC96" s="1144"/>
      <c r="CD96" s="1144"/>
      <c r="CE96" s="1144"/>
      <c r="CF96" s="1144"/>
      <c r="CG96" s="1144">
        <v>20580000</v>
      </c>
      <c r="CH96" s="1144"/>
      <c r="CI96" s="1144"/>
      <c r="CJ96" s="1144"/>
      <c r="CK96" s="1144"/>
      <c r="CL96" s="1144"/>
      <c r="CM96" s="1144"/>
      <c r="CN96" s="1144"/>
      <c r="CO96" s="1144"/>
      <c r="CP96" s="1144"/>
      <c r="CQ96" s="1144"/>
      <c r="CR96" s="1144"/>
      <c r="CS96" s="1144"/>
      <c r="CT96" s="1144"/>
      <c r="CU96" s="1345">
        <f t="shared" si="24"/>
        <v>20580000</v>
      </c>
      <c r="CV96" s="1144"/>
      <c r="CW96" s="1144"/>
      <c r="CX96" s="1144"/>
      <c r="CY96" s="1144"/>
      <c r="CZ96" s="1144"/>
      <c r="DA96" s="1144"/>
      <c r="DB96" s="1146"/>
      <c r="DC96" s="1146"/>
      <c r="DD96" s="1146"/>
      <c r="DE96" s="1146">
        <v>20580000</v>
      </c>
      <c r="DF96" s="1146"/>
      <c r="DG96" s="1146"/>
      <c r="DH96" s="1146"/>
      <c r="DI96" s="1146"/>
      <c r="DJ96" s="1146"/>
      <c r="DK96" s="1146"/>
      <c r="DL96" s="1146"/>
      <c r="DM96" s="1146"/>
      <c r="DN96" s="1146"/>
      <c r="DO96" s="1146"/>
      <c r="DP96" s="1146"/>
      <c r="DQ96" s="1146"/>
      <c r="DR96" s="1146"/>
      <c r="DS96" s="1286">
        <f t="shared" si="25"/>
        <v>20580000</v>
      </c>
      <c r="DT96" s="1144">
        <f t="shared" si="22"/>
        <v>71740000</v>
      </c>
      <c r="DU96" s="575" t="s">
        <v>1166</v>
      </c>
    </row>
    <row r="97" spans="1:125" ht="67.5" x14ac:dyDescent="0.25">
      <c r="A97" s="832">
        <v>1</v>
      </c>
      <c r="B97" s="832" t="s">
        <v>25</v>
      </c>
      <c r="C97" s="832" t="s">
        <v>254</v>
      </c>
      <c r="D97" s="832" t="s">
        <v>299</v>
      </c>
      <c r="E97" s="832" t="s">
        <v>300</v>
      </c>
      <c r="F97" s="832" t="s">
        <v>335</v>
      </c>
      <c r="G97" s="832" t="s">
        <v>336</v>
      </c>
      <c r="H97" s="832" t="s">
        <v>337</v>
      </c>
      <c r="I97" s="832" t="s">
        <v>338</v>
      </c>
      <c r="J97" s="832" t="s">
        <v>88</v>
      </c>
      <c r="K97" s="832" t="s">
        <v>33</v>
      </c>
      <c r="L97" s="1150">
        <v>1</v>
      </c>
      <c r="M97" s="1150">
        <v>1</v>
      </c>
      <c r="N97" s="832" t="s">
        <v>351</v>
      </c>
      <c r="O97" s="832" t="s">
        <v>352</v>
      </c>
      <c r="P97" s="832">
        <v>0</v>
      </c>
      <c r="Q97" s="832">
        <v>2023</v>
      </c>
      <c r="R97" s="832" t="s">
        <v>353</v>
      </c>
      <c r="S97" s="832" t="s">
        <v>88</v>
      </c>
      <c r="T97" s="832" t="s">
        <v>33</v>
      </c>
      <c r="U97" s="1150">
        <v>1</v>
      </c>
      <c r="V97" s="1150">
        <v>1</v>
      </c>
      <c r="W97" s="1151">
        <v>1</v>
      </c>
      <c r="X97" s="1150">
        <v>1</v>
      </c>
      <c r="Y97" s="1150">
        <v>1</v>
      </c>
      <c r="Z97" s="1150">
        <v>1</v>
      </c>
      <c r="AA97" s="1143"/>
      <c r="AB97" s="1144"/>
      <c r="AC97" s="1144"/>
      <c r="AD97" s="1144"/>
      <c r="AE97" s="1144"/>
      <c r="AF97" s="1144"/>
      <c r="AG97" s="1144"/>
      <c r="AH97" s="1144"/>
      <c r="AI97" s="1144"/>
      <c r="AJ97" s="1144">
        <v>17600000</v>
      </c>
      <c r="AK97" s="1144"/>
      <c r="AL97" s="1144"/>
      <c r="AM97" s="1144"/>
      <c r="AN97" s="1144"/>
      <c r="AO97" s="1144"/>
      <c r="AP97" s="1144"/>
      <c r="AQ97" s="1144"/>
      <c r="AR97" s="1144"/>
      <c r="AS97" s="1144"/>
      <c r="AT97" s="1144"/>
      <c r="AU97" s="1144"/>
      <c r="AV97" s="1144"/>
      <c r="AW97" s="1144"/>
      <c r="AX97" s="1144"/>
      <c r="AY97" s="1345">
        <f t="shared" si="21"/>
        <v>17600000</v>
      </c>
      <c r="AZ97" s="1144">
        <f>+AA97*1.029</f>
        <v>0</v>
      </c>
      <c r="BA97" s="1144"/>
      <c r="BB97" s="1144"/>
      <c r="BC97" s="1144">
        <f t="shared" si="26"/>
        <v>0</v>
      </c>
      <c r="BD97" s="1144"/>
      <c r="BE97" s="1144"/>
      <c r="BF97" s="1144"/>
      <c r="BG97" s="1144"/>
      <c r="BH97" s="1144"/>
      <c r="BI97" s="1144">
        <v>18420129</v>
      </c>
      <c r="BJ97" s="1144"/>
      <c r="BK97" s="1144"/>
      <c r="BL97" s="1144"/>
      <c r="BM97" s="1144"/>
      <c r="BN97" s="1144"/>
      <c r="BO97" s="1144"/>
      <c r="BP97" s="1144"/>
      <c r="BQ97" s="1144"/>
      <c r="BR97" s="1144"/>
      <c r="BS97" s="1144"/>
      <c r="BT97" s="1144"/>
      <c r="BU97" s="1144"/>
      <c r="BV97" s="1144"/>
      <c r="BW97" s="1345">
        <f t="shared" si="23"/>
        <v>18420129</v>
      </c>
      <c r="BX97" s="1144">
        <f>+AZ97*1.044</f>
        <v>0</v>
      </c>
      <c r="BY97" s="1144"/>
      <c r="BZ97" s="1144"/>
      <c r="CA97" s="1144"/>
      <c r="CB97" s="1144"/>
      <c r="CC97" s="1144"/>
      <c r="CD97" s="1144"/>
      <c r="CE97" s="1144"/>
      <c r="CF97" s="1144"/>
      <c r="CG97" s="1144">
        <v>18420129</v>
      </c>
      <c r="CH97" s="1144"/>
      <c r="CI97" s="1144"/>
      <c r="CJ97" s="1144"/>
      <c r="CK97" s="1144"/>
      <c r="CL97" s="1144"/>
      <c r="CM97" s="1144"/>
      <c r="CN97" s="1144"/>
      <c r="CO97" s="1144"/>
      <c r="CP97" s="1144"/>
      <c r="CQ97" s="1144"/>
      <c r="CR97" s="1144"/>
      <c r="CS97" s="1144"/>
      <c r="CT97" s="1144"/>
      <c r="CU97" s="1345">
        <f t="shared" si="24"/>
        <v>18420129</v>
      </c>
      <c r="CV97" s="1144"/>
      <c r="CW97" s="1144"/>
      <c r="CX97" s="1144"/>
      <c r="CY97" s="1144"/>
      <c r="CZ97" s="1144"/>
      <c r="DA97" s="1144"/>
      <c r="DB97" s="1146"/>
      <c r="DC97" s="1146"/>
      <c r="DD97" s="1146"/>
      <c r="DE97" s="1167">
        <v>18420129</v>
      </c>
      <c r="DF97" s="1146"/>
      <c r="DG97" s="1146"/>
      <c r="DH97" s="1146"/>
      <c r="DI97" s="1146"/>
      <c r="DJ97" s="1146"/>
      <c r="DK97" s="1146"/>
      <c r="DL97" s="1146"/>
      <c r="DM97" s="1146"/>
      <c r="DN97" s="1146"/>
      <c r="DO97" s="1146"/>
      <c r="DP97" s="1146"/>
      <c r="DQ97" s="1146"/>
      <c r="DR97" s="1146"/>
      <c r="DS97" s="1286">
        <f t="shared" si="25"/>
        <v>18420129</v>
      </c>
      <c r="DT97" s="1144">
        <f t="shared" si="22"/>
        <v>72860387</v>
      </c>
      <c r="DU97" s="575" t="s">
        <v>1166</v>
      </c>
    </row>
    <row r="98" spans="1:125" ht="67.5" x14ac:dyDescent="0.25">
      <c r="A98" s="832">
        <v>1</v>
      </c>
      <c r="B98" s="832" t="s">
        <v>25</v>
      </c>
      <c r="C98" s="832" t="s">
        <v>254</v>
      </c>
      <c r="D98" s="832" t="s">
        <v>299</v>
      </c>
      <c r="E98" s="832" t="s">
        <v>300</v>
      </c>
      <c r="F98" s="832" t="s">
        <v>301</v>
      </c>
      <c r="G98" s="832" t="s">
        <v>302</v>
      </c>
      <c r="H98" s="832" t="s">
        <v>303</v>
      </c>
      <c r="I98" s="832" t="s">
        <v>304</v>
      </c>
      <c r="J98" s="832" t="s">
        <v>261</v>
      </c>
      <c r="K98" s="832" t="s">
        <v>33</v>
      </c>
      <c r="L98" s="832">
        <v>30</v>
      </c>
      <c r="M98" s="832" t="s">
        <v>305</v>
      </c>
      <c r="N98" s="832" t="s">
        <v>354</v>
      </c>
      <c r="O98" s="832" t="s">
        <v>355</v>
      </c>
      <c r="P98" s="832">
        <v>0</v>
      </c>
      <c r="Q98" s="832">
        <v>2023</v>
      </c>
      <c r="R98" s="832" t="s">
        <v>356</v>
      </c>
      <c r="S98" s="832" t="s">
        <v>37</v>
      </c>
      <c r="T98" s="832" t="s">
        <v>33</v>
      </c>
      <c r="U98" s="832">
        <v>12</v>
      </c>
      <c r="V98" s="832">
        <v>12</v>
      </c>
      <c r="W98" s="969">
        <v>0</v>
      </c>
      <c r="X98" s="832">
        <v>4</v>
      </c>
      <c r="Y98" s="832">
        <v>4</v>
      </c>
      <c r="Z98" s="832">
        <v>4</v>
      </c>
      <c r="AA98" s="1143">
        <v>0</v>
      </c>
      <c r="AB98" s="1144"/>
      <c r="AC98" s="1144"/>
      <c r="AD98" s="1144"/>
      <c r="AE98" s="1144"/>
      <c r="AF98" s="1144"/>
      <c r="AG98" s="1144"/>
      <c r="AH98" s="1144"/>
      <c r="AI98" s="1144"/>
      <c r="AJ98" s="1144"/>
      <c r="AK98" s="1144"/>
      <c r="AL98" s="1144"/>
      <c r="AM98" s="1144"/>
      <c r="AN98" s="1144"/>
      <c r="AO98" s="1144"/>
      <c r="AP98" s="1144"/>
      <c r="AQ98" s="1144"/>
      <c r="AR98" s="1144"/>
      <c r="AS98" s="1144"/>
      <c r="AT98" s="1144"/>
      <c r="AU98" s="1144"/>
      <c r="AV98" s="1144"/>
      <c r="AW98" s="1144"/>
      <c r="AX98" s="1144"/>
      <c r="AY98" s="1345">
        <f t="shared" si="21"/>
        <v>0</v>
      </c>
      <c r="AZ98" s="1144">
        <v>1500000</v>
      </c>
      <c r="BA98" s="1144"/>
      <c r="BB98" s="1144"/>
      <c r="BC98" s="1144"/>
      <c r="BD98" s="1144"/>
      <c r="BE98" s="1144"/>
      <c r="BF98" s="1144"/>
      <c r="BG98" s="1144"/>
      <c r="BH98" s="1144"/>
      <c r="BI98" s="1144"/>
      <c r="BJ98" s="1144"/>
      <c r="BK98" s="1144"/>
      <c r="BL98" s="1144"/>
      <c r="BM98" s="1144"/>
      <c r="BN98" s="1144"/>
      <c r="BO98" s="1144"/>
      <c r="BP98" s="1144"/>
      <c r="BQ98" s="1144"/>
      <c r="BR98" s="1144"/>
      <c r="BS98" s="1144"/>
      <c r="BT98" s="1144"/>
      <c r="BU98" s="1144"/>
      <c r="BV98" s="1144"/>
      <c r="BW98" s="1345">
        <f t="shared" si="23"/>
        <v>1500000</v>
      </c>
      <c r="BX98" s="1144">
        <v>1500000</v>
      </c>
      <c r="BY98" s="1144"/>
      <c r="BZ98" s="1144"/>
      <c r="CA98" s="1144"/>
      <c r="CB98" s="1144"/>
      <c r="CC98" s="1144"/>
      <c r="CD98" s="1144"/>
      <c r="CE98" s="1144"/>
      <c r="CF98" s="1144"/>
      <c r="CG98" s="1144"/>
      <c r="CH98" s="1144"/>
      <c r="CI98" s="1144"/>
      <c r="CJ98" s="1144"/>
      <c r="CK98" s="1144"/>
      <c r="CL98" s="1144"/>
      <c r="CM98" s="1144"/>
      <c r="CN98" s="1144"/>
      <c r="CO98" s="1144"/>
      <c r="CP98" s="1144"/>
      <c r="CQ98" s="1144"/>
      <c r="CR98" s="1144"/>
      <c r="CS98" s="1144"/>
      <c r="CT98" s="1144"/>
      <c r="CU98" s="1345">
        <f t="shared" si="24"/>
        <v>1500000</v>
      </c>
      <c r="CV98" s="1144">
        <v>1500000</v>
      </c>
      <c r="CW98" s="1144"/>
      <c r="CX98" s="1144"/>
      <c r="CY98" s="1144"/>
      <c r="CZ98" s="1144"/>
      <c r="DA98" s="1144"/>
      <c r="DB98" s="1146"/>
      <c r="DC98" s="1146"/>
      <c r="DD98" s="1146"/>
      <c r="DE98" s="1146"/>
      <c r="DF98" s="1146"/>
      <c r="DG98" s="1146"/>
      <c r="DH98" s="1146"/>
      <c r="DI98" s="1146"/>
      <c r="DJ98" s="1146"/>
      <c r="DK98" s="1146"/>
      <c r="DL98" s="1146"/>
      <c r="DM98" s="1146"/>
      <c r="DN98" s="1146"/>
      <c r="DO98" s="1146"/>
      <c r="DP98" s="1146"/>
      <c r="DQ98" s="1146"/>
      <c r="DR98" s="1146"/>
      <c r="DS98" s="1286">
        <f t="shared" si="25"/>
        <v>1500000</v>
      </c>
      <c r="DT98" s="1144">
        <f t="shared" si="22"/>
        <v>4500000</v>
      </c>
      <c r="DU98" s="575" t="s">
        <v>1166</v>
      </c>
    </row>
    <row r="99" spans="1:125" ht="67.5" x14ac:dyDescent="0.25">
      <c r="A99" s="832">
        <v>1</v>
      </c>
      <c r="B99" s="832" t="s">
        <v>25</v>
      </c>
      <c r="C99" s="832" t="s">
        <v>254</v>
      </c>
      <c r="D99" s="832" t="s">
        <v>299</v>
      </c>
      <c r="E99" s="832" t="s">
        <v>300</v>
      </c>
      <c r="F99" s="832" t="s">
        <v>301</v>
      </c>
      <c r="G99" s="832" t="s">
        <v>302</v>
      </c>
      <c r="H99" s="832" t="s">
        <v>303</v>
      </c>
      <c r="I99" s="832" t="s">
        <v>304</v>
      </c>
      <c r="J99" s="832" t="s">
        <v>261</v>
      </c>
      <c r="K99" s="832" t="s">
        <v>33</v>
      </c>
      <c r="L99" s="832">
        <v>30</v>
      </c>
      <c r="M99" s="832" t="s">
        <v>305</v>
      </c>
      <c r="N99" s="832" t="s">
        <v>357</v>
      </c>
      <c r="O99" s="832" t="s">
        <v>358</v>
      </c>
      <c r="P99" s="832">
        <v>1</v>
      </c>
      <c r="Q99" s="832">
        <v>2023</v>
      </c>
      <c r="R99" s="832" t="s">
        <v>295</v>
      </c>
      <c r="S99" s="832" t="s">
        <v>37</v>
      </c>
      <c r="T99" s="832" t="s">
        <v>38</v>
      </c>
      <c r="U99" s="832">
        <v>1</v>
      </c>
      <c r="V99" s="832">
        <v>1</v>
      </c>
      <c r="W99" s="969">
        <v>1</v>
      </c>
      <c r="X99" s="832">
        <v>1</v>
      </c>
      <c r="Y99" s="832">
        <v>1</v>
      </c>
      <c r="Z99" s="832">
        <v>1</v>
      </c>
      <c r="AA99" s="1143">
        <v>0</v>
      </c>
      <c r="AB99" s="1144"/>
      <c r="AC99" s="1144"/>
      <c r="AD99" s="1144"/>
      <c r="AE99" s="1144"/>
      <c r="AF99" s="1144"/>
      <c r="AG99" s="1144"/>
      <c r="AH99" s="1144"/>
      <c r="AI99" s="1144"/>
      <c r="AJ99" s="1144"/>
      <c r="AK99" s="1144"/>
      <c r="AL99" s="1144"/>
      <c r="AM99" s="1144"/>
      <c r="AN99" s="1144"/>
      <c r="AO99" s="1144"/>
      <c r="AP99" s="1144"/>
      <c r="AQ99" s="1144"/>
      <c r="AR99" s="1144"/>
      <c r="AS99" s="1144"/>
      <c r="AT99" s="1144"/>
      <c r="AU99" s="1144"/>
      <c r="AV99" s="1144"/>
      <c r="AW99" s="1144"/>
      <c r="AX99" s="1144"/>
      <c r="AY99" s="1345">
        <f t="shared" si="21"/>
        <v>0</v>
      </c>
      <c r="AZ99" s="1144">
        <v>3564000</v>
      </c>
      <c r="BA99" s="1144"/>
      <c r="BB99" s="1144"/>
      <c r="BC99" s="1144"/>
      <c r="BD99" s="1144"/>
      <c r="BE99" s="1144"/>
      <c r="BF99" s="1144"/>
      <c r="BG99" s="1144"/>
      <c r="BH99" s="1144"/>
      <c r="BI99" s="1144"/>
      <c r="BJ99" s="1144"/>
      <c r="BK99" s="1144"/>
      <c r="BL99" s="1144"/>
      <c r="BM99" s="1144"/>
      <c r="BN99" s="1144"/>
      <c r="BO99" s="1144"/>
      <c r="BP99" s="1144"/>
      <c r="BQ99" s="1144"/>
      <c r="BR99" s="1144"/>
      <c r="BS99" s="1144"/>
      <c r="BT99" s="1144"/>
      <c r="BU99" s="1144"/>
      <c r="BV99" s="1144"/>
      <c r="BW99" s="1345">
        <f t="shared" si="23"/>
        <v>3564000</v>
      </c>
      <c r="BX99" s="1144">
        <v>0</v>
      </c>
      <c r="BY99" s="1144"/>
      <c r="BZ99" s="1144"/>
      <c r="CA99" s="1144"/>
      <c r="CB99" s="1144"/>
      <c r="CC99" s="1144"/>
      <c r="CD99" s="1144"/>
      <c r="CE99" s="1144"/>
      <c r="CF99" s="1144"/>
      <c r="CG99" s="1144"/>
      <c r="CH99" s="1144"/>
      <c r="CI99" s="1144"/>
      <c r="CJ99" s="1144"/>
      <c r="CK99" s="1144"/>
      <c r="CL99" s="1144"/>
      <c r="CM99" s="1144"/>
      <c r="CN99" s="1144"/>
      <c r="CO99" s="1144"/>
      <c r="CP99" s="1144"/>
      <c r="CQ99" s="1144"/>
      <c r="CR99" s="1144"/>
      <c r="CS99" s="1144"/>
      <c r="CT99" s="1144"/>
      <c r="CU99" s="1345">
        <f t="shared" si="24"/>
        <v>0</v>
      </c>
      <c r="CV99" s="1144">
        <f>SUM(CA99:CU99)</f>
        <v>0</v>
      </c>
      <c r="CW99" s="1144"/>
      <c r="CX99" s="1144"/>
      <c r="CY99" s="1144"/>
      <c r="CZ99" s="1144"/>
      <c r="DA99" s="1144"/>
      <c r="DB99" s="1146"/>
      <c r="DC99" s="1146"/>
      <c r="DD99" s="1146"/>
      <c r="DE99" s="1146"/>
      <c r="DF99" s="1146"/>
      <c r="DG99" s="1146"/>
      <c r="DH99" s="1146"/>
      <c r="DI99" s="1146"/>
      <c r="DJ99" s="1146"/>
      <c r="DK99" s="1146"/>
      <c r="DL99" s="1146"/>
      <c r="DM99" s="1146"/>
      <c r="DN99" s="1146"/>
      <c r="DO99" s="1146"/>
      <c r="DP99" s="1146"/>
      <c r="DQ99" s="1146"/>
      <c r="DR99" s="1146"/>
      <c r="DS99" s="1286">
        <f t="shared" si="25"/>
        <v>0</v>
      </c>
      <c r="DT99" s="1144">
        <f t="shared" si="22"/>
        <v>3564000</v>
      </c>
      <c r="DU99" s="575" t="s">
        <v>1166</v>
      </c>
    </row>
    <row r="100" spans="1:125" ht="67.5" x14ac:dyDescent="0.25">
      <c r="A100" s="832">
        <v>1</v>
      </c>
      <c r="B100" s="832" t="s">
        <v>25</v>
      </c>
      <c r="C100" s="832" t="s">
        <v>254</v>
      </c>
      <c r="D100" s="832" t="s">
        <v>299</v>
      </c>
      <c r="E100" s="832" t="s">
        <v>300</v>
      </c>
      <c r="F100" s="832" t="s">
        <v>301</v>
      </c>
      <c r="G100" s="832" t="s">
        <v>302</v>
      </c>
      <c r="H100" s="832" t="s">
        <v>303</v>
      </c>
      <c r="I100" s="832" t="s">
        <v>304</v>
      </c>
      <c r="J100" s="832" t="s">
        <v>261</v>
      </c>
      <c r="K100" s="832" t="s">
        <v>33</v>
      </c>
      <c r="L100" s="832">
        <v>30</v>
      </c>
      <c r="M100" s="832" t="s">
        <v>305</v>
      </c>
      <c r="N100" s="832" t="s">
        <v>359</v>
      </c>
      <c r="O100" s="832" t="s">
        <v>1328</v>
      </c>
      <c r="P100" s="832">
        <v>0</v>
      </c>
      <c r="Q100" s="832">
        <v>2023</v>
      </c>
      <c r="R100" s="832" t="s">
        <v>361</v>
      </c>
      <c r="S100" s="832" t="s">
        <v>37</v>
      </c>
      <c r="T100" s="832" t="s">
        <v>33</v>
      </c>
      <c r="U100" s="832">
        <v>1</v>
      </c>
      <c r="V100" s="832">
        <v>1</v>
      </c>
      <c r="W100" s="969">
        <v>0.2</v>
      </c>
      <c r="X100" s="832">
        <v>0.4</v>
      </c>
      <c r="Y100" s="832">
        <v>0.6</v>
      </c>
      <c r="Z100" s="832">
        <v>1</v>
      </c>
      <c r="AA100" s="1143">
        <v>0</v>
      </c>
      <c r="AB100" s="1144"/>
      <c r="AC100" s="1144"/>
      <c r="AD100" s="1144"/>
      <c r="AE100" s="1144"/>
      <c r="AF100" s="1144"/>
      <c r="AG100" s="1144"/>
      <c r="AH100" s="1144"/>
      <c r="AI100" s="1144"/>
      <c r="AJ100" s="1144"/>
      <c r="AK100" s="1144"/>
      <c r="AL100" s="1144"/>
      <c r="AM100" s="1144"/>
      <c r="AN100" s="1144"/>
      <c r="AO100" s="1144"/>
      <c r="AP100" s="1144"/>
      <c r="AQ100" s="1144"/>
      <c r="AR100" s="1144"/>
      <c r="AS100" s="1144"/>
      <c r="AT100" s="1144"/>
      <c r="AU100" s="1144"/>
      <c r="AV100" s="1144"/>
      <c r="AW100" s="1144"/>
      <c r="AX100" s="1144"/>
      <c r="AY100" s="1345">
        <f t="shared" si="21"/>
        <v>0</v>
      </c>
      <c r="AZ100" s="1144">
        <v>0</v>
      </c>
      <c r="BA100" s="1144"/>
      <c r="BB100" s="1144"/>
      <c r="BC100" s="1144"/>
      <c r="BD100" s="1144"/>
      <c r="BE100" s="1144"/>
      <c r="BF100" s="1144"/>
      <c r="BG100" s="1144"/>
      <c r="BH100" s="1144"/>
      <c r="BI100" s="1144"/>
      <c r="BJ100" s="1144"/>
      <c r="BK100" s="1144"/>
      <c r="BL100" s="1144"/>
      <c r="BM100" s="1144"/>
      <c r="BN100" s="1144"/>
      <c r="BO100" s="1144"/>
      <c r="BP100" s="1144"/>
      <c r="BQ100" s="1144"/>
      <c r="BR100" s="1144"/>
      <c r="BS100" s="1144"/>
      <c r="BT100" s="1144"/>
      <c r="BU100" s="1144"/>
      <c r="BV100" s="1144"/>
      <c r="BW100" s="1345">
        <f t="shared" si="23"/>
        <v>0</v>
      </c>
      <c r="BX100" s="1144">
        <v>0</v>
      </c>
      <c r="BY100" s="1144"/>
      <c r="BZ100" s="1144"/>
      <c r="CA100" s="1144"/>
      <c r="CB100" s="1144"/>
      <c r="CC100" s="1144"/>
      <c r="CD100" s="1144"/>
      <c r="CE100" s="1144"/>
      <c r="CF100" s="1144"/>
      <c r="CG100" s="1144"/>
      <c r="CH100" s="1144"/>
      <c r="CI100" s="1144"/>
      <c r="CJ100" s="1144"/>
      <c r="CK100" s="1144"/>
      <c r="CL100" s="1144"/>
      <c r="CM100" s="1144"/>
      <c r="CN100" s="1144"/>
      <c r="CO100" s="1144"/>
      <c r="CP100" s="1144"/>
      <c r="CQ100" s="1144"/>
      <c r="CR100" s="1144"/>
      <c r="CS100" s="1144"/>
      <c r="CT100" s="1144"/>
      <c r="CU100" s="1345">
        <f t="shared" si="24"/>
        <v>0</v>
      </c>
      <c r="CV100" s="1144">
        <v>1500000</v>
      </c>
      <c r="CW100" s="1144"/>
      <c r="CX100" s="1144"/>
      <c r="CY100" s="1144"/>
      <c r="CZ100" s="1144"/>
      <c r="DA100" s="1144"/>
      <c r="DB100" s="1146"/>
      <c r="DC100" s="1146"/>
      <c r="DD100" s="1146"/>
      <c r="DE100" s="1146"/>
      <c r="DF100" s="1146"/>
      <c r="DG100" s="1146"/>
      <c r="DH100" s="1146"/>
      <c r="DI100" s="1146"/>
      <c r="DJ100" s="1146"/>
      <c r="DK100" s="1146"/>
      <c r="DL100" s="1146"/>
      <c r="DM100" s="1146"/>
      <c r="DN100" s="1146"/>
      <c r="DO100" s="1146"/>
      <c r="DP100" s="1146"/>
      <c r="DQ100" s="1146"/>
      <c r="DR100" s="1146"/>
      <c r="DS100" s="1286">
        <f t="shared" si="25"/>
        <v>1500000</v>
      </c>
      <c r="DT100" s="1144">
        <f t="shared" si="22"/>
        <v>1500000</v>
      </c>
      <c r="DU100" s="575" t="s">
        <v>1166</v>
      </c>
    </row>
    <row r="101" spans="1:125" ht="40.5" x14ac:dyDescent="0.25">
      <c r="A101" s="832">
        <v>1</v>
      </c>
      <c r="B101" s="832" t="s">
        <v>25</v>
      </c>
      <c r="C101" s="832" t="s">
        <v>254</v>
      </c>
      <c r="D101" s="832" t="s">
        <v>362</v>
      </c>
      <c r="E101" s="832" t="s">
        <v>363</v>
      </c>
      <c r="F101" s="832" t="s">
        <v>364</v>
      </c>
      <c r="G101" s="832" t="s">
        <v>365</v>
      </c>
      <c r="H101" s="832">
        <v>600</v>
      </c>
      <c r="I101" s="832" t="s">
        <v>366</v>
      </c>
      <c r="J101" s="832" t="s">
        <v>105</v>
      </c>
      <c r="K101" s="832" t="s">
        <v>38</v>
      </c>
      <c r="L101" s="832">
        <v>600</v>
      </c>
      <c r="M101" s="832">
        <v>600</v>
      </c>
      <c r="N101" s="832" t="s">
        <v>367</v>
      </c>
      <c r="O101" s="832" t="s">
        <v>368</v>
      </c>
      <c r="P101" s="832">
        <v>100</v>
      </c>
      <c r="Q101" s="832">
        <v>2023</v>
      </c>
      <c r="R101" s="832" t="s">
        <v>369</v>
      </c>
      <c r="S101" s="832" t="s">
        <v>37</v>
      </c>
      <c r="T101" s="832" t="s">
        <v>33</v>
      </c>
      <c r="U101" s="832">
        <v>120</v>
      </c>
      <c r="V101" s="832">
        <v>120</v>
      </c>
      <c r="W101" s="969">
        <v>60</v>
      </c>
      <c r="X101" s="832">
        <v>80</v>
      </c>
      <c r="Y101" s="832">
        <v>100</v>
      </c>
      <c r="Z101" s="832">
        <v>120</v>
      </c>
      <c r="AA101" s="1143"/>
      <c r="AB101" s="1144"/>
      <c r="AC101" s="1144"/>
      <c r="AD101" s="1144"/>
      <c r="AE101" s="1144"/>
      <c r="AF101" s="1144"/>
      <c r="AG101" s="1144"/>
      <c r="AH101" s="1144"/>
      <c r="AI101" s="1144"/>
      <c r="AJ101" s="1144">
        <v>17980000</v>
      </c>
      <c r="AK101" s="1144"/>
      <c r="AL101" s="1144"/>
      <c r="AM101" s="1144"/>
      <c r="AN101" s="1144"/>
      <c r="AO101" s="1144"/>
      <c r="AP101" s="1144"/>
      <c r="AQ101" s="1144"/>
      <c r="AR101" s="1144"/>
      <c r="AS101" s="1144"/>
      <c r="AT101" s="1144"/>
      <c r="AU101" s="1144"/>
      <c r="AV101" s="1144"/>
      <c r="AW101" s="1144"/>
      <c r="AX101" s="1144"/>
      <c r="AY101" s="1345">
        <f t="shared" si="21"/>
        <v>17980000</v>
      </c>
      <c r="AZ101" s="1144">
        <f>+AA101*1.029</f>
        <v>0</v>
      </c>
      <c r="BA101" s="1144"/>
      <c r="BB101" s="1144"/>
      <c r="BC101" s="1144">
        <f>+AD101*1.029</f>
        <v>0</v>
      </c>
      <c r="BD101" s="1144"/>
      <c r="BE101" s="1144"/>
      <c r="BF101" s="1144"/>
      <c r="BG101" s="1144"/>
      <c r="BH101" s="1144"/>
      <c r="BI101" s="1144">
        <v>20580000</v>
      </c>
      <c r="BJ101" s="1144"/>
      <c r="BK101" s="1144"/>
      <c r="BL101" s="1144"/>
      <c r="BM101" s="1144"/>
      <c r="BN101" s="1144"/>
      <c r="BO101" s="1144"/>
      <c r="BP101" s="1144"/>
      <c r="BQ101" s="1144"/>
      <c r="BR101" s="1144"/>
      <c r="BS101" s="1144"/>
      <c r="BT101" s="1144"/>
      <c r="BU101" s="1144"/>
      <c r="BV101" s="1144"/>
      <c r="BW101" s="1345">
        <f t="shared" si="23"/>
        <v>20580000</v>
      </c>
      <c r="BX101" s="1144">
        <f>+AZ101*1.044</f>
        <v>0</v>
      </c>
      <c r="BY101" s="1144"/>
      <c r="BZ101" s="1144"/>
      <c r="CA101" s="1144"/>
      <c r="CB101" s="1144"/>
      <c r="CC101" s="1144"/>
      <c r="CD101" s="1144"/>
      <c r="CE101" s="1144"/>
      <c r="CF101" s="1144"/>
      <c r="CG101" s="1144">
        <v>10290000</v>
      </c>
      <c r="CH101" s="1144"/>
      <c r="CI101" s="1144"/>
      <c r="CJ101" s="1144"/>
      <c r="CK101" s="1144"/>
      <c r="CL101" s="1144"/>
      <c r="CM101" s="1144"/>
      <c r="CN101" s="1144"/>
      <c r="CO101" s="1144"/>
      <c r="CP101" s="1144"/>
      <c r="CQ101" s="1144"/>
      <c r="CR101" s="1144"/>
      <c r="CS101" s="1144"/>
      <c r="CT101" s="1144"/>
      <c r="CU101" s="1345">
        <f t="shared" si="24"/>
        <v>10290000</v>
      </c>
      <c r="CV101" s="1144"/>
      <c r="CW101" s="1144"/>
      <c r="CX101" s="1144"/>
      <c r="CY101" s="1144"/>
      <c r="CZ101" s="1144"/>
      <c r="DA101" s="1144"/>
      <c r="DB101" s="1146"/>
      <c r="DC101" s="1146"/>
      <c r="DD101" s="1146"/>
      <c r="DE101" s="1146">
        <v>10290000</v>
      </c>
      <c r="DF101" s="1146"/>
      <c r="DG101" s="1146"/>
      <c r="DH101" s="1146"/>
      <c r="DI101" s="1146"/>
      <c r="DJ101" s="1146"/>
      <c r="DK101" s="1146"/>
      <c r="DL101" s="1146"/>
      <c r="DM101" s="1146"/>
      <c r="DN101" s="1146"/>
      <c r="DO101" s="1146"/>
      <c r="DP101" s="1146"/>
      <c r="DQ101" s="1146"/>
      <c r="DR101" s="1146"/>
      <c r="DS101" s="1286">
        <f t="shared" si="25"/>
        <v>10290000</v>
      </c>
      <c r="DT101" s="1144">
        <f t="shared" si="22"/>
        <v>59140000</v>
      </c>
      <c r="DU101" s="575" t="s">
        <v>1166</v>
      </c>
    </row>
    <row r="102" spans="1:125" ht="40.5" x14ac:dyDescent="0.25">
      <c r="A102" s="832">
        <v>1</v>
      </c>
      <c r="B102" s="832" t="s">
        <v>25</v>
      </c>
      <c r="C102" s="832" t="s">
        <v>254</v>
      </c>
      <c r="D102" s="832" t="s">
        <v>362</v>
      </c>
      <c r="E102" s="969" t="s">
        <v>363</v>
      </c>
      <c r="F102" s="969" t="s">
        <v>364</v>
      </c>
      <c r="G102" s="969" t="s">
        <v>365</v>
      </c>
      <c r="H102" s="969">
        <v>600</v>
      </c>
      <c r="I102" s="969" t="s">
        <v>366</v>
      </c>
      <c r="J102" s="969" t="s">
        <v>105</v>
      </c>
      <c r="K102" s="969" t="s">
        <v>38</v>
      </c>
      <c r="L102" s="969">
        <v>600</v>
      </c>
      <c r="M102" s="969">
        <v>600</v>
      </c>
      <c r="N102" s="969" t="s">
        <v>370</v>
      </c>
      <c r="O102" s="969" t="s">
        <v>371</v>
      </c>
      <c r="P102" s="1158">
        <v>8</v>
      </c>
      <c r="Q102" s="969">
        <v>2023</v>
      </c>
      <c r="R102" s="969" t="s">
        <v>372</v>
      </c>
      <c r="S102" s="969" t="s">
        <v>37</v>
      </c>
      <c r="T102" s="969" t="s">
        <v>373</v>
      </c>
      <c r="U102" s="1158">
        <v>8</v>
      </c>
      <c r="V102" s="1158">
        <v>8</v>
      </c>
      <c r="W102" s="1158">
        <v>2</v>
      </c>
      <c r="X102" s="1147">
        <v>2</v>
      </c>
      <c r="Y102" s="1147">
        <v>2</v>
      </c>
      <c r="Z102" s="1147">
        <v>2</v>
      </c>
      <c r="AA102" s="1143"/>
      <c r="AB102" s="1144"/>
      <c r="AC102" s="1144"/>
      <c r="AD102" s="1144"/>
      <c r="AE102" s="1144"/>
      <c r="AF102" s="1144"/>
      <c r="AG102" s="1144"/>
      <c r="AH102" s="1144"/>
      <c r="AI102" s="1144"/>
      <c r="AJ102" s="1144">
        <v>13980000</v>
      </c>
      <c r="AK102" s="1144"/>
      <c r="AL102" s="1144"/>
      <c r="AM102" s="1144"/>
      <c r="AN102" s="1144"/>
      <c r="AO102" s="1144"/>
      <c r="AP102" s="1144"/>
      <c r="AQ102" s="1144"/>
      <c r="AR102" s="1144"/>
      <c r="AS102" s="1144"/>
      <c r="AT102" s="1144"/>
      <c r="AU102" s="1144"/>
      <c r="AV102" s="1144"/>
      <c r="AW102" s="1144"/>
      <c r="AX102" s="1144"/>
      <c r="AY102" s="1345">
        <f t="shared" si="21"/>
        <v>13980000</v>
      </c>
      <c r="AZ102" s="1144">
        <f>+AA102*1.029</f>
        <v>0</v>
      </c>
      <c r="BA102" s="1144"/>
      <c r="BB102" s="1144"/>
      <c r="BC102" s="1144">
        <f>+AD102*1.029</f>
        <v>0</v>
      </c>
      <c r="BD102" s="1144"/>
      <c r="BE102" s="1144"/>
      <c r="BF102" s="1144"/>
      <c r="BG102" s="1144"/>
      <c r="BH102" s="1144"/>
      <c r="BI102" s="1144">
        <v>22493940</v>
      </c>
      <c r="BJ102" s="1144"/>
      <c r="BK102" s="1144"/>
      <c r="BL102" s="1144"/>
      <c r="BM102" s="1144"/>
      <c r="BN102" s="1144"/>
      <c r="BO102" s="1144"/>
      <c r="BP102" s="1144"/>
      <c r="BQ102" s="1144"/>
      <c r="BR102" s="1144"/>
      <c r="BS102" s="1144"/>
      <c r="BT102" s="1144"/>
      <c r="BU102" s="1144"/>
      <c r="BV102" s="1144"/>
      <c r="BW102" s="1345">
        <f t="shared" si="23"/>
        <v>22493940</v>
      </c>
      <c r="BX102" s="1144">
        <f>+AZ102*1.044</f>
        <v>0</v>
      </c>
      <c r="BY102" s="1144"/>
      <c r="BZ102" s="1144"/>
      <c r="CA102" s="1144"/>
      <c r="CB102" s="1144"/>
      <c r="CC102" s="1144"/>
      <c r="CD102" s="1144"/>
      <c r="CE102" s="1144"/>
      <c r="CF102" s="1144"/>
      <c r="CG102" s="1144">
        <v>22493940</v>
      </c>
      <c r="CH102" s="1144"/>
      <c r="CI102" s="1144"/>
      <c r="CJ102" s="1144"/>
      <c r="CK102" s="1144"/>
      <c r="CL102" s="1144"/>
      <c r="CM102" s="1144"/>
      <c r="CN102" s="1144"/>
      <c r="CO102" s="1144"/>
      <c r="CP102" s="1144"/>
      <c r="CQ102" s="1144"/>
      <c r="CR102" s="1144"/>
      <c r="CS102" s="1144"/>
      <c r="CT102" s="1144"/>
      <c r="CU102" s="1345">
        <f t="shared" si="24"/>
        <v>22493940</v>
      </c>
      <c r="CV102" s="1144"/>
      <c r="CW102" s="1144"/>
      <c r="CX102" s="1144"/>
      <c r="CY102" s="1144"/>
      <c r="CZ102" s="1144"/>
      <c r="DA102" s="1144"/>
      <c r="DB102" s="1146"/>
      <c r="DC102" s="1146"/>
      <c r="DD102" s="1146"/>
      <c r="DE102" s="1146">
        <v>22493940</v>
      </c>
      <c r="DF102" s="1146"/>
      <c r="DG102" s="1146"/>
      <c r="DH102" s="1146"/>
      <c r="DI102" s="1146"/>
      <c r="DJ102" s="1146"/>
      <c r="DK102" s="1146"/>
      <c r="DL102" s="1146"/>
      <c r="DM102" s="1146"/>
      <c r="DN102" s="1146"/>
      <c r="DO102" s="1146"/>
      <c r="DP102" s="1146"/>
      <c r="DQ102" s="1146"/>
      <c r="DR102" s="1146"/>
      <c r="DS102" s="1286">
        <f t="shared" si="25"/>
        <v>22493940</v>
      </c>
      <c r="DT102" s="1144">
        <f t="shared" si="22"/>
        <v>81461820</v>
      </c>
      <c r="DU102" s="575" t="s">
        <v>1166</v>
      </c>
    </row>
    <row r="103" spans="1:125" ht="40.5" x14ac:dyDescent="0.25">
      <c r="A103" s="832">
        <v>1</v>
      </c>
      <c r="B103" s="832" t="s">
        <v>25</v>
      </c>
      <c r="C103" s="832" t="s">
        <v>254</v>
      </c>
      <c r="D103" s="832" t="s">
        <v>362</v>
      </c>
      <c r="E103" s="969" t="s">
        <v>363</v>
      </c>
      <c r="F103" s="969" t="s">
        <v>364</v>
      </c>
      <c r="G103" s="969" t="s">
        <v>365</v>
      </c>
      <c r="H103" s="969">
        <v>600</v>
      </c>
      <c r="I103" s="969" t="s">
        <v>366</v>
      </c>
      <c r="J103" s="969" t="s">
        <v>105</v>
      </c>
      <c r="K103" s="969" t="s">
        <v>38</v>
      </c>
      <c r="L103" s="969">
        <v>600</v>
      </c>
      <c r="M103" s="969">
        <v>600</v>
      </c>
      <c r="N103" s="969" t="s">
        <v>374</v>
      </c>
      <c r="O103" s="1168" t="s">
        <v>375</v>
      </c>
      <c r="P103" s="969">
        <v>3300</v>
      </c>
      <c r="Q103" s="969">
        <v>2023</v>
      </c>
      <c r="R103" s="969" t="s">
        <v>376</v>
      </c>
      <c r="S103" s="969" t="s">
        <v>37</v>
      </c>
      <c r="T103" s="969" t="s">
        <v>139</v>
      </c>
      <c r="U103" s="969">
        <v>3500</v>
      </c>
      <c r="V103" s="969">
        <v>3500</v>
      </c>
      <c r="W103" s="969">
        <v>3300</v>
      </c>
      <c r="X103" s="832">
        <v>3350</v>
      </c>
      <c r="Y103" s="832">
        <v>3400</v>
      </c>
      <c r="Z103" s="832">
        <v>3500</v>
      </c>
      <c r="AA103" s="1143">
        <v>20000000</v>
      </c>
      <c r="AB103" s="1144"/>
      <c r="AC103" s="1144"/>
      <c r="AD103" s="1144"/>
      <c r="AE103" s="1144"/>
      <c r="AF103" s="1144"/>
      <c r="AG103" s="1144"/>
      <c r="AH103" s="1144"/>
      <c r="AI103" s="1144"/>
      <c r="AJ103" s="1144">
        <v>40000000</v>
      </c>
      <c r="AK103" s="1144"/>
      <c r="AL103" s="1144"/>
      <c r="AM103" s="1144"/>
      <c r="AN103" s="1144"/>
      <c r="AO103" s="1144"/>
      <c r="AP103" s="1144"/>
      <c r="AQ103" s="1144"/>
      <c r="AR103" s="1144"/>
      <c r="AS103" s="1144"/>
      <c r="AT103" s="1144"/>
      <c r="AU103" s="1144"/>
      <c r="AV103" s="1144"/>
      <c r="AW103" s="1144"/>
      <c r="AX103" s="1144"/>
      <c r="AY103" s="1345">
        <f t="shared" si="21"/>
        <v>60000000</v>
      </c>
      <c r="AZ103" s="1144">
        <v>30870000</v>
      </c>
      <c r="BA103" s="1144"/>
      <c r="BB103" s="1144"/>
      <c r="BC103" s="1144">
        <f>+AD103*1.029</f>
        <v>0</v>
      </c>
      <c r="BD103" s="1144"/>
      <c r="BE103" s="1144"/>
      <c r="BF103" s="1144"/>
      <c r="BG103" s="1144"/>
      <c r="BH103" s="1144"/>
      <c r="BI103" s="1144">
        <v>30870000</v>
      </c>
      <c r="BJ103" s="1144"/>
      <c r="BK103" s="1144"/>
      <c r="BL103" s="1144"/>
      <c r="BM103" s="1144"/>
      <c r="BN103" s="1144"/>
      <c r="BO103" s="1144"/>
      <c r="BP103" s="1144"/>
      <c r="BQ103" s="1144"/>
      <c r="BR103" s="1144"/>
      <c r="BS103" s="1144"/>
      <c r="BT103" s="1144"/>
      <c r="BU103" s="1144"/>
      <c r="BV103" s="1144"/>
      <c r="BW103" s="1345">
        <f t="shared" si="23"/>
        <v>61740000</v>
      </c>
      <c r="BX103" s="1144">
        <v>30870000</v>
      </c>
      <c r="BY103" s="1144"/>
      <c r="BZ103" s="1144"/>
      <c r="CA103" s="1144"/>
      <c r="CB103" s="1144"/>
      <c r="CC103" s="1144"/>
      <c r="CD103" s="1144"/>
      <c r="CE103" s="1144"/>
      <c r="CF103" s="1144"/>
      <c r="CG103" s="1144">
        <v>30870000</v>
      </c>
      <c r="CH103" s="1144"/>
      <c r="CI103" s="1144"/>
      <c r="CJ103" s="1144"/>
      <c r="CK103" s="1144"/>
      <c r="CL103" s="1144"/>
      <c r="CM103" s="1144"/>
      <c r="CN103" s="1144"/>
      <c r="CO103" s="1144"/>
      <c r="CP103" s="1144"/>
      <c r="CQ103" s="1144"/>
      <c r="CR103" s="1144"/>
      <c r="CS103" s="1144"/>
      <c r="CT103" s="1144"/>
      <c r="CU103" s="1345">
        <f t="shared" si="24"/>
        <v>61740000</v>
      </c>
      <c r="CV103" s="1144">
        <v>30870000</v>
      </c>
      <c r="CW103" s="1144"/>
      <c r="CX103" s="1144"/>
      <c r="CY103" s="1144"/>
      <c r="CZ103" s="1144"/>
      <c r="DA103" s="1144"/>
      <c r="DB103" s="1146"/>
      <c r="DC103" s="1146"/>
      <c r="DD103" s="1146"/>
      <c r="DE103" s="1146">
        <v>30870000</v>
      </c>
      <c r="DF103" s="1146"/>
      <c r="DG103" s="1146"/>
      <c r="DH103" s="1146"/>
      <c r="DI103" s="1146"/>
      <c r="DJ103" s="1146"/>
      <c r="DK103" s="1146"/>
      <c r="DL103" s="1146"/>
      <c r="DM103" s="1146"/>
      <c r="DN103" s="1146"/>
      <c r="DO103" s="1146"/>
      <c r="DP103" s="1146"/>
      <c r="DQ103" s="1146"/>
      <c r="DR103" s="1146"/>
      <c r="DS103" s="1286">
        <f t="shared" si="25"/>
        <v>61740000</v>
      </c>
      <c r="DT103" s="1144">
        <f t="shared" si="22"/>
        <v>245220000</v>
      </c>
      <c r="DU103" s="575" t="s">
        <v>1166</v>
      </c>
    </row>
    <row r="104" spans="1:125" ht="40.5" x14ac:dyDescent="0.25">
      <c r="A104" s="832">
        <v>1</v>
      </c>
      <c r="B104" s="832" t="s">
        <v>25</v>
      </c>
      <c r="C104" s="832" t="s">
        <v>254</v>
      </c>
      <c r="D104" s="832" t="s">
        <v>362</v>
      </c>
      <c r="E104" s="969" t="s">
        <v>363</v>
      </c>
      <c r="F104" s="969" t="s">
        <v>364</v>
      </c>
      <c r="G104" s="969" t="s">
        <v>365</v>
      </c>
      <c r="H104" s="969">
        <v>600</v>
      </c>
      <c r="I104" s="969" t="s">
        <v>366</v>
      </c>
      <c r="J104" s="969" t="s">
        <v>105</v>
      </c>
      <c r="K104" s="969" t="s">
        <v>38</v>
      </c>
      <c r="L104" s="969">
        <v>600</v>
      </c>
      <c r="M104" s="969">
        <v>600</v>
      </c>
      <c r="N104" s="969" t="s">
        <v>377</v>
      </c>
      <c r="O104" s="1168" t="s">
        <v>378</v>
      </c>
      <c r="P104" s="969">
        <v>195</v>
      </c>
      <c r="Q104" s="969">
        <v>2023</v>
      </c>
      <c r="R104" s="969" t="s">
        <v>379</v>
      </c>
      <c r="S104" s="969" t="s">
        <v>37</v>
      </c>
      <c r="T104" s="969" t="s">
        <v>139</v>
      </c>
      <c r="U104" s="969">
        <v>305</v>
      </c>
      <c r="V104" s="969">
        <v>500</v>
      </c>
      <c r="W104" s="969">
        <v>195</v>
      </c>
      <c r="X104" s="832">
        <v>240</v>
      </c>
      <c r="Y104" s="832">
        <v>280</v>
      </c>
      <c r="Z104" s="832">
        <v>305</v>
      </c>
      <c r="AA104" s="1143"/>
      <c r="AB104" s="1144"/>
      <c r="AC104" s="1144"/>
      <c r="AD104" s="1144"/>
      <c r="AE104" s="1144"/>
      <c r="AF104" s="1144"/>
      <c r="AG104" s="1144"/>
      <c r="AH104" s="1144"/>
      <c r="AI104" s="1144"/>
      <c r="AJ104" s="1144">
        <v>37040000</v>
      </c>
      <c r="AK104" s="1144"/>
      <c r="AL104" s="1144"/>
      <c r="AM104" s="1144"/>
      <c r="AN104" s="1144"/>
      <c r="AO104" s="1144"/>
      <c r="AP104" s="1144"/>
      <c r="AQ104" s="1144"/>
      <c r="AR104" s="1144"/>
      <c r="AS104" s="1144"/>
      <c r="AT104" s="1144"/>
      <c r="AU104" s="1144"/>
      <c r="AV104" s="1144"/>
      <c r="AW104" s="1144"/>
      <c r="AX104" s="1144"/>
      <c r="AY104" s="1345">
        <f t="shared" ref="AY104:AY121" si="27">SUM(AA104:AW104)</f>
        <v>37040000</v>
      </c>
      <c r="AZ104" s="1144"/>
      <c r="BA104" s="1144"/>
      <c r="BB104" s="1144"/>
      <c r="BC104" s="1144">
        <f>+AD104*1.029</f>
        <v>0</v>
      </c>
      <c r="BD104" s="1144"/>
      <c r="BE104" s="1144"/>
      <c r="BF104" s="1144"/>
      <c r="BG104" s="1144"/>
      <c r="BH104" s="1144"/>
      <c r="BI104" s="1144">
        <v>27824160</v>
      </c>
      <c r="BJ104" s="1144"/>
      <c r="BK104" s="1144"/>
      <c r="BL104" s="1144"/>
      <c r="BM104" s="1144"/>
      <c r="BN104" s="1144"/>
      <c r="BO104" s="1144"/>
      <c r="BP104" s="1144"/>
      <c r="BQ104" s="1144"/>
      <c r="BR104" s="1144"/>
      <c r="BS104" s="1144"/>
      <c r="BT104" s="1144"/>
      <c r="BU104" s="1144"/>
      <c r="BV104" s="1144"/>
      <c r="BW104" s="1345">
        <f t="shared" si="23"/>
        <v>27824160</v>
      </c>
      <c r="BX104" s="1144"/>
      <c r="BY104" s="1144"/>
      <c r="BZ104" s="1144"/>
      <c r="CA104" s="1144"/>
      <c r="CB104" s="1144"/>
      <c r="CC104" s="1144"/>
      <c r="CD104" s="1144"/>
      <c r="CE104" s="1144"/>
      <c r="CF104" s="1144"/>
      <c r="CG104" s="1144">
        <v>27824160</v>
      </c>
      <c r="CH104" s="1144"/>
      <c r="CI104" s="1144"/>
      <c r="CJ104" s="1144"/>
      <c r="CK104" s="1144"/>
      <c r="CL104" s="1144"/>
      <c r="CM104" s="1144"/>
      <c r="CN104" s="1144"/>
      <c r="CO104" s="1144"/>
      <c r="CP104" s="1144"/>
      <c r="CQ104" s="1144"/>
      <c r="CR104" s="1144"/>
      <c r="CS104" s="1144"/>
      <c r="CT104" s="1144"/>
      <c r="CU104" s="1345">
        <f t="shared" si="24"/>
        <v>27824160</v>
      </c>
      <c r="CV104" s="1144"/>
      <c r="CW104" s="1144"/>
      <c r="CX104" s="1144"/>
      <c r="CY104" s="1144"/>
      <c r="CZ104" s="1144"/>
      <c r="DA104" s="1144"/>
      <c r="DB104" s="1146"/>
      <c r="DC104" s="1146"/>
      <c r="DD104" s="1146"/>
      <c r="DE104" s="1146">
        <v>27824160</v>
      </c>
      <c r="DF104" s="1146"/>
      <c r="DG104" s="1146"/>
      <c r="DH104" s="1146"/>
      <c r="DI104" s="1146"/>
      <c r="DJ104" s="1146"/>
      <c r="DK104" s="1146"/>
      <c r="DL104" s="1146"/>
      <c r="DM104" s="1146"/>
      <c r="DN104" s="1146"/>
      <c r="DO104" s="1146"/>
      <c r="DP104" s="1146"/>
      <c r="DQ104" s="1146"/>
      <c r="DR104" s="1146"/>
      <c r="DS104" s="1286">
        <f t="shared" si="25"/>
        <v>27824160</v>
      </c>
      <c r="DT104" s="1144">
        <f t="shared" si="22"/>
        <v>120512480</v>
      </c>
      <c r="DU104" s="575" t="s">
        <v>1166</v>
      </c>
    </row>
    <row r="105" spans="1:125" ht="40.5" x14ac:dyDescent="0.25">
      <c r="A105" s="832">
        <v>1</v>
      </c>
      <c r="B105" s="832" t="s">
        <v>25</v>
      </c>
      <c r="C105" s="832" t="s">
        <v>254</v>
      </c>
      <c r="D105" s="832" t="s">
        <v>362</v>
      </c>
      <c r="E105" s="969" t="s">
        <v>363</v>
      </c>
      <c r="F105" s="969" t="s">
        <v>364</v>
      </c>
      <c r="G105" s="969" t="s">
        <v>365</v>
      </c>
      <c r="H105" s="969">
        <v>600</v>
      </c>
      <c r="I105" s="969" t="s">
        <v>366</v>
      </c>
      <c r="J105" s="969" t="s">
        <v>105</v>
      </c>
      <c r="K105" s="969" t="s">
        <v>38</v>
      </c>
      <c r="L105" s="969">
        <v>600</v>
      </c>
      <c r="M105" s="969">
        <v>600</v>
      </c>
      <c r="N105" s="969" t="s">
        <v>380</v>
      </c>
      <c r="O105" s="1168" t="s">
        <v>381</v>
      </c>
      <c r="P105" s="969">
        <v>100</v>
      </c>
      <c r="Q105" s="969">
        <v>2023</v>
      </c>
      <c r="R105" s="969" t="s">
        <v>382</v>
      </c>
      <c r="S105" s="969" t="s">
        <v>37</v>
      </c>
      <c r="T105" s="969" t="s">
        <v>139</v>
      </c>
      <c r="U105" s="969">
        <v>400</v>
      </c>
      <c r="V105" s="969">
        <v>500</v>
      </c>
      <c r="W105" s="969">
        <v>100</v>
      </c>
      <c r="X105" s="832">
        <v>200</v>
      </c>
      <c r="Y105" s="832">
        <v>300</v>
      </c>
      <c r="Z105" s="832">
        <v>400</v>
      </c>
      <c r="AA105" s="1143"/>
      <c r="AB105" s="1144"/>
      <c r="AC105" s="1144"/>
      <c r="AD105" s="1144"/>
      <c r="AE105" s="1144"/>
      <c r="AF105" s="1144"/>
      <c r="AG105" s="1144"/>
      <c r="AH105" s="1144"/>
      <c r="AI105" s="1144"/>
      <c r="AJ105" s="1144">
        <v>14080000</v>
      </c>
      <c r="AK105" s="1144"/>
      <c r="AL105" s="1144"/>
      <c r="AM105" s="1144"/>
      <c r="AN105" s="1144"/>
      <c r="AO105" s="1144"/>
      <c r="AP105" s="1144"/>
      <c r="AQ105" s="1144"/>
      <c r="AR105" s="1144"/>
      <c r="AS105" s="1144"/>
      <c r="AT105" s="1144"/>
      <c r="AU105" s="1144"/>
      <c r="AV105" s="1144"/>
      <c r="AW105" s="1144"/>
      <c r="AX105" s="1144"/>
      <c r="AY105" s="1345">
        <f t="shared" si="27"/>
        <v>14080000</v>
      </c>
      <c r="AZ105" s="1144"/>
      <c r="BA105" s="1144"/>
      <c r="BB105" s="1144"/>
      <c r="BC105" s="1144"/>
      <c r="BD105" s="1144"/>
      <c r="BE105" s="1144"/>
      <c r="BF105" s="1144"/>
      <c r="BG105" s="1144"/>
      <c r="BH105" s="1144"/>
      <c r="BI105" s="1144">
        <v>24675420</v>
      </c>
      <c r="BJ105" s="1144"/>
      <c r="BK105" s="1144"/>
      <c r="BL105" s="1144"/>
      <c r="BM105" s="1144"/>
      <c r="BN105" s="1144"/>
      <c r="BO105" s="1144"/>
      <c r="BP105" s="1144"/>
      <c r="BQ105" s="1144"/>
      <c r="BR105" s="1144"/>
      <c r="BS105" s="1144"/>
      <c r="BT105" s="1144"/>
      <c r="BU105" s="1144"/>
      <c r="BV105" s="1144"/>
      <c r="BW105" s="1345">
        <f t="shared" si="23"/>
        <v>24675420</v>
      </c>
      <c r="BX105" s="1144"/>
      <c r="BY105" s="1144"/>
      <c r="BZ105" s="1144"/>
      <c r="CA105" s="1144"/>
      <c r="CB105" s="1144"/>
      <c r="CC105" s="1144"/>
      <c r="CD105" s="1144"/>
      <c r="CE105" s="1144"/>
      <c r="CF105" s="1144"/>
      <c r="CG105" s="1144">
        <v>24675420</v>
      </c>
      <c r="CH105" s="1144"/>
      <c r="CI105" s="1144"/>
      <c r="CJ105" s="1144"/>
      <c r="CK105" s="1144"/>
      <c r="CL105" s="1144"/>
      <c r="CM105" s="1144"/>
      <c r="CN105" s="1144"/>
      <c r="CO105" s="1144"/>
      <c r="CP105" s="1144"/>
      <c r="CQ105" s="1144"/>
      <c r="CR105" s="1144"/>
      <c r="CS105" s="1144"/>
      <c r="CT105" s="1144"/>
      <c r="CU105" s="1345">
        <f t="shared" si="24"/>
        <v>24675420</v>
      </c>
      <c r="CV105" s="1144"/>
      <c r="CW105" s="1144"/>
      <c r="CX105" s="1144"/>
      <c r="CY105" s="1144"/>
      <c r="CZ105" s="1144"/>
      <c r="DA105" s="1144"/>
      <c r="DB105" s="1146"/>
      <c r="DC105" s="1146"/>
      <c r="DD105" s="1146"/>
      <c r="DE105" s="1146">
        <v>24675420</v>
      </c>
      <c r="DF105" s="1146"/>
      <c r="DG105" s="1146"/>
      <c r="DH105" s="1146"/>
      <c r="DI105" s="1146"/>
      <c r="DJ105" s="1146"/>
      <c r="DK105" s="1146"/>
      <c r="DL105" s="1146"/>
      <c r="DM105" s="1146"/>
      <c r="DN105" s="1146"/>
      <c r="DO105" s="1146"/>
      <c r="DP105" s="1146"/>
      <c r="DQ105" s="1146"/>
      <c r="DR105" s="1146"/>
      <c r="DS105" s="1286">
        <f t="shared" si="25"/>
        <v>24675420</v>
      </c>
      <c r="DT105" s="1144">
        <f t="shared" si="22"/>
        <v>88106260</v>
      </c>
      <c r="DU105" s="575" t="s">
        <v>1166</v>
      </c>
    </row>
    <row r="106" spans="1:125" ht="40.5" x14ac:dyDescent="0.25">
      <c r="A106" s="832">
        <v>1</v>
      </c>
      <c r="B106" s="832" t="s">
        <v>25</v>
      </c>
      <c r="C106" s="832" t="s">
        <v>254</v>
      </c>
      <c r="D106" s="832" t="s">
        <v>362</v>
      </c>
      <c r="E106" s="969" t="s">
        <v>363</v>
      </c>
      <c r="F106" s="969" t="s">
        <v>383</v>
      </c>
      <c r="G106" s="969" t="s">
        <v>384</v>
      </c>
      <c r="H106" s="969">
        <v>1</v>
      </c>
      <c r="I106" s="969" t="s">
        <v>385</v>
      </c>
      <c r="J106" s="969" t="s">
        <v>105</v>
      </c>
      <c r="K106" s="969" t="s">
        <v>33</v>
      </c>
      <c r="L106" s="969">
        <v>2</v>
      </c>
      <c r="M106" s="1158">
        <v>2</v>
      </c>
      <c r="N106" s="969" t="s">
        <v>386</v>
      </c>
      <c r="O106" s="969" t="s">
        <v>387</v>
      </c>
      <c r="P106" s="969">
        <v>1</v>
      </c>
      <c r="Q106" s="969">
        <v>2023</v>
      </c>
      <c r="R106" s="969" t="s">
        <v>388</v>
      </c>
      <c r="S106" s="969" t="s">
        <v>37</v>
      </c>
      <c r="T106" s="969" t="s">
        <v>38</v>
      </c>
      <c r="U106" s="969">
        <v>1</v>
      </c>
      <c r="V106" s="969">
        <v>1</v>
      </c>
      <c r="W106" s="969">
        <v>0.25</v>
      </c>
      <c r="X106" s="969">
        <v>0.5</v>
      </c>
      <c r="Y106" s="969">
        <v>0.8</v>
      </c>
      <c r="Z106" s="1169">
        <v>1</v>
      </c>
      <c r="AA106" s="1143">
        <v>0</v>
      </c>
      <c r="AB106" s="1144"/>
      <c r="AC106" s="1144"/>
      <c r="AD106" s="1144"/>
      <c r="AE106" s="1144"/>
      <c r="AF106" s="1144"/>
      <c r="AG106" s="1144"/>
      <c r="AH106" s="1144"/>
      <c r="AI106" s="1144"/>
      <c r="AJ106" s="1144"/>
      <c r="AK106" s="1144"/>
      <c r="AL106" s="1144"/>
      <c r="AM106" s="1144"/>
      <c r="AN106" s="1144"/>
      <c r="AO106" s="1144"/>
      <c r="AP106" s="1144"/>
      <c r="AQ106" s="1144"/>
      <c r="AR106" s="1144"/>
      <c r="AS106" s="1144"/>
      <c r="AT106" s="1144"/>
      <c r="AU106" s="1144"/>
      <c r="AV106" s="1144"/>
      <c r="AW106" s="1144"/>
      <c r="AX106" s="1144"/>
      <c r="AY106" s="1345">
        <f t="shared" si="27"/>
        <v>0</v>
      </c>
      <c r="AZ106" s="1144">
        <v>0</v>
      </c>
      <c r="BA106" s="1144"/>
      <c r="BB106" s="1144"/>
      <c r="BC106" s="1144">
        <f>+AD106*1.029</f>
        <v>0</v>
      </c>
      <c r="BD106" s="1144"/>
      <c r="BE106" s="1144"/>
      <c r="BF106" s="1144"/>
      <c r="BG106" s="1144"/>
      <c r="BH106" s="1144"/>
      <c r="BI106" s="1144"/>
      <c r="BJ106" s="1144"/>
      <c r="BK106" s="1144"/>
      <c r="BL106" s="1144"/>
      <c r="BM106" s="1144"/>
      <c r="BN106" s="1144"/>
      <c r="BO106" s="1144"/>
      <c r="BP106" s="1144"/>
      <c r="BQ106" s="1144"/>
      <c r="BR106" s="1144"/>
      <c r="BS106" s="1144"/>
      <c r="BT106" s="1144"/>
      <c r="BU106" s="1144"/>
      <c r="BV106" s="1144"/>
      <c r="BW106" s="1345">
        <f t="shared" si="23"/>
        <v>0</v>
      </c>
      <c r="BX106" s="1144">
        <f>+AZ106*1.044</f>
        <v>0</v>
      </c>
      <c r="BY106" s="1144"/>
      <c r="BZ106" s="1144"/>
      <c r="CA106" s="1144"/>
      <c r="CB106" s="1144"/>
      <c r="CC106" s="1144"/>
      <c r="CD106" s="1144"/>
      <c r="CE106" s="1144"/>
      <c r="CF106" s="1144"/>
      <c r="CG106" s="1144">
        <v>20580000</v>
      </c>
      <c r="CH106" s="1144"/>
      <c r="CI106" s="1144"/>
      <c r="CJ106" s="1144"/>
      <c r="CK106" s="1144"/>
      <c r="CL106" s="1144"/>
      <c r="CM106" s="1144"/>
      <c r="CN106" s="1144"/>
      <c r="CO106" s="1144"/>
      <c r="CP106" s="1144"/>
      <c r="CQ106" s="1144"/>
      <c r="CR106" s="1144"/>
      <c r="CS106" s="1144"/>
      <c r="CT106" s="1144"/>
      <c r="CU106" s="1345">
        <f t="shared" si="24"/>
        <v>20580000</v>
      </c>
      <c r="CV106" s="1144"/>
      <c r="CW106" s="1144"/>
      <c r="CX106" s="1144"/>
      <c r="CY106" s="1144"/>
      <c r="CZ106" s="1144"/>
      <c r="DA106" s="1144"/>
      <c r="DB106" s="1146"/>
      <c r="DC106" s="1146"/>
      <c r="DD106" s="1146"/>
      <c r="DE106" s="1146"/>
      <c r="DF106" s="1146"/>
      <c r="DG106" s="1146"/>
      <c r="DH106" s="1146"/>
      <c r="DI106" s="1146"/>
      <c r="DJ106" s="1146"/>
      <c r="DK106" s="1146"/>
      <c r="DL106" s="1146"/>
      <c r="DM106" s="1146"/>
      <c r="DN106" s="1146"/>
      <c r="DO106" s="1146"/>
      <c r="DP106" s="1146"/>
      <c r="DQ106" s="1146"/>
      <c r="DR106" s="1146"/>
      <c r="DS106" s="1286">
        <f t="shared" si="25"/>
        <v>0</v>
      </c>
      <c r="DT106" s="1144">
        <f t="shared" si="22"/>
        <v>20580000</v>
      </c>
      <c r="DU106" s="575" t="s">
        <v>1166</v>
      </c>
    </row>
    <row r="107" spans="1:125" ht="40.5" x14ac:dyDescent="0.25">
      <c r="A107" s="832">
        <v>1</v>
      </c>
      <c r="B107" s="832" t="s">
        <v>25</v>
      </c>
      <c r="C107" s="832" t="s">
        <v>254</v>
      </c>
      <c r="D107" s="832" t="s">
        <v>362</v>
      </c>
      <c r="E107" s="969" t="s">
        <v>363</v>
      </c>
      <c r="F107" s="969" t="s">
        <v>383</v>
      </c>
      <c r="G107" s="969" t="s">
        <v>384</v>
      </c>
      <c r="H107" s="969">
        <v>1</v>
      </c>
      <c r="I107" s="969" t="s">
        <v>385</v>
      </c>
      <c r="J107" s="969" t="s">
        <v>105</v>
      </c>
      <c r="K107" s="969" t="s">
        <v>33</v>
      </c>
      <c r="L107" s="969">
        <v>2</v>
      </c>
      <c r="M107" s="1158">
        <v>2</v>
      </c>
      <c r="N107" s="969" t="s">
        <v>389</v>
      </c>
      <c r="O107" s="969" t="s">
        <v>390</v>
      </c>
      <c r="P107" s="969">
        <v>10000</v>
      </c>
      <c r="Q107" s="969">
        <v>2023</v>
      </c>
      <c r="R107" s="969" t="s">
        <v>391</v>
      </c>
      <c r="S107" s="969" t="s">
        <v>37</v>
      </c>
      <c r="T107" s="969" t="s">
        <v>33</v>
      </c>
      <c r="U107" s="1158">
        <v>20000</v>
      </c>
      <c r="V107" s="1158">
        <v>20000</v>
      </c>
      <c r="W107" s="969">
        <v>0</v>
      </c>
      <c r="X107" s="969">
        <v>70000</v>
      </c>
      <c r="Y107" s="969">
        <v>70000</v>
      </c>
      <c r="Z107" s="1169">
        <v>6000</v>
      </c>
      <c r="AA107" s="1143"/>
      <c r="AB107" s="1144"/>
      <c r="AC107" s="1144"/>
      <c r="AD107" s="1144"/>
      <c r="AE107" s="1144"/>
      <c r="AF107" s="1144"/>
      <c r="AG107" s="1144"/>
      <c r="AH107" s="1144"/>
      <c r="AI107" s="1144"/>
      <c r="AJ107" s="1144">
        <v>70367751</v>
      </c>
      <c r="AK107" s="1144"/>
      <c r="AL107" s="1144"/>
      <c r="AM107" s="1144"/>
      <c r="AN107" s="1144"/>
      <c r="AO107" s="1144"/>
      <c r="AP107" s="1144"/>
      <c r="AQ107" s="1144"/>
      <c r="AR107" s="1144"/>
      <c r="AS107" s="1144"/>
      <c r="AT107" s="1144"/>
      <c r="AU107" s="1144"/>
      <c r="AV107" s="1144"/>
      <c r="AW107" s="1144"/>
      <c r="AX107" s="1144"/>
      <c r="AY107" s="1345">
        <f t="shared" si="27"/>
        <v>70367751</v>
      </c>
      <c r="AZ107" s="1144">
        <f>+AA107*1.029</f>
        <v>0</v>
      </c>
      <c r="BA107" s="1144"/>
      <c r="BB107" s="1144"/>
      <c r="BC107" s="1144">
        <f>+AD107*1.029</f>
        <v>0</v>
      </c>
      <c r="BD107" s="1144"/>
      <c r="BE107" s="1144"/>
      <c r="BF107" s="1144"/>
      <c r="BG107" s="1144"/>
      <c r="BH107" s="1144"/>
      <c r="BI107" s="1144">
        <v>72408416</v>
      </c>
      <c r="BJ107" s="1144"/>
      <c r="BK107" s="1144"/>
      <c r="BL107" s="1144"/>
      <c r="BM107" s="1144"/>
      <c r="BN107" s="1144"/>
      <c r="BO107" s="1144"/>
      <c r="BP107" s="1144"/>
      <c r="BQ107" s="1144"/>
      <c r="BR107" s="1144"/>
      <c r="BS107" s="1144"/>
      <c r="BT107" s="1144"/>
      <c r="BU107" s="1144"/>
      <c r="BV107" s="1144"/>
      <c r="BW107" s="1345">
        <f t="shared" si="23"/>
        <v>72408416</v>
      </c>
      <c r="BX107" s="1144">
        <f>+AZ107*1.044</f>
        <v>0</v>
      </c>
      <c r="BY107" s="1144"/>
      <c r="BZ107" s="1144"/>
      <c r="CA107" s="1144"/>
      <c r="CB107" s="1144"/>
      <c r="CC107" s="1144"/>
      <c r="CD107" s="1144"/>
      <c r="CE107" s="1144"/>
      <c r="CF107" s="1144"/>
      <c r="CG107" s="1144">
        <v>51828416</v>
      </c>
      <c r="CH107" s="1144"/>
      <c r="CI107" s="1144"/>
      <c r="CJ107" s="1144"/>
      <c r="CK107" s="1144"/>
      <c r="CL107" s="1144"/>
      <c r="CM107" s="1144"/>
      <c r="CN107" s="1144"/>
      <c r="CO107" s="1144"/>
      <c r="CP107" s="1144"/>
      <c r="CQ107" s="1144"/>
      <c r="CR107" s="1144"/>
      <c r="CS107" s="1144"/>
      <c r="CT107" s="1144"/>
      <c r="CU107" s="1345">
        <f t="shared" si="24"/>
        <v>51828416</v>
      </c>
      <c r="CV107" s="1144"/>
      <c r="CW107" s="1144"/>
      <c r="CX107" s="1144"/>
      <c r="CY107" s="1144"/>
      <c r="CZ107" s="1144"/>
      <c r="DA107" s="1144"/>
      <c r="DB107" s="1146"/>
      <c r="DC107" s="1146"/>
      <c r="DD107" s="1146"/>
      <c r="DE107" s="1146">
        <v>51828416</v>
      </c>
      <c r="DF107" s="1146"/>
      <c r="DG107" s="1146"/>
      <c r="DH107" s="1146"/>
      <c r="DI107" s="1146"/>
      <c r="DJ107" s="1146"/>
      <c r="DK107" s="1146"/>
      <c r="DL107" s="1146"/>
      <c r="DM107" s="1146"/>
      <c r="DN107" s="1146"/>
      <c r="DO107" s="1146"/>
      <c r="DP107" s="1146"/>
      <c r="DQ107" s="1146"/>
      <c r="DR107" s="1146"/>
      <c r="DS107" s="1286">
        <f t="shared" si="25"/>
        <v>51828416</v>
      </c>
      <c r="DT107" s="1144">
        <f t="shared" si="22"/>
        <v>246432999</v>
      </c>
      <c r="DU107" s="575" t="s">
        <v>1166</v>
      </c>
    </row>
    <row r="108" spans="1:125" ht="40.5" x14ac:dyDescent="0.25">
      <c r="A108" s="832">
        <v>1</v>
      </c>
      <c r="B108" s="832" t="s">
        <v>25</v>
      </c>
      <c r="C108" s="832" t="s">
        <v>254</v>
      </c>
      <c r="D108" s="832" t="s">
        <v>362</v>
      </c>
      <c r="E108" s="969" t="s">
        <v>363</v>
      </c>
      <c r="F108" s="969" t="s">
        <v>364</v>
      </c>
      <c r="G108" s="969" t="s">
        <v>365</v>
      </c>
      <c r="H108" s="969">
        <v>1</v>
      </c>
      <c r="I108" s="969" t="s">
        <v>385</v>
      </c>
      <c r="J108" s="969" t="s">
        <v>105</v>
      </c>
      <c r="K108" s="969" t="s">
        <v>33</v>
      </c>
      <c r="L108" s="969">
        <v>2</v>
      </c>
      <c r="M108" s="1158">
        <v>2</v>
      </c>
      <c r="N108" s="969" t="s">
        <v>392</v>
      </c>
      <c r="O108" s="1170" t="s">
        <v>393</v>
      </c>
      <c r="P108" s="969">
        <v>20</v>
      </c>
      <c r="Q108" s="1171">
        <v>2023</v>
      </c>
      <c r="R108" s="969" t="s">
        <v>394</v>
      </c>
      <c r="S108" s="969" t="s">
        <v>37</v>
      </c>
      <c r="T108" s="969" t="s">
        <v>33</v>
      </c>
      <c r="U108" s="969">
        <v>60</v>
      </c>
      <c r="V108" s="969">
        <v>80</v>
      </c>
      <c r="W108" s="969">
        <v>15</v>
      </c>
      <c r="X108" s="832">
        <v>15</v>
      </c>
      <c r="Y108" s="832">
        <v>15</v>
      </c>
      <c r="Z108" s="832">
        <v>15</v>
      </c>
      <c r="AA108" s="1143">
        <v>49000000</v>
      </c>
      <c r="AB108" s="1144"/>
      <c r="AC108" s="1144"/>
      <c r="AD108" s="1144"/>
      <c r="AE108" s="1144"/>
      <c r="AF108" s="1144"/>
      <c r="AG108" s="1144"/>
      <c r="AH108" s="1144"/>
      <c r="AI108" s="1144"/>
      <c r="AJ108" s="1144"/>
      <c r="AK108" s="1144"/>
      <c r="AL108" s="1144"/>
      <c r="AM108" s="1144"/>
      <c r="AN108" s="1144"/>
      <c r="AO108" s="1144"/>
      <c r="AP108" s="1144"/>
      <c r="AQ108" s="1144"/>
      <c r="AR108" s="1144"/>
      <c r="AS108" s="1144"/>
      <c r="AT108" s="1144"/>
      <c r="AU108" s="1144"/>
      <c r="AV108" s="1144"/>
      <c r="AW108" s="1144"/>
      <c r="AX108" s="1144"/>
      <c r="AY108" s="1345">
        <f t="shared" si="27"/>
        <v>49000000</v>
      </c>
      <c r="AZ108" s="1144">
        <v>25928000</v>
      </c>
      <c r="BA108" s="1144"/>
      <c r="BB108" s="1144"/>
      <c r="BC108" s="1144">
        <f>+AD108*1.029</f>
        <v>0</v>
      </c>
      <c r="BD108" s="1144"/>
      <c r="BE108" s="1144"/>
      <c r="BF108" s="1144"/>
      <c r="BG108" s="1144"/>
      <c r="BH108" s="1144"/>
      <c r="BI108" s="1144"/>
      <c r="BJ108" s="1144"/>
      <c r="BK108" s="1144"/>
      <c r="BL108" s="1144"/>
      <c r="BM108" s="1144"/>
      <c r="BN108" s="1144"/>
      <c r="BO108" s="1144"/>
      <c r="BP108" s="1144"/>
      <c r="BQ108" s="1144"/>
      <c r="BR108" s="1144"/>
      <c r="BS108" s="1144"/>
      <c r="BT108" s="1144"/>
      <c r="BU108" s="1144"/>
      <c r="BV108" s="1144"/>
      <c r="BW108" s="1345">
        <f t="shared" si="23"/>
        <v>25928000</v>
      </c>
      <c r="BX108" s="1144">
        <v>25928000</v>
      </c>
      <c r="BY108" s="1144"/>
      <c r="BZ108" s="1144"/>
      <c r="CA108" s="1144"/>
      <c r="CB108" s="1144"/>
      <c r="CC108" s="1144"/>
      <c r="CD108" s="1144"/>
      <c r="CE108" s="1144"/>
      <c r="CF108" s="1144"/>
      <c r="CG108" s="1144"/>
      <c r="CH108" s="1144"/>
      <c r="CI108" s="1144"/>
      <c r="CJ108" s="1144"/>
      <c r="CK108" s="1144"/>
      <c r="CL108" s="1144"/>
      <c r="CM108" s="1144"/>
      <c r="CN108" s="1144"/>
      <c r="CO108" s="1144"/>
      <c r="CP108" s="1144"/>
      <c r="CQ108" s="1144"/>
      <c r="CR108" s="1144"/>
      <c r="CS108" s="1144"/>
      <c r="CT108" s="1144"/>
      <c r="CU108" s="1345">
        <f t="shared" si="24"/>
        <v>25928000</v>
      </c>
      <c r="CV108" s="1144">
        <v>25928000</v>
      </c>
      <c r="CW108" s="1144"/>
      <c r="CX108" s="1144"/>
      <c r="CY108" s="1144"/>
      <c r="CZ108" s="1144"/>
      <c r="DA108" s="1144"/>
      <c r="DB108" s="1146"/>
      <c r="DC108" s="1146"/>
      <c r="DD108" s="1146"/>
      <c r="DE108" s="1146"/>
      <c r="DF108" s="1146"/>
      <c r="DG108" s="1146"/>
      <c r="DH108" s="1146"/>
      <c r="DI108" s="1146"/>
      <c r="DJ108" s="1146"/>
      <c r="DK108" s="1146"/>
      <c r="DL108" s="1146"/>
      <c r="DM108" s="1146"/>
      <c r="DN108" s="1146"/>
      <c r="DO108" s="1146"/>
      <c r="DP108" s="1146"/>
      <c r="DQ108" s="1146"/>
      <c r="DR108" s="1146"/>
      <c r="DS108" s="1286">
        <f t="shared" si="25"/>
        <v>25928000</v>
      </c>
      <c r="DT108" s="1144">
        <f t="shared" si="22"/>
        <v>126784000</v>
      </c>
      <c r="DU108" s="575" t="s">
        <v>1166</v>
      </c>
    </row>
    <row r="109" spans="1:125" ht="40.5" x14ac:dyDescent="0.25">
      <c r="A109" s="832">
        <v>1</v>
      </c>
      <c r="B109" s="832" t="s">
        <v>25</v>
      </c>
      <c r="C109" s="832" t="s">
        <v>254</v>
      </c>
      <c r="D109" s="832" t="s">
        <v>362</v>
      </c>
      <c r="E109" s="969" t="s">
        <v>363</v>
      </c>
      <c r="F109" s="969" t="s">
        <v>383</v>
      </c>
      <c r="G109" s="969" t="s">
        <v>384</v>
      </c>
      <c r="H109" s="969">
        <v>1</v>
      </c>
      <c r="I109" s="969" t="s">
        <v>385</v>
      </c>
      <c r="J109" s="969" t="s">
        <v>105</v>
      </c>
      <c r="K109" s="969" t="s">
        <v>33</v>
      </c>
      <c r="L109" s="969">
        <v>2</v>
      </c>
      <c r="M109" s="1158">
        <v>2</v>
      </c>
      <c r="N109" s="969" t="s">
        <v>395</v>
      </c>
      <c r="O109" s="1170" t="s">
        <v>396</v>
      </c>
      <c r="P109" s="969">
        <v>0</v>
      </c>
      <c r="Q109" s="969">
        <v>2023</v>
      </c>
      <c r="R109" s="969" t="s">
        <v>397</v>
      </c>
      <c r="S109" s="969" t="s">
        <v>37</v>
      </c>
      <c r="T109" s="969" t="s">
        <v>33</v>
      </c>
      <c r="U109" s="969">
        <v>6000</v>
      </c>
      <c r="V109" s="969">
        <v>6000</v>
      </c>
      <c r="W109" s="969">
        <v>0</v>
      </c>
      <c r="X109" s="969">
        <v>2000</v>
      </c>
      <c r="Y109" s="969">
        <v>2000</v>
      </c>
      <c r="Z109" s="1169">
        <v>2000</v>
      </c>
      <c r="AA109" s="1143">
        <v>0</v>
      </c>
      <c r="AB109" s="1144"/>
      <c r="AC109" s="1144"/>
      <c r="AD109" s="1144"/>
      <c r="AE109" s="1144"/>
      <c r="AF109" s="1144"/>
      <c r="AG109" s="1144"/>
      <c r="AH109" s="1144"/>
      <c r="AI109" s="1144"/>
      <c r="AJ109" s="1144"/>
      <c r="AK109" s="1144"/>
      <c r="AL109" s="1144"/>
      <c r="AM109" s="1144"/>
      <c r="AN109" s="1144"/>
      <c r="AO109" s="1144"/>
      <c r="AP109" s="1144"/>
      <c r="AQ109" s="1144"/>
      <c r="AR109" s="1144"/>
      <c r="AS109" s="1144"/>
      <c r="AT109" s="1144"/>
      <c r="AU109" s="1144"/>
      <c r="AV109" s="1144"/>
      <c r="AW109" s="1144"/>
      <c r="AX109" s="1144"/>
      <c r="AY109" s="1345">
        <f t="shared" si="27"/>
        <v>0</v>
      </c>
      <c r="AZ109" s="1144">
        <v>15000000</v>
      </c>
      <c r="BA109" s="1144"/>
      <c r="BB109" s="1144"/>
      <c r="BC109" s="1144"/>
      <c r="BD109" s="1144"/>
      <c r="BE109" s="1144"/>
      <c r="BF109" s="1144"/>
      <c r="BG109" s="1144"/>
      <c r="BH109" s="1144"/>
      <c r="BI109" s="1144"/>
      <c r="BJ109" s="1144"/>
      <c r="BK109" s="1144"/>
      <c r="BL109" s="1144"/>
      <c r="BM109" s="1144"/>
      <c r="BN109" s="1144"/>
      <c r="BO109" s="1144"/>
      <c r="BP109" s="1144"/>
      <c r="BQ109" s="1144"/>
      <c r="BR109" s="1144"/>
      <c r="BS109" s="1144"/>
      <c r="BT109" s="1144"/>
      <c r="BU109" s="1144"/>
      <c r="BV109" s="1144"/>
      <c r="BW109" s="1345">
        <f t="shared" si="23"/>
        <v>15000000</v>
      </c>
      <c r="BX109" s="1144">
        <v>15000000</v>
      </c>
      <c r="BY109" s="1144"/>
      <c r="BZ109" s="1144"/>
      <c r="CA109" s="1144"/>
      <c r="CB109" s="1144"/>
      <c r="CC109" s="1144"/>
      <c r="CD109" s="1144"/>
      <c r="CE109" s="1144"/>
      <c r="CF109" s="1144"/>
      <c r="CG109" s="1144"/>
      <c r="CH109" s="1144"/>
      <c r="CI109" s="1144"/>
      <c r="CJ109" s="1144"/>
      <c r="CK109" s="1144"/>
      <c r="CL109" s="1144"/>
      <c r="CM109" s="1144"/>
      <c r="CN109" s="1144"/>
      <c r="CO109" s="1144"/>
      <c r="CP109" s="1144"/>
      <c r="CQ109" s="1144"/>
      <c r="CR109" s="1144"/>
      <c r="CS109" s="1144"/>
      <c r="CT109" s="1144"/>
      <c r="CU109" s="1345">
        <f t="shared" si="24"/>
        <v>15000000</v>
      </c>
      <c r="CV109" s="1144">
        <v>15000000</v>
      </c>
      <c r="CW109" s="1144"/>
      <c r="CX109" s="1144"/>
      <c r="CY109" s="1144"/>
      <c r="CZ109" s="1144"/>
      <c r="DA109" s="1144"/>
      <c r="DB109" s="1146"/>
      <c r="DC109" s="1146"/>
      <c r="DD109" s="1146"/>
      <c r="DE109" s="1146"/>
      <c r="DF109" s="1146"/>
      <c r="DG109" s="1146"/>
      <c r="DH109" s="1146"/>
      <c r="DI109" s="1146"/>
      <c r="DJ109" s="1146"/>
      <c r="DK109" s="1146"/>
      <c r="DL109" s="1146"/>
      <c r="DM109" s="1146"/>
      <c r="DN109" s="1146"/>
      <c r="DO109" s="1146"/>
      <c r="DP109" s="1146"/>
      <c r="DQ109" s="1146"/>
      <c r="DR109" s="1146"/>
      <c r="DS109" s="1286">
        <f t="shared" si="25"/>
        <v>15000000</v>
      </c>
      <c r="DT109" s="1144">
        <f t="shared" si="22"/>
        <v>45000000</v>
      </c>
      <c r="DU109" s="575" t="s">
        <v>1166</v>
      </c>
    </row>
    <row r="110" spans="1:125" ht="40.5" x14ac:dyDescent="0.25">
      <c r="A110" s="832">
        <v>1</v>
      </c>
      <c r="B110" s="832" t="s">
        <v>25</v>
      </c>
      <c r="C110" s="832" t="s">
        <v>398</v>
      </c>
      <c r="D110" s="832" t="s">
        <v>399</v>
      </c>
      <c r="E110" s="969" t="s">
        <v>400</v>
      </c>
      <c r="F110" s="969" t="s">
        <v>401</v>
      </c>
      <c r="G110" s="969" t="s">
        <v>402</v>
      </c>
      <c r="H110" s="1151">
        <v>0.8</v>
      </c>
      <c r="I110" s="969" t="s">
        <v>403</v>
      </c>
      <c r="J110" s="969" t="s">
        <v>88</v>
      </c>
      <c r="K110" s="969" t="s">
        <v>33</v>
      </c>
      <c r="L110" s="1151">
        <v>0.2</v>
      </c>
      <c r="M110" s="1172">
        <v>1</v>
      </c>
      <c r="N110" s="969" t="s">
        <v>404</v>
      </c>
      <c r="O110" s="969" t="s">
        <v>405</v>
      </c>
      <c r="P110" s="1158">
        <v>30</v>
      </c>
      <c r="Q110" s="969">
        <v>2023</v>
      </c>
      <c r="R110" s="969" t="s">
        <v>406</v>
      </c>
      <c r="S110" s="969" t="s">
        <v>37</v>
      </c>
      <c r="T110" s="969" t="s">
        <v>33</v>
      </c>
      <c r="U110" s="1158">
        <v>10</v>
      </c>
      <c r="V110" s="1158">
        <v>40</v>
      </c>
      <c r="W110" s="1158">
        <v>3</v>
      </c>
      <c r="X110" s="1147">
        <v>6</v>
      </c>
      <c r="Y110" s="1147">
        <v>8</v>
      </c>
      <c r="Z110" s="1147">
        <v>10</v>
      </c>
      <c r="AA110" s="1143"/>
      <c r="AB110" s="1144"/>
      <c r="AC110" s="1144"/>
      <c r="AD110" s="1144"/>
      <c r="AE110" s="1144"/>
      <c r="AF110" s="1144"/>
      <c r="AG110" s="1144"/>
      <c r="AH110" s="1144"/>
      <c r="AI110" s="1144"/>
      <c r="AJ110" s="1144">
        <v>53080000</v>
      </c>
      <c r="AK110" s="1144"/>
      <c r="AL110" s="1144"/>
      <c r="AM110" s="1144"/>
      <c r="AN110" s="1144"/>
      <c r="AO110" s="1144"/>
      <c r="AP110" s="1144"/>
      <c r="AQ110" s="1144"/>
      <c r="AR110" s="1144"/>
      <c r="AS110" s="1144"/>
      <c r="AT110" s="1144"/>
      <c r="AU110" s="1144"/>
      <c r="AV110" s="1144"/>
      <c r="AW110" s="1144"/>
      <c r="AX110" s="1144"/>
      <c r="AY110" s="1345">
        <f t="shared" si="27"/>
        <v>53080000</v>
      </c>
      <c r="AZ110" s="1144"/>
      <c r="BA110" s="1144"/>
      <c r="BB110" s="1144"/>
      <c r="BC110" s="1144">
        <f>+AD110*1.029</f>
        <v>0</v>
      </c>
      <c r="BD110" s="1144"/>
      <c r="BE110" s="1144"/>
      <c r="BF110" s="1144"/>
      <c r="BG110" s="1144"/>
      <c r="BH110" s="1144"/>
      <c r="BI110" s="1144">
        <v>30129120</v>
      </c>
      <c r="BJ110" s="1144"/>
      <c r="BK110" s="1144"/>
      <c r="BL110" s="1144"/>
      <c r="BM110" s="1144"/>
      <c r="BN110" s="1144"/>
      <c r="BO110" s="1144"/>
      <c r="BP110" s="1144"/>
      <c r="BQ110" s="1144"/>
      <c r="BR110" s="1144"/>
      <c r="BS110" s="1144"/>
      <c r="BT110" s="1144"/>
      <c r="BU110" s="1144"/>
      <c r="BV110" s="1144"/>
      <c r="BW110" s="1345">
        <f t="shared" si="23"/>
        <v>30129120</v>
      </c>
      <c r="BX110" s="1144">
        <v>0</v>
      </c>
      <c r="BY110" s="1144"/>
      <c r="BZ110" s="1144"/>
      <c r="CA110" s="1144"/>
      <c r="CB110" s="1144"/>
      <c r="CC110" s="1144"/>
      <c r="CD110" s="1144"/>
      <c r="CE110" s="1144"/>
      <c r="CF110" s="1144"/>
      <c r="CG110" s="1144">
        <v>30129120</v>
      </c>
      <c r="CH110" s="1144"/>
      <c r="CI110" s="1144"/>
      <c r="CJ110" s="1144"/>
      <c r="CK110" s="1144"/>
      <c r="CL110" s="1144"/>
      <c r="CM110" s="1144"/>
      <c r="CN110" s="1144"/>
      <c r="CO110" s="1144"/>
      <c r="CP110" s="1144"/>
      <c r="CQ110" s="1144"/>
      <c r="CR110" s="1144"/>
      <c r="CS110" s="1144"/>
      <c r="CT110" s="1144"/>
      <c r="CU110" s="1345">
        <f t="shared" si="24"/>
        <v>30129120</v>
      </c>
      <c r="CV110" s="1144"/>
      <c r="CW110" s="1144"/>
      <c r="CX110" s="1144"/>
      <c r="CY110" s="1144"/>
      <c r="CZ110" s="1144"/>
      <c r="DA110" s="1144"/>
      <c r="DB110" s="1146"/>
      <c r="DC110" s="1146"/>
      <c r="DD110" s="1146"/>
      <c r="DE110" s="1146">
        <v>30129120</v>
      </c>
      <c r="DF110" s="1146"/>
      <c r="DG110" s="1146"/>
      <c r="DH110" s="1146"/>
      <c r="DI110" s="1146"/>
      <c r="DJ110" s="1146"/>
      <c r="DK110" s="1146"/>
      <c r="DL110" s="1146"/>
      <c r="DM110" s="1146"/>
      <c r="DN110" s="1146"/>
      <c r="DO110" s="1146"/>
      <c r="DP110" s="1146"/>
      <c r="DQ110" s="1146"/>
      <c r="DR110" s="1146"/>
      <c r="DS110" s="1286">
        <f t="shared" si="25"/>
        <v>30129120</v>
      </c>
      <c r="DT110" s="1144">
        <f t="shared" si="22"/>
        <v>143467360</v>
      </c>
      <c r="DU110" s="575" t="s">
        <v>1166</v>
      </c>
    </row>
    <row r="111" spans="1:125" ht="40.5" x14ac:dyDescent="0.25">
      <c r="A111" s="832">
        <v>1</v>
      </c>
      <c r="B111" s="832" t="s">
        <v>25</v>
      </c>
      <c r="C111" s="832" t="s">
        <v>398</v>
      </c>
      <c r="D111" s="832" t="s">
        <v>399</v>
      </c>
      <c r="E111" s="969" t="s">
        <v>400</v>
      </c>
      <c r="F111" s="969" t="s">
        <v>401</v>
      </c>
      <c r="G111" s="969" t="s">
        <v>402</v>
      </c>
      <c r="H111" s="1151">
        <v>0.8</v>
      </c>
      <c r="I111" s="969" t="s">
        <v>403</v>
      </c>
      <c r="J111" s="969" t="s">
        <v>88</v>
      </c>
      <c r="K111" s="969" t="s">
        <v>33</v>
      </c>
      <c r="L111" s="1151">
        <v>0.2</v>
      </c>
      <c r="M111" s="1172">
        <v>1</v>
      </c>
      <c r="N111" s="969" t="s">
        <v>407</v>
      </c>
      <c r="O111" s="969" t="s">
        <v>408</v>
      </c>
      <c r="P111" s="969">
        <v>10</v>
      </c>
      <c r="Q111" s="969">
        <v>2023</v>
      </c>
      <c r="R111" s="969" t="s">
        <v>406</v>
      </c>
      <c r="S111" s="969" t="s">
        <v>37</v>
      </c>
      <c r="T111" s="969" t="s">
        <v>33</v>
      </c>
      <c r="U111" s="1158">
        <v>44</v>
      </c>
      <c r="V111" s="1158">
        <v>54</v>
      </c>
      <c r="W111" s="969">
        <v>10</v>
      </c>
      <c r="X111" s="969">
        <v>25</v>
      </c>
      <c r="Y111" s="969">
        <v>40</v>
      </c>
      <c r="Z111" s="1173">
        <v>44</v>
      </c>
      <c r="AA111" s="1143"/>
      <c r="AB111" s="1144"/>
      <c r="AC111" s="1144"/>
      <c r="AD111" s="1144"/>
      <c r="AE111" s="1144"/>
      <c r="AF111" s="1144"/>
      <c r="AG111" s="1144"/>
      <c r="AH111" s="1144"/>
      <c r="AI111" s="1144"/>
      <c r="AJ111" s="1144">
        <v>23733333</v>
      </c>
      <c r="AK111" s="1144"/>
      <c r="AL111" s="1144"/>
      <c r="AM111" s="1144"/>
      <c r="AN111" s="1144"/>
      <c r="AO111" s="1144"/>
      <c r="AP111" s="1144"/>
      <c r="AQ111" s="1144"/>
      <c r="AR111" s="1144"/>
      <c r="AS111" s="1144"/>
      <c r="AT111" s="1144"/>
      <c r="AU111" s="1144"/>
      <c r="AV111" s="1144"/>
      <c r="AW111" s="1144"/>
      <c r="AX111" s="1144"/>
      <c r="AY111" s="1345">
        <f t="shared" si="27"/>
        <v>23733333</v>
      </c>
      <c r="AZ111" s="1144"/>
      <c r="BA111" s="1144"/>
      <c r="BB111" s="1144"/>
      <c r="BC111" s="1144">
        <f>+AD111*1.029</f>
        <v>0</v>
      </c>
      <c r="BD111" s="1144"/>
      <c r="BE111" s="1144"/>
      <c r="BF111" s="1144"/>
      <c r="BG111" s="1144"/>
      <c r="BH111" s="1144"/>
      <c r="BI111" s="1144">
        <v>34608700</v>
      </c>
      <c r="BJ111" s="1144"/>
      <c r="BK111" s="1144"/>
      <c r="BL111" s="1144"/>
      <c r="BM111" s="1144"/>
      <c r="BN111" s="1144"/>
      <c r="BO111" s="1144"/>
      <c r="BP111" s="1144"/>
      <c r="BQ111" s="1144"/>
      <c r="BR111" s="1144"/>
      <c r="BS111" s="1144"/>
      <c r="BT111" s="1144"/>
      <c r="BU111" s="1144"/>
      <c r="BV111" s="1144"/>
      <c r="BW111" s="1345">
        <f t="shared" si="23"/>
        <v>34608700</v>
      </c>
      <c r="BX111" s="1144"/>
      <c r="BY111" s="1144"/>
      <c r="BZ111" s="1144"/>
      <c r="CA111" s="1144"/>
      <c r="CB111" s="1144"/>
      <c r="CC111" s="1144"/>
      <c r="CD111" s="1144"/>
      <c r="CE111" s="1144"/>
      <c r="CF111" s="1144"/>
      <c r="CG111" s="1144">
        <v>34608700</v>
      </c>
      <c r="CH111" s="1144"/>
      <c r="CI111" s="1144"/>
      <c r="CJ111" s="1144"/>
      <c r="CK111" s="1144"/>
      <c r="CL111" s="1144"/>
      <c r="CM111" s="1144"/>
      <c r="CN111" s="1144"/>
      <c r="CO111" s="1144"/>
      <c r="CP111" s="1144"/>
      <c r="CQ111" s="1144"/>
      <c r="CR111" s="1144"/>
      <c r="CS111" s="1144"/>
      <c r="CT111" s="1144"/>
      <c r="CU111" s="1345">
        <f t="shared" si="24"/>
        <v>34608700</v>
      </c>
      <c r="CV111" s="1144"/>
      <c r="CW111" s="1144"/>
      <c r="CX111" s="1144"/>
      <c r="CY111" s="1144"/>
      <c r="CZ111" s="1144"/>
      <c r="DA111" s="1144"/>
      <c r="DB111" s="1146"/>
      <c r="DC111" s="1146"/>
      <c r="DD111" s="1146"/>
      <c r="DE111" s="1146">
        <v>34608700</v>
      </c>
      <c r="DF111" s="1146"/>
      <c r="DG111" s="1146"/>
      <c r="DH111" s="1146"/>
      <c r="DI111" s="1146"/>
      <c r="DJ111" s="1146"/>
      <c r="DK111" s="1146"/>
      <c r="DL111" s="1146"/>
      <c r="DM111" s="1146"/>
      <c r="DN111" s="1146"/>
      <c r="DO111" s="1146"/>
      <c r="DP111" s="1146"/>
      <c r="DQ111" s="1146"/>
      <c r="DR111" s="1146"/>
      <c r="DS111" s="1286">
        <f t="shared" si="25"/>
        <v>34608700</v>
      </c>
      <c r="DT111" s="1144">
        <f t="shared" si="22"/>
        <v>127559433</v>
      </c>
      <c r="DU111" s="575" t="s">
        <v>1166</v>
      </c>
    </row>
    <row r="112" spans="1:125" ht="40.5" x14ac:dyDescent="0.25">
      <c r="A112" s="832">
        <v>1</v>
      </c>
      <c r="B112" s="832" t="s">
        <v>25</v>
      </c>
      <c r="C112" s="832" t="s">
        <v>398</v>
      </c>
      <c r="D112" s="832" t="s">
        <v>399</v>
      </c>
      <c r="E112" s="969" t="s">
        <v>400</v>
      </c>
      <c r="F112" s="969" t="s">
        <v>401</v>
      </c>
      <c r="G112" s="969" t="s">
        <v>402</v>
      </c>
      <c r="H112" s="1151">
        <v>0.8</v>
      </c>
      <c r="I112" s="969" t="s">
        <v>403</v>
      </c>
      <c r="J112" s="969" t="s">
        <v>88</v>
      </c>
      <c r="K112" s="969" t="s">
        <v>33</v>
      </c>
      <c r="L112" s="1151">
        <v>0.2</v>
      </c>
      <c r="M112" s="1172">
        <v>1</v>
      </c>
      <c r="N112" s="969" t="s">
        <v>409</v>
      </c>
      <c r="O112" s="969" t="s">
        <v>410</v>
      </c>
      <c r="P112" s="969">
        <v>0</v>
      </c>
      <c r="Q112" s="969">
        <v>2023</v>
      </c>
      <c r="R112" s="969" t="s">
        <v>411</v>
      </c>
      <c r="S112" s="969" t="s">
        <v>176</v>
      </c>
      <c r="T112" s="969" t="s">
        <v>139</v>
      </c>
      <c r="U112" s="1151">
        <v>1</v>
      </c>
      <c r="V112" s="1151">
        <v>1</v>
      </c>
      <c r="W112" s="1151">
        <v>1</v>
      </c>
      <c r="X112" s="1150">
        <v>1</v>
      </c>
      <c r="Y112" s="1150">
        <v>1</v>
      </c>
      <c r="Z112" s="1150">
        <v>1</v>
      </c>
      <c r="AA112" s="1143">
        <v>1018610</v>
      </c>
      <c r="AB112" s="1144"/>
      <c r="AC112" s="1144"/>
      <c r="AD112" s="1144"/>
      <c r="AE112" s="1144"/>
      <c r="AF112" s="1144"/>
      <c r="AG112" s="1144"/>
      <c r="AH112" s="1144"/>
      <c r="AI112" s="1144"/>
      <c r="AJ112" s="1144"/>
      <c r="AK112" s="1144"/>
      <c r="AL112" s="1144"/>
      <c r="AM112" s="1144"/>
      <c r="AN112" s="1144"/>
      <c r="AO112" s="1144"/>
      <c r="AP112" s="1144"/>
      <c r="AQ112" s="1144"/>
      <c r="AR112" s="1144"/>
      <c r="AS112" s="1144"/>
      <c r="AT112" s="1144"/>
      <c r="AU112" s="1144"/>
      <c r="AV112" s="1144"/>
      <c r="AW112" s="1144"/>
      <c r="AX112" s="1144"/>
      <c r="AY112" s="1345">
        <f t="shared" si="27"/>
        <v>1018610</v>
      </c>
      <c r="AZ112" s="1144">
        <v>1048150</v>
      </c>
      <c r="BA112" s="1144"/>
      <c r="BB112" s="1144"/>
      <c r="BC112" s="1144">
        <f>+AD112*1.029</f>
        <v>0</v>
      </c>
      <c r="BD112" s="1144"/>
      <c r="BE112" s="1144"/>
      <c r="BF112" s="1144"/>
      <c r="BG112" s="1144"/>
      <c r="BH112" s="1144"/>
      <c r="BI112" s="1144"/>
      <c r="BJ112" s="1144"/>
      <c r="BK112" s="1144"/>
      <c r="BL112" s="1144"/>
      <c r="BM112" s="1144"/>
      <c r="BN112" s="1144"/>
      <c r="BO112" s="1144"/>
      <c r="BP112" s="1144"/>
      <c r="BQ112" s="1144"/>
      <c r="BR112" s="1144"/>
      <c r="BS112" s="1144"/>
      <c r="BT112" s="1144"/>
      <c r="BU112" s="1144"/>
      <c r="BV112" s="1144"/>
      <c r="BW112" s="1345">
        <f t="shared" si="23"/>
        <v>1048150</v>
      </c>
      <c r="BX112" s="1144">
        <v>1048150</v>
      </c>
      <c r="BY112" s="1144"/>
      <c r="BZ112" s="1144"/>
      <c r="CA112" s="1144"/>
      <c r="CB112" s="1144"/>
      <c r="CC112" s="1144"/>
      <c r="CD112" s="1144"/>
      <c r="CE112" s="1144"/>
      <c r="CF112" s="1144"/>
      <c r="CG112" s="1144"/>
      <c r="CH112" s="1144"/>
      <c r="CI112" s="1144"/>
      <c r="CJ112" s="1144"/>
      <c r="CK112" s="1144"/>
      <c r="CL112" s="1144"/>
      <c r="CM112" s="1144"/>
      <c r="CN112" s="1144"/>
      <c r="CO112" s="1144"/>
      <c r="CP112" s="1144"/>
      <c r="CQ112" s="1144"/>
      <c r="CR112" s="1144"/>
      <c r="CS112" s="1144"/>
      <c r="CT112" s="1144"/>
      <c r="CU112" s="1345">
        <f t="shared" si="24"/>
        <v>1048150</v>
      </c>
      <c r="CV112" s="1144">
        <v>1048150</v>
      </c>
      <c r="CW112" s="1144"/>
      <c r="CX112" s="1144"/>
      <c r="CY112" s="1144"/>
      <c r="CZ112" s="1144"/>
      <c r="DA112" s="1144"/>
      <c r="DB112" s="1146"/>
      <c r="DC112" s="1146"/>
      <c r="DD112" s="1146"/>
      <c r="DE112" s="1146"/>
      <c r="DF112" s="1146"/>
      <c r="DG112" s="1146"/>
      <c r="DH112" s="1146"/>
      <c r="DI112" s="1146"/>
      <c r="DJ112" s="1146"/>
      <c r="DK112" s="1146"/>
      <c r="DL112" s="1146"/>
      <c r="DM112" s="1146"/>
      <c r="DN112" s="1146"/>
      <c r="DO112" s="1146"/>
      <c r="DP112" s="1146"/>
      <c r="DQ112" s="1146"/>
      <c r="DR112" s="1146"/>
      <c r="DS112" s="1286">
        <f t="shared" si="25"/>
        <v>1048150</v>
      </c>
      <c r="DT112" s="1144">
        <f t="shared" si="22"/>
        <v>4163060</v>
      </c>
      <c r="DU112" s="575" t="s">
        <v>1166</v>
      </c>
    </row>
    <row r="113" spans="1:137" ht="40.5" x14ac:dyDescent="0.25">
      <c r="A113" s="832">
        <v>1</v>
      </c>
      <c r="B113" s="832" t="s">
        <v>25</v>
      </c>
      <c r="C113" s="832" t="s">
        <v>398</v>
      </c>
      <c r="D113" s="832" t="s">
        <v>399</v>
      </c>
      <c r="E113" s="969" t="s">
        <v>400</v>
      </c>
      <c r="F113" s="969" t="s">
        <v>412</v>
      </c>
      <c r="G113" s="969" t="s">
        <v>413</v>
      </c>
      <c r="H113" s="1174">
        <v>6.1699999999999998E-2</v>
      </c>
      <c r="I113" s="969" t="s">
        <v>414</v>
      </c>
      <c r="J113" s="969" t="s">
        <v>88</v>
      </c>
      <c r="K113" s="969" t="s">
        <v>33</v>
      </c>
      <c r="L113" s="1151">
        <v>0.4</v>
      </c>
      <c r="M113" s="1174">
        <v>0.4617</v>
      </c>
      <c r="N113" s="969" t="s">
        <v>415</v>
      </c>
      <c r="O113" s="1170" t="s">
        <v>416</v>
      </c>
      <c r="P113" s="1158">
        <v>30</v>
      </c>
      <c r="Q113" s="969">
        <v>2023</v>
      </c>
      <c r="R113" s="969" t="s">
        <v>417</v>
      </c>
      <c r="S113" s="969" t="s">
        <v>37</v>
      </c>
      <c r="T113" s="969" t="s">
        <v>33</v>
      </c>
      <c r="U113" s="1158">
        <v>120</v>
      </c>
      <c r="V113" s="1158">
        <v>150</v>
      </c>
      <c r="W113" s="1158">
        <v>20</v>
      </c>
      <c r="X113" s="1147">
        <v>70</v>
      </c>
      <c r="Y113" s="1147">
        <v>90</v>
      </c>
      <c r="Z113" s="1147">
        <v>120</v>
      </c>
      <c r="AA113" s="1143"/>
      <c r="AB113" s="1144"/>
      <c r="AC113" s="1144"/>
      <c r="AD113" s="1144"/>
      <c r="AE113" s="1144"/>
      <c r="AF113" s="1144"/>
      <c r="AG113" s="1144"/>
      <c r="AH113" s="1144"/>
      <c r="AI113" s="1144"/>
      <c r="AJ113" s="1144">
        <v>44000000</v>
      </c>
      <c r="AK113" s="1144"/>
      <c r="AL113" s="1144"/>
      <c r="AM113" s="1144"/>
      <c r="AN113" s="1144"/>
      <c r="AO113" s="1144"/>
      <c r="AP113" s="1144"/>
      <c r="AQ113" s="1144"/>
      <c r="AR113" s="1144"/>
      <c r="AS113" s="1144"/>
      <c r="AT113" s="1144"/>
      <c r="AU113" s="1144"/>
      <c r="AV113" s="1144"/>
      <c r="AW113" s="1144"/>
      <c r="AX113" s="1144"/>
      <c r="AY113" s="1345">
        <f t="shared" si="27"/>
        <v>44000000</v>
      </c>
      <c r="AZ113" s="1144"/>
      <c r="BA113" s="1144"/>
      <c r="BB113" s="1144"/>
      <c r="BC113" s="1144">
        <f>+AD113*1.029</f>
        <v>0</v>
      </c>
      <c r="BD113" s="1144"/>
      <c r="BE113" s="1144"/>
      <c r="BF113" s="1144"/>
      <c r="BG113" s="1144"/>
      <c r="BH113" s="1144"/>
      <c r="BI113" s="1144">
        <v>36220800</v>
      </c>
      <c r="BJ113" s="1144"/>
      <c r="BK113" s="1144"/>
      <c r="BL113" s="1144"/>
      <c r="BM113" s="1144"/>
      <c r="BN113" s="1144"/>
      <c r="BO113" s="1144"/>
      <c r="BP113" s="1144"/>
      <c r="BQ113" s="1144"/>
      <c r="BR113" s="1144"/>
      <c r="BS113" s="1144"/>
      <c r="BT113" s="1144"/>
      <c r="BU113" s="1144"/>
      <c r="BV113" s="1144"/>
      <c r="BW113" s="1345">
        <f t="shared" si="23"/>
        <v>36220800</v>
      </c>
      <c r="BX113" s="1144"/>
      <c r="BY113" s="1144"/>
      <c r="BZ113" s="1144"/>
      <c r="CA113" s="1144"/>
      <c r="CB113" s="1144"/>
      <c r="CC113" s="1144"/>
      <c r="CD113" s="1144"/>
      <c r="CE113" s="1144"/>
      <c r="CF113" s="1144"/>
      <c r="CG113" s="1144">
        <v>36220800</v>
      </c>
      <c r="CH113" s="1144"/>
      <c r="CI113" s="1144"/>
      <c r="CJ113" s="1144"/>
      <c r="CK113" s="1144"/>
      <c r="CL113" s="1144"/>
      <c r="CM113" s="1144"/>
      <c r="CN113" s="1144"/>
      <c r="CO113" s="1144"/>
      <c r="CP113" s="1144"/>
      <c r="CQ113" s="1144"/>
      <c r="CR113" s="1144"/>
      <c r="CS113" s="1144"/>
      <c r="CT113" s="1144"/>
      <c r="CU113" s="1345">
        <f t="shared" si="24"/>
        <v>36220800</v>
      </c>
      <c r="CV113" s="1144"/>
      <c r="CW113" s="1144"/>
      <c r="CX113" s="1144"/>
      <c r="CY113" s="1144"/>
      <c r="CZ113" s="1144"/>
      <c r="DA113" s="1144"/>
      <c r="DB113" s="1146"/>
      <c r="DC113" s="1146"/>
      <c r="DD113" s="1146"/>
      <c r="DE113" s="1146">
        <v>36220800</v>
      </c>
      <c r="DF113" s="1146"/>
      <c r="DG113" s="1146"/>
      <c r="DH113" s="1146"/>
      <c r="DI113" s="1146"/>
      <c r="DJ113" s="1146"/>
      <c r="DK113" s="1146"/>
      <c r="DL113" s="1146"/>
      <c r="DM113" s="1146"/>
      <c r="DN113" s="1146"/>
      <c r="DO113" s="1146"/>
      <c r="DP113" s="1146"/>
      <c r="DQ113" s="1146"/>
      <c r="DR113" s="1146"/>
      <c r="DS113" s="1286">
        <f t="shared" si="25"/>
        <v>36220800</v>
      </c>
      <c r="DT113" s="1144">
        <f t="shared" si="22"/>
        <v>152662400</v>
      </c>
      <c r="DU113" s="575" t="s">
        <v>1166</v>
      </c>
    </row>
    <row r="114" spans="1:137" ht="40.5" x14ac:dyDescent="0.25">
      <c r="A114" s="832">
        <v>1</v>
      </c>
      <c r="B114" s="832" t="s">
        <v>25</v>
      </c>
      <c r="C114" s="832" t="s">
        <v>398</v>
      </c>
      <c r="D114" s="832" t="s">
        <v>399</v>
      </c>
      <c r="E114" s="969" t="s">
        <v>400</v>
      </c>
      <c r="F114" s="969" t="s">
        <v>412</v>
      </c>
      <c r="G114" s="969" t="s">
        <v>413</v>
      </c>
      <c r="H114" s="1174">
        <v>6.1699999999999998E-2</v>
      </c>
      <c r="I114" s="969" t="s">
        <v>414</v>
      </c>
      <c r="J114" s="969" t="s">
        <v>88</v>
      </c>
      <c r="K114" s="969" t="s">
        <v>33</v>
      </c>
      <c r="L114" s="1151">
        <v>0.4</v>
      </c>
      <c r="M114" s="1174">
        <v>0.4617</v>
      </c>
      <c r="N114" s="969" t="s">
        <v>418</v>
      </c>
      <c r="O114" s="1170" t="s">
        <v>419</v>
      </c>
      <c r="P114" s="969">
        <v>0</v>
      </c>
      <c r="Q114" s="969">
        <v>2023</v>
      </c>
      <c r="R114" s="969" t="s">
        <v>420</v>
      </c>
      <c r="S114" s="969" t="s">
        <v>37</v>
      </c>
      <c r="T114" s="969" t="s">
        <v>33</v>
      </c>
      <c r="U114" s="969">
        <v>4</v>
      </c>
      <c r="V114" s="1158">
        <v>4</v>
      </c>
      <c r="W114" s="969">
        <v>1</v>
      </c>
      <c r="X114" s="969">
        <v>2</v>
      </c>
      <c r="Y114" s="969">
        <v>3</v>
      </c>
      <c r="Z114" s="1173">
        <v>4</v>
      </c>
      <c r="AA114" s="1143">
        <v>0</v>
      </c>
      <c r="AB114" s="1144"/>
      <c r="AC114" s="1144"/>
      <c r="AD114" s="1144"/>
      <c r="AE114" s="1144"/>
      <c r="AF114" s="1144"/>
      <c r="AG114" s="1144"/>
      <c r="AH114" s="1144"/>
      <c r="AI114" s="1144"/>
      <c r="AJ114" s="1144"/>
      <c r="AK114" s="1144"/>
      <c r="AL114" s="1144"/>
      <c r="AM114" s="1144"/>
      <c r="AN114" s="1144"/>
      <c r="AO114" s="1144"/>
      <c r="AP114" s="1144"/>
      <c r="AQ114" s="1144"/>
      <c r="AR114" s="1144"/>
      <c r="AS114" s="1144"/>
      <c r="AT114" s="1144"/>
      <c r="AU114" s="1144"/>
      <c r="AV114" s="1144"/>
      <c r="AW114" s="1144"/>
      <c r="AX114" s="1144"/>
      <c r="AY114" s="1345">
        <f t="shared" si="27"/>
        <v>0</v>
      </c>
      <c r="AZ114" s="1144">
        <v>50000000</v>
      </c>
      <c r="BA114" s="1144"/>
      <c r="BB114" s="1144"/>
      <c r="BC114" s="1144"/>
      <c r="BD114" s="1144"/>
      <c r="BE114" s="1144"/>
      <c r="BF114" s="1144"/>
      <c r="BG114" s="1144"/>
      <c r="BH114" s="1144"/>
      <c r="BI114" s="1144"/>
      <c r="BJ114" s="1144"/>
      <c r="BK114" s="1144"/>
      <c r="BL114" s="1144"/>
      <c r="BM114" s="1144"/>
      <c r="BN114" s="1144"/>
      <c r="BO114" s="1144"/>
      <c r="BP114" s="1144"/>
      <c r="BQ114" s="1144"/>
      <c r="BR114" s="1144"/>
      <c r="BS114" s="1144"/>
      <c r="BT114" s="1144"/>
      <c r="BU114" s="1144"/>
      <c r="BV114" s="1144"/>
      <c r="BW114" s="1345">
        <f t="shared" si="23"/>
        <v>50000000</v>
      </c>
      <c r="BX114" s="1144">
        <v>50000000</v>
      </c>
      <c r="BY114" s="1144"/>
      <c r="BZ114" s="1144"/>
      <c r="CA114" s="1144"/>
      <c r="CB114" s="1144"/>
      <c r="CC114" s="1144"/>
      <c r="CD114" s="1144"/>
      <c r="CE114" s="1144"/>
      <c r="CF114" s="1144"/>
      <c r="CG114" s="1144"/>
      <c r="CH114" s="1144"/>
      <c r="CI114" s="1144"/>
      <c r="CJ114" s="1144"/>
      <c r="CK114" s="1144"/>
      <c r="CL114" s="1144"/>
      <c r="CM114" s="1144"/>
      <c r="CN114" s="1144"/>
      <c r="CO114" s="1144"/>
      <c r="CP114" s="1144"/>
      <c r="CQ114" s="1144"/>
      <c r="CR114" s="1144"/>
      <c r="CS114" s="1144"/>
      <c r="CT114" s="1144"/>
      <c r="CU114" s="1345">
        <f t="shared" si="24"/>
        <v>50000000</v>
      </c>
      <c r="CV114" s="1144">
        <v>50000000</v>
      </c>
      <c r="CW114" s="1144"/>
      <c r="CX114" s="1144"/>
      <c r="CY114" s="1144"/>
      <c r="CZ114" s="1144"/>
      <c r="DA114" s="1144"/>
      <c r="DB114" s="1146"/>
      <c r="DC114" s="1146"/>
      <c r="DD114" s="1146"/>
      <c r="DE114" s="1146"/>
      <c r="DF114" s="1146"/>
      <c r="DG114" s="1146"/>
      <c r="DH114" s="1146"/>
      <c r="DI114" s="1146"/>
      <c r="DJ114" s="1146"/>
      <c r="DK114" s="1146"/>
      <c r="DL114" s="1146"/>
      <c r="DM114" s="1146"/>
      <c r="DN114" s="1146"/>
      <c r="DO114" s="1146"/>
      <c r="DP114" s="1146"/>
      <c r="DQ114" s="1146"/>
      <c r="DR114" s="1146"/>
      <c r="DS114" s="1286">
        <f t="shared" si="25"/>
        <v>50000000</v>
      </c>
      <c r="DT114" s="1144">
        <f t="shared" si="22"/>
        <v>150000000</v>
      </c>
      <c r="DU114" s="575" t="s">
        <v>1166</v>
      </c>
    </row>
    <row r="115" spans="1:137" ht="40.5" x14ac:dyDescent="0.25">
      <c r="A115" s="832">
        <v>1</v>
      </c>
      <c r="B115" s="832" t="s">
        <v>25</v>
      </c>
      <c r="C115" s="832" t="s">
        <v>398</v>
      </c>
      <c r="D115" s="832" t="s">
        <v>399</v>
      </c>
      <c r="E115" s="969" t="s">
        <v>400</v>
      </c>
      <c r="F115" s="969" t="s">
        <v>412</v>
      </c>
      <c r="G115" s="969" t="s">
        <v>413</v>
      </c>
      <c r="H115" s="1174">
        <v>6.1699999999999998E-2</v>
      </c>
      <c r="I115" s="969" t="s">
        <v>414</v>
      </c>
      <c r="J115" s="969" t="s">
        <v>88</v>
      </c>
      <c r="K115" s="969" t="s">
        <v>33</v>
      </c>
      <c r="L115" s="1151">
        <v>0.4</v>
      </c>
      <c r="M115" s="1174">
        <v>0.4617</v>
      </c>
      <c r="N115" s="969" t="s">
        <v>421</v>
      </c>
      <c r="O115" s="969" t="s">
        <v>422</v>
      </c>
      <c r="P115" s="969">
        <v>30</v>
      </c>
      <c r="Q115" s="969">
        <v>2023</v>
      </c>
      <c r="R115" s="969" t="s">
        <v>423</v>
      </c>
      <c r="S115" s="969" t="s">
        <v>37</v>
      </c>
      <c r="T115" s="969" t="s">
        <v>33</v>
      </c>
      <c r="U115" s="1158">
        <v>10</v>
      </c>
      <c r="V115" s="1158">
        <v>40</v>
      </c>
      <c r="W115" s="969">
        <v>8</v>
      </c>
      <c r="X115" s="969">
        <v>12</v>
      </c>
      <c r="Y115" s="969">
        <v>10</v>
      </c>
      <c r="Z115" s="1173">
        <v>10</v>
      </c>
      <c r="AA115" s="1143"/>
      <c r="AB115" s="1144"/>
      <c r="AC115" s="1144"/>
      <c r="AD115" s="1144"/>
      <c r="AE115" s="1144"/>
      <c r="AF115" s="1144"/>
      <c r="AG115" s="1144"/>
      <c r="AH115" s="1144"/>
      <c r="AI115" s="1144"/>
      <c r="AJ115" s="1144">
        <v>16760000</v>
      </c>
      <c r="AK115" s="1144"/>
      <c r="AL115" s="1144"/>
      <c r="AM115" s="1144"/>
      <c r="AN115" s="1144"/>
      <c r="AO115" s="1144"/>
      <c r="AP115" s="1144"/>
      <c r="AQ115" s="1144"/>
      <c r="AR115" s="1144"/>
      <c r="AS115" s="1144"/>
      <c r="AT115" s="1144"/>
      <c r="AU115" s="1144"/>
      <c r="AV115" s="1144"/>
      <c r="AW115" s="1144"/>
      <c r="AX115" s="1144"/>
      <c r="AY115" s="1345">
        <f t="shared" si="27"/>
        <v>16760000</v>
      </c>
      <c r="AZ115" s="1144">
        <f>+AA115*1.029</f>
        <v>0</v>
      </c>
      <c r="BA115" s="1144"/>
      <c r="BB115" s="1144"/>
      <c r="BC115" s="1144">
        <f>+AD115*1.029</f>
        <v>0</v>
      </c>
      <c r="BD115" s="1144"/>
      <c r="BE115" s="1144"/>
      <c r="BF115" s="1144"/>
      <c r="BG115" s="1144"/>
      <c r="BH115" s="1144"/>
      <c r="BI115" s="1144">
        <v>26301240</v>
      </c>
      <c r="BJ115" s="1144"/>
      <c r="BK115" s="1144"/>
      <c r="BL115" s="1144"/>
      <c r="BM115" s="1144"/>
      <c r="BN115" s="1144"/>
      <c r="BO115" s="1144"/>
      <c r="BP115" s="1144"/>
      <c r="BQ115" s="1144"/>
      <c r="BR115" s="1144"/>
      <c r="BS115" s="1144"/>
      <c r="BT115" s="1144"/>
      <c r="BU115" s="1144"/>
      <c r="BV115" s="1144"/>
      <c r="BW115" s="1345">
        <f t="shared" si="23"/>
        <v>26301240</v>
      </c>
      <c r="BX115" s="1144">
        <f>+AZ115*1.044</f>
        <v>0</v>
      </c>
      <c r="BY115" s="1144"/>
      <c r="BZ115" s="1144"/>
      <c r="CA115" s="1144"/>
      <c r="CB115" s="1144"/>
      <c r="CC115" s="1144"/>
      <c r="CD115" s="1144"/>
      <c r="CE115" s="1144"/>
      <c r="CF115" s="1144"/>
      <c r="CG115" s="1144">
        <v>26301240</v>
      </c>
      <c r="CH115" s="1144"/>
      <c r="CI115" s="1144"/>
      <c r="CJ115" s="1144"/>
      <c r="CK115" s="1144"/>
      <c r="CL115" s="1144"/>
      <c r="CM115" s="1144"/>
      <c r="CN115" s="1144"/>
      <c r="CO115" s="1144"/>
      <c r="CP115" s="1144"/>
      <c r="CQ115" s="1144"/>
      <c r="CR115" s="1144"/>
      <c r="CS115" s="1144"/>
      <c r="CT115" s="1144"/>
      <c r="CU115" s="1345">
        <f t="shared" si="24"/>
        <v>26301240</v>
      </c>
      <c r="CV115" s="1144"/>
      <c r="CW115" s="1144"/>
      <c r="CX115" s="1144"/>
      <c r="CY115" s="1144"/>
      <c r="CZ115" s="1144"/>
      <c r="DA115" s="1144"/>
      <c r="DB115" s="1146"/>
      <c r="DC115" s="1146"/>
      <c r="DD115" s="1146"/>
      <c r="DE115" s="1146">
        <v>26301240</v>
      </c>
      <c r="DF115" s="1146"/>
      <c r="DG115" s="1146"/>
      <c r="DH115" s="1146"/>
      <c r="DI115" s="1146"/>
      <c r="DJ115" s="1146"/>
      <c r="DK115" s="1146"/>
      <c r="DL115" s="1146"/>
      <c r="DM115" s="1146"/>
      <c r="DN115" s="1146"/>
      <c r="DO115" s="1146"/>
      <c r="DP115" s="1146"/>
      <c r="DQ115" s="1146"/>
      <c r="DR115" s="1146"/>
      <c r="DS115" s="1286">
        <f t="shared" si="25"/>
        <v>26301240</v>
      </c>
      <c r="DT115" s="1144">
        <f t="shared" si="22"/>
        <v>95663720</v>
      </c>
      <c r="DU115" s="575" t="s">
        <v>1166</v>
      </c>
    </row>
    <row r="116" spans="1:137" ht="40.5" x14ac:dyDescent="0.25">
      <c r="A116" s="832">
        <v>1</v>
      </c>
      <c r="B116" s="832" t="s">
        <v>25</v>
      </c>
      <c r="C116" s="832" t="s">
        <v>398</v>
      </c>
      <c r="D116" s="832" t="s">
        <v>399</v>
      </c>
      <c r="E116" s="832" t="s">
        <v>400</v>
      </c>
      <c r="F116" s="832" t="s">
        <v>424</v>
      </c>
      <c r="G116" s="832" t="s">
        <v>425</v>
      </c>
      <c r="H116" s="1150">
        <v>0.1</v>
      </c>
      <c r="I116" s="832" t="s">
        <v>426</v>
      </c>
      <c r="J116" s="832" t="s">
        <v>88</v>
      </c>
      <c r="K116" s="832" t="s">
        <v>33</v>
      </c>
      <c r="L116" s="1150">
        <v>0.4</v>
      </c>
      <c r="M116" s="1150">
        <v>0.5</v>
      </c>
      <c r="N116" s="832" t="s">
        <v>427</v>
      </c>
      <c r="O116" s="832" t="s">
        <v>428</v>
      </c>
      <c r="P116" s="1147">
        <v>10</v>
      </c>
      <c r="Q116" s="832">
        <v>2023</v>
      </c>
      <c r="R116" s="832" t="s">
        <v>417</v>
      </c>
      <c r="S116" s="832" t="s">
        <v>37</v>
      </c>
      <c r="T116" s="832" t="s">
        <v>33</v>
      </c>
      <c r="U116" s="1147">
        <v>30</v>
      </c>
      <c r="V116" s="1147">
        <v>40</v>
      </c>
      <c r="W116" s="969">
        <v>5</v>
      </c>
      <c r="X116" s="969">
        <v>10</v>
      </c>
      <c r="Y116" s="969">
        <v>10</v>
      </c>
      <c r="Z116" s="1173">
        <v>5</v>
      </c>
      <c r="AA116" s="1143"/>
      <c r="AB116" s="1144"/>
      <c r="AC116" s="1144"/>
      <c r="AD116" s="1144"/>
      <c r="AE116" s="1144"/>
      <c r="AF116" s="1144"/>
      <c r="AG116" s="1144"/>
      <c r="AH116" s="1144"/>
      <c r="AI116" s="1144"/>
      <c r="AJ116" s="1144">
        <v>4000000</v>
      </c>
      <c r="AK116" s="1144"/>
      <c r="AL116" s="1144"/>
      <c r="AM116" s="1144"/>
      <c r="AN116" s="1144"/>
      <c r="AO116" s="1144"/>
      <c r="AP116" s="1144"/>
      <c r="AQ116" s="1144"/>
      <c r="AR116" s="1144"/>
      <c r="AS116" s="1144"/>
      <c r="AT116" s="1144"/>
      <c r="AU116" s="1144"/>
      <c r="AV116" s="1144"/>
      <c r="AW116" s="1144"/>
      <c r="AX116" s="1144"/>
      <c r="AY116" s="1345">
        <f t="shared" si="27"/>
        <v>4000000</v>
      </c>
      <c r="AZ116" s="1144">
        <f>+AA116*1.029</f>
        <v>0</v>
      </c>
      <c r="BA116" s="1144"/>
      <c r="BB116" s="1144"/>
      <c r="BC116" s="1144">
        <f>+AD116*1.029</f>
        <v>0</v>
      </c>
      <c r="BD116" s="1144"/>
      <c r="BE116" s="1144"/>
      <c r="BF116" s="1144"/>
      <c r="BG116" s="1144"/>
      <c r="BH116" s="1144"/>
      <c r="BI116" s="1144">
        <v>8232000</v>
      </c>
      <c r="BJ116" s="1144"/>
      <c r="BK116" s="1144"/>
      <c r="BL116" s="1144"/>
      <c r="BM116" s="1144"/>
      <c r="BN116" s="1144"/>
      <c r="BO116" s="1144"/>
      <c r="BP116" s="1144"/>
      <c r="BQ116" s="1144"/>
      <c r="BR116" s="1144"/>
      <c r="BS116" s="1144"/>
      <c r="BT116" s="1144"/>
      <c r="BU116" s="1144"/>
      <c r="BV116" s="1144"/>
      <c r="BW116" s="1345">
        <f t="shared" si="23"/>
        <v>8232000</v>
      </c>
      <c r="BX116" s="1144">
        <f>+AZ116*1.044</f>
        <v>0</v>
      </c>
      <c r="BY116" s="1144"/>
      <c r="BZ116" s="1144"/>
      <c r="CA116" s="1144"/>
      <c r="CB116" s="1144"/>
      <c r="CC116" s="1144"/>
      <c r="CD116" s="1144"/>
      <c r="CE116" s="1144"/>
      <c r="CF116" s="1144"/>
      <c r="CG116" s="1144">
        <v>8232000</v>
      </c>
      <c r="CH116" s="1144"/>
      <c r="CI116" s="1144"/>
      <c r="CJ116" s="1144"/>
      <c r="CK116" s="1144"/>
      <c r="CL116" s="1144"/>
      <c r="CM116" s="1144"/>
      <c r="CN116" s="1144"/>
      <c r="CO116" s="1144"/>
      <c r="CP116" s="1144"/>
      <c r="CQ116" s="1144"/>
      <c r="CR116" s="1144"/>
      <c r="CS116" s="1144"/>
      <c r="CT116" s="1144"/>
      <c r="CU116" s="1345">
        <f t="shared" si="24"/>
        <v>8232000</v>
      </c>
      <c r="CV116" s="1144"/>
      <c r="CW116" s="1144"/>
      <c r="CX116" s="1144"/>
      <c r="CY116" s="1144"/>
      <c r="CZ116" s="1144"/>
      <c r="DA116" s="1144"/>
      <c r="DB116" s="1146"/>
      <c r="DC116" s="1146"/>
      <c r="DD116" s="1146"/>
      <c r="DE116" s="1146">
        <v>8232000</v>
      </c>
      <c r="DF116" s="1146"/>
      <c r="DG116" s="1146"/>
      <c r="DH116" s="1146"/>
      <c r="DI116" s="1146"/>
      <c r="DJ116" s="1146"/>
      <c r="DK116" s="1146"/>
      <c r="DL116" s="1146"/>
      <c r="DM116" s="1146"/>
      <c r="DN116" s="1146"/>
      <c r="DO116" s="1146"/>
      <c r="DP116" s="1146"/>
      <c r="DQ116" s="1146"/>
      <c r="DR116" s="1146"/>
      <c r="DS116" s="1286">
        <f t="shared" si="25"/>
        <v>8232000</v>
      </c>
      <c r="DT116" s="1144">
        <f t="shared" si="22"/>
        <v>28696000</v>
      </c>
      <c r="DU116" s="575" t="s">
        <v>1166</v>
      </c>
    </row>
    <row r="117" spans="1:137" ht="40.5" x14ac:dyDescent="0.25">
      <c r="A117" s="832">
        <v>1</v>
      </c>
      <c r="B117" s="832" t="s">
        <v>25</v>
      </c>
      <c r="C117" s="832" t="s">
        <v>398</v>
      </c>
      <c r="D117" s="832" t="s">
        <v>399</v>
      </c>
      <c r="E117" s="832" t="s">
        <v>400</v>
      </c>
      <c r="F117" s="832" t="s">
        <v>424</v>
      </c>
      <c r="G117" s="832" t="s">
        <v>425</v>
      </c>
      <c r="H117" s="1150">
        <v>0.1</v>
      </c>
      <c r="I117" s="832" t="s">
        <v>426</v>
      </c>
      <c r="J117" s="832" t="s">
        <v>88</v>
      </c>
      <c r="K117" s="832" t="s">
        <v>33</v>
      </c>
      <c r="L117" s="1150">
        <v>0.4</v>
      </c>
      <c r="M117" s="1150">
        <v>0.5</v>
      </c>
      <c r="N117" s="832" t="s">
        <v>429</v>
      </c>
      <c r="O117" s="1175" t="s">
        <v>430</v>
      </c>
      <c r="P117" s="832">
        <v>0</v>
      </c>
      <c r="Q117" s="832">
        <v>2023</v>
      </c>
      <c r="R117" s="832" t="s">
        <v>431</v>
      </c>
      <c r="S117" s="832" t="s">
        <v>37</v>
      </c>
      <c r="T117" s="832" t="s">
        <v>33</v>
      </c>
      <c r="U117" s="1147">
        <v>20</v>
      </c>
      <c r="V117" s="1147">
        <v>20</v>
      </c>
      <c r="W117" s="969">
        <v>5</v>
      </c>
      <c r="X117" s="969">
        <v>5</v>
      </c>
      <c r="Y117" s="969">
        <v>5</v>
      </c>
      <c r="Z117" s="1173">
        <v>5</v>
      </c>
      <c r="AA117" s="1143"/>
      <c r="AB117" s="1144"/>
      <c r="AC117" s="1144"/>
      <c r="AD117" s="1144"/>
      <c r="AE117" s="1144"/>
      <c r="AF117" s="1144"/>
      <c r="AG117" s="1144"/>
      <c r="AH117" s="1144"/>
      <c r="AI117" s="1144"/>
      <c r="AJ117" s="1144">
        <v>4000000</v>
      </c>
      <c r="AK117" s="1144"/>
      <c r="AL117" s="1144"/>
      <c r="AM117" s="1144"/>
      <c r="AN117" s="1144"/>
      <c r="AO117" s="1144"/>
      <c r="AP117" s="1144"/>
      <c r="AQ117" s="1144"/>
      <c r="AR117" s="1144"/>
      <c r="AS117" s="1144"/>
      <c r="AT117" s="1144"/>
      <c r="AU117" s="1144"/>
      <c r="AV117" s="1144"/>
      <c r="AW117" s="1144"/>
      <c r="AX117" s="1144"/>
      <c r="AY117" s="1345">
        <f t="shared" si="27"/>
        <v>4000000</v>
      </c>
      <c r="AZ117" s="1144">
        <f>+AA117*1.029</f>
        <v>0</v>
      </c>
      <c r="BA117" s="1144"/>
      <c r="BB117" s="1144"/>
      <c r="BC117" s="1144">
        <f>+AD117*1.029</f>
        <v>0</v>
      </c>
      <c r="BD117" s="1144"/>
      <c r="BE117" s="1144"/>
      <c r="BF117" s="1144"/>
      <c r="BG117" s="1144"/>
      <c r="BH117" s="1144"/>
      <c r="BI117" s="1144">
        <v>23817222</v>
      </c>
      <c r="BJ117" s="1144"/>
      <c r="BK117" s="1144"/>
      <c r="BL117" s="1144"/>
      <c r="BM117" s="1144"/>
      <c r="BN117" s="1144"/>
      <c r="BO117" s="1144"/>
      <c r="BP117" s="1144"/>
      <c r="BQ117" s="1144"/>
      <c r="BR117" s="1144"/>
      <c r="BS117" s="1144"/>
      <c r="BT117" s="1144"/>
      <c r="BU117" s="1144"/>
      <c r="BV117" s="1144"/>
      <c r="BW117" s="1345">
        <f t="shared" si="23"/>
        <v>23817222</v>
      </c>
      <c r="BX117" s="1144"/>
      <c r="BY117" s="1144"/>
      <c r="BZ117" s="1144"/>
      <c r="CA117" s="1144"/>
      <c r="CB117" s="1144"/>
      <c r="CC117" s="1144"/>
      <c r="CD117" s="1144"/>
      <c r="CE117" s="1144"/>
      <c r="CF117" s="1144"/>
      <c r="CG117" s="1144">
        <v>23817222</v>
      </c>
      <c r="CH117" s="1144"/>
      <c r="CI117" s="1144"/>
      <c r="CJ117" s="1144"/>
      <c r="CK117" s="1144"/>
      <c r="CL117" s="1144"/>
      <c r="CM117" s="1144"/>
      <c r="CN117" s="1144"/>
      <c r="CO117" s="1144"/>
      <c r="CP117" s="1144"/>
      <c r="CQ117" s="1144"/>
      <c r="CR117" s="1144"/>
      <c r="CS117" s="1144"/>
      <c r="CT117" s="1144"/>
      <c r="CU117" s="1345">
        <f t="shared" si="24"/>
        <v>23817222</v>
      </c>
      <c r="CV117" s="1144"/>
      <c r="CW117" s="1144"/>
      <c r="CX117" s="1144"/>
      <c r="CY117" s="1144"/>
      <c r="CZ117" s="1144"/>
      <c r="DA117" s="1144"/>
      <c r="DB117" s="1146"/>
      <c r="DC117" s="1146"/>
      <c r="DD117" s="1146"/>
      <c r="DE117" s="1146">
        <v>23817222</v>
      </c>
      <c r="DF117" s="1146"/>
      <c r="DG117" s="1146"/>
      <c r="DH117" s="1146"/>
      <c r="DI117" s="1146"/>
      <c r="DJ117" s="1146"/>
      <c r="DK117" s="1146"/>
      <c r="DL117" s="1146"/>
      <c r="DM117" s="1146"/>
      <c r="DN117" s="1146"/>
      <c r="DO117" s="1146"/>
      <c r="DP117" s="1146"/>
      <c r="DQ117" s="1146"/>
      <c r="DR117" s="1146"/>
      <c r="DS117" s="1286">
        <f t="shared" si="25"/>
        <v>23817222</v>
      </c>
      <c r="DT117" s="1144">
        <f t="shared" si="22"/>
        <v>75451666</v>
      </c>
      <c r="DU117" s="575" t="s">
        <v>1166</v>
      </c>
    </row>
    <row r="118" spans="1:137" ht="40.5" x14ac:dyDescent="0.25">
      <c r="A118" s="832">
        <v>1</v>
      </c>
      <c r="B118" s="832" t="s">
        <v>25</v>
      </c>
      <c r="C118" s="832" t="s">
        <v>398</v>
      </c>
      <c r="D118" s="832" t="s">
        <v>399</v>
      </c>
      <c r="E118" s="832" t="s">
        <v>400</v>
      </c>
      <c r="F118" s="832" t="s">
        <v>401</v>
      </c>
      <c r="G118" s="832" t="s">
        <v>402</v>
      </c>
      <c r="H118" s="1150">
        <v>0.8</v>
      </c>
      <c r="I118" s="832" t="s">
        <v>403</v>
      </c>
      <c r="J118" s="832" t="s">
        <v>88</v>
      </c>
      <c r="K118" s="832" t="s">
        <v>33</v>
      </c>
      <c r="L118" s="1150">
        <v>0.2</v>
      </c>
      <c r="M118" s="1176">
        <v>1</v>
      </c>
      <c r="N118" s="832" t="s">
        <v>432</v>
      </c>
      <c r="O118" s="832" t="s">
        <v>433</v>
      </c>
      <c r="P118" s="832">
        <v>1</v>
      </c>
      <c r="Q118" s="582">
        <v>2023</v>
      </c>
      <c r="R118" s="832" t="s">
        <v>434</v>
      </c>
      <c r="S118" s="832" t="s">
        <v>37</v>
      </c>
      <c r="T118" s="832" t="s">
        <v>169</v>
      </c>
      <c r="U118" s="832">
        <v>1</v>
      </c>
      <c r="V118" s="1147">
        <v>1</v>
      </c>
      <c r="W118" s="969">
        <v>1</v>
      </c>
      <c r="X118" s="969">
        <v>1</v>
      </c>
      <c r="Y118" s="969">
        <v>1</v>
      </c>
      <c r="Z118" s="1173">
        <v>1</v>
      </c>
      <c r="AA118" s="1143">
        <v>0</v>
      </c>
      <c r="AB118" s="1144"/>
      <c r="AC118" s="1144"/>
      <c r="AD118" s="1144"/>
      <c r="AE118" s="1144"/>
      <c r="AF118" s="1144"/>
      <c r="AG118" s="1144"/>
      <c r="AH118" s="1144"/>
      <c r="AI118" s="1144"/>
      <c r="AJ118" s="1144"/>
      <c r="AK118" s="1144"/>
      <c r="AL118" s="1144"/>
      <c r="AM118" s="1144"/>
      <c r="AN118" s="1144"/>
      <c r="AO118" s="1144"/>
      <c r="AP118" s="1144"/>
      <c r="AQ118" s="1144"/>
      <c r="AR118" s="1144"/>
      <c r="AS118" s="1144"/>
      <c r="AT118" s="1144"/>
      <c r="AU118" s="1144"/>
      <c r="AV118" s="1144"/>
      <c r="AW118" s="1144"/>
      <c r="AX118" s="1144"/>
      <c r="AY118" s="1345">
        <f t="shared" si="27"/>
        <v>0</v>
      </c>
      <c r="AZ118" s="1144">
        <v>1100000</v>
      </c>
      <c r="BA118" s="1144"/>
      <c r="BB118" s="1144"/>
      <c r="BC118" s="1144"/>
      <c r="BD118" s="1144"/>
      <c r="BE118" s="1144"/>
      <c r="BF118" s="1144"/>
      <c r="BG118" s="1144"/>
      <c r="BH118" s="1144"/>
      <c r="BI118" s="1144"/>
      <c r="BJ118" s="1144"/>
      <c r="BK118" s="1144"/>
      <c r="BL118" s="1144"/>
      <c r="BM118" s="1144"/>
      <c r="BN118" s="1144"/>
      <c r="BO118" s="1144"/>
      <c r="BP118" s="1144"/>
      <c r="BQ118" s="1144"/>
      <c r="BR118" s="1144"/>
      <c r="BS118" s="1144"/>
      <c r="BT118" s="1144"/>
      <c r="BU118" s="1144"/>
      <c r="BV118" s="1144"/>
      <c r="BW118" s="1345">
        <f t="shared" si="23"/>
        <v>1100000</v>
      </c>
      <c r="BX118" s="1144">
        <v>0</v>
      </c>
      <c r="BY118" s="1144"/>
      <c r="BZ118" s="1144"/>
      <c r="CA118" s="1144"/>
      <c r="CB118" s="1144"/>
      <c r="CC118" s="1144"/>
      <c r="CD118" s="1144"/>
      <c r="CE118" s="1144"/>
      <c r="CF118" s="1144"/>
      <c r="CG118" s="1144"/>
      <c r="CH118" s="1144"/>
      <c r="CI118" s="1144"/>
      <c r="CJ118" s="1144"/>
      <c r="CK118" s="1144"/>
      <c r="CL118" s="1144"/>
      <c r="CM118" s="1144"/>
      <c r="CN118" s="1144"/>
      <c r="CO118" s="1144"/>
      <c r="CP118" s="1144"/>
      <c r="CQ118" s="1144"/>
      <c r="CR118" s="1144"/>
      <c r="CS118" s="1144"/>
      <c r="CT118" s="1144"/>
      <c r="CU118" s="1345">
        <f t="shared" si="24"/>
        <v>0</v>
      </c>
      <c r="CV118" s="1144">
        <f>SUM(CA118:CU118)</f>
        <v>0</v>
      </c>
      <c r="CW118" s="1144"/>
      <c r="CX118" s="1144"/>
      <c r="CY118" s="1144"/>
      <c r="CZ118" s="1144"/>
      <c r="DA118" s="1144"/>
      <c r="DB118" s="1146"/>
      <c r="DC118" s="1146"/>
      <c r="DD118" s="1146"/>
      <c r="DE118" s="1146"/>
      <c r="DF118" s="1146"/>
      <c r="DG118" s="1146"/>
      <c r="DH118" s="1146"/>
      <c r="DI118" s="1146"/>
      <c r="DJ118" s="1146"/>
      <c r="DK118" s="1146"/>
      <c r="DL118" s="1146"/>
      <c r="DM118" s="1146"/>
      <c r="DN118" s="1146"/>
      <c r="DO118" s="1146"/>
      <c r="DP118" s="1146"/>
      <c r="DQ118" s="1146"/>
      <c r="DR118" s="1146"/>
      <c r="DS118" s="1286">
        <f t="shared" si="25"/>
        <v>0</v>
      </c>
      <c r="DT118" s="1144">
        <f t="shared" si="22"/>
        <v>1100000</v>
      </c>
      <c r="DU118" s="575" t="s">
        <v>1166</v>
      </c>
    </row>
    <row r="119" spans="1:137" ht="40.5" x14ac:dyDescent="0.25">
      <c r="A119" s="1175">
        <v>1</v>
      </c>
      <c r="B119" s="1175" t="s">
        <v>25</v>
      </c>
      <c r="C119" s="1175" t="s">
        <v>398</v>
      </c>
      <c r="D119" s="1175" t="s">
        <v>399</v>
      </c>
      <c r="E119" s="1175" t="s">
        <v>400</v>
      </c>
      <c r="F119" s="1175" t="s">
        <v>401</v>
      </c>
      <c r="G119" s="1175" t="s">
        <v>402</v>
      </c>
      <c r="H119" s="1177">
        <v>0.8</v>
      </c>
      <c r="I119" s="1175" t="s">
        <v>403</v>
      </c>
      <c r="J119" s="1175" t="s">
        <v>88</v>
      </c>
      <c r="K119" s="1175" t="s">
        <v>33</v>
      </c>
      <c r="L119" s="1177">
        <v>0.2</v>
      </c>
      <c r="M119" s="1176">
        <v>1</v>
      </c>
      <c r="N119" s="832" t="s">
        <v>435</v>
      </c>
      <c r="O119" s="832" t="s">
        <v>436</v>
      </c>
      <c r="P119" s="832">
        <v>0</v>
      </c>
      <c r="Q119" s="1178">
        <v>2023</v>
      </c>
      <c r="R119" s="1175" t="s">
        <v>437</v>
      </c>
      <c r="S119" s="1175" t="s">
        <v>37</v>
      </c>
      <c r="T119" s="1175" t="s">
        <v>33</v>
      </c>
      <c r="U119" s="1175">
        <v>1</v>
      </c>
      <c r="V119" s="1179">
        <v>1</v>
      </c>
      <c r="W119" s="1180">
        <v>0.25</v>
      </c>
      <c r="X119" s="1181">
        <v>0.5</v>
      </c>
      <c r="Y119" s="1181">
        <v>0.75</v>
      </c>
      <c r="Z119" s="1179">
        <v>1</v>
      </c>
      <c r="AA119" s="1182">
        <v>39200000</v>
      </c>
      <c r="AB119" s="1183"/>
      <c r="AC119" s="1183"/>
      <c r="AD119" s="1183"/>
      <c r="AE119" s="1183"/>
      <c r="AF119" s="1183"/>
      <c r="AG119" s="1183"/>
      <c r="AH119" s="1183"/>
      <c r="AI119" s="1183"/>
      <c r="AJ119" s="1183">
        <v>15000000</v>
      </c>
      <c r="AK119" s="1183"/>
      <c r="AL119" s="1183"/>
      <c r="AM119" s="1183"/>
      <c r="AN119" s="1183"/>
      <c r="AO119" s="1183"/>
      <c r="AP119" s="1183"/>
      <c r="AQ119" s="1183"/>
      <c r="AR119" s="1183"/>
      <c r="AS119" s="1183"/>
      <c r="AT119" s="1183"/>
      <c r="AU119" s="1183"/>
      <c r="AV119" s="1183"/>
      <c r="AW119" s="1183"/>
      <c r="AX119" s="1183"/>
      <c r="AY119" s="1345">
        <f t="shared" si="27"/>
        <v>54200000</v>
      </c>
      <c r="AZ119" s="1183">
        <v>24236800</v>
      </c>
      <c r="BA119" s="1183"/>
      <c r="BB119" s="1183"/>
      <c r="BC119" s="1183"/>
      <c r="BD119" s="1183"/>
      <c r="BE119" s="1183"/>
      <c r="BF119" s="1183"/>
      <c r="BG119" s="1183"/>
      <c r="BH119" s="1183"/>
      <c r="BI119" s="1183">
        <v>33248368</v>
      </c>
      <c r="BJ119" s="1183"/>
      <c r="BK119" s="1183"/>
      <c r="BL119" s="1183"/>
      <c r="BM119" s="1183"/>
      <c r="BN119" s="1183"/>
      <c r="BO119" s="1183"/>
      <c r="BP119" s="1183"/>
      <c r="BQ119" s="1183"/>
      <c r="BR119" s="1183"/>
      <c r="BS119" s="1183"/>
      <c r="BT119" s="1183"/>
      <c r="BU119" s="1183"/>
      <c r="BV119" s="1183"/>
      <c r="BW119" s="1345">
        <f t="shared" si="23"/>
        <v>57485168</v>
      </c>
      <c r="BX119" s="1183">
        <v>25336800</v>
      </c>
      <c r="BY119" s="1183"/>
      <c r="BZ119" s="1183"/>
      <c r="CA119" s="1183"/>
      <c r="CB119" s="1183"/>
      <c r="CC119" s="1183"/>
      <c r="CD119" s="1183"/>
      <c r="CE119" s="1183"/>
      <c r="CF119" s="1183"/>
      <c r="CG119" s="1183">
        <v>36484580</v>
      </c>
      <c r="CH119" s="1183"/>
      <c r="CI119" s="1183"/>
      <c r="CJ119" s="1183"/>
      <c r="CK119" s="1183"/>
      <c r="CL119" s="1183"/>
      <c r="CM119" s="1183"/>
      <c r="CN119" s="1183"/>
      <c r="CO119" s="1183"/>
      <c r="CP119" s="1183"/>
      <c r="CQ119" s="1183"/>
      <c r="CR119" s="1183"/>
      <c r="CS119" s="1183"/>
      <c r="CT119" s="1183"/>
      <c r="CU119" s="1345">
        <f t="shared" si="24"/>
        <v>61821380</v>
      </c>
      <c r="CV119" s="1183">
        <v>26836800</v>
      </c>
      <c r="CW119" s="1183"/>
      <c r="CX119" s="1183"/>
      <c r="CY119" s="1183"/>
      <c r="CZ119" s="1183"/>
      <c r="DA119" s="1183"/>
      <c r="DB119" s="1184"/>
      <c r="DC119" s="1184"/>
      <c r="DD119" s="1184"/>
      <c r="DE119" s="1184">
        <v>36484580</v>
      </c>
      <c r="DF119" s="1184"/>
      <c r="DG119" s="1184"/>
      <c r="DH119" s="1184"/>
      <c r="DI119" s="1184"/>
      <c r="DJ119" s="1184"/>
      <c r="DK119" s="1184"/>
      <c r="DL119" s="1184"/>
      <c r="DM119" s="1184"/>
      <c r="DN119" s="1184"/>
      <c r="DO119" s="1184"/>
      <c r="DP119" s="1184"/>
      <c r="DQ119" s="1184"/>
      <c r="DR119" s="1184"/>
      <c r="DS119" s="1286">
        <f t="shared" si="25"/>
        <v>63321380</v>
      </c>
      <c r="DT119" s="1144">
        <f t="shared" si="22"/>
        <v>236827928</v>
      </c>
      <c r="DU119" s="575" t="s">
        <v>1166</v>
      </c>
    </row>
    <row r="120" spans="1:137" s="753" customFormat="1" ht="40.5" x14ac:dyDescent="0.25">
      <c r="A120" s="832">
        <v>5</v>
      </c>
      <c r="B120" s="832" t="s">
        <v>1298</v>
      </c>
      <c r="C120" s="832" t="s">
        <v>1148</v>
      </c>
      <c r="D120" s="832" t="s">
        <v>1129</v>
      </c>
      <c r="E120" s="832" t="s">
        <v>1130</v>
      </c>
      <c r="F120" s="832" t="s">
        <v>1131</v>
      </c>
      <c r="G120" s="832" t="s">
        <v>1132</v>
      </c>
      <c r="H120" s="1185">
        <v>0</v>
      </c>
      <c r="I120" s="832" t="s">
        <v>1133</v>
      </c>
      <c r="J120" s="832" t="s">
        <v>444</v>
      </c>
      <c r="K120" s="1175" t="s">
        <v>33</v>
      </c>
      <c r="L120" s="1186">
        <v>1</v>
      </c>
      <c r="M120" s="1186">
        <v>1</v>
      </c>
      <c r="N120" s="832" t="s">
        <v>1149</v>
      </c>
      <c r="O120" s="832" t="s">
        <v>1218</v>
      </c>
      <c r="P120" s="832">
        <v>1</v>
      </c>
      <c r="Q120" s="582">
        <v>2023</v>
      </c>
      <c r="R120" s="832" t="s">
        <v>1150</v>
      </c>
      <c r="S120" s="832" t="s">
        <v>32</v>
      </c>
      <c r="T120" s="832" t="s">
        <v>38</v>
      </c>
      <c r="U120" s="832">
        <v>1</v>
      </c>
      <c r="V120" s="1147">
        <v>1</v>
      </c>
      <c r="W120" s="1158">
        <v>1</v>
      </c>
      <c r="X120" s="1147">
        <v>1</v>
      </c>
      <c r="Y120" s="1147">
        <v>1</v>
      </c>
      <c r="Z120" s="1147">
        <v>1</v>
      </c>
      <c r="AA120" s="1143">
        <v>60000000</v>
      </c>
      <c r="AB120" s="1144"/>
      <c r="AC120" s="1144"/>
      <c r="AD120" s="1144"/>
      <c r="AE120" s="1144"/>
      <c r="AF120" s="1144"/>
      <c r="AG120" s="1144"/>
      <c r="AH120" s="1144"/>
      <c r="AI120" s="1144"/>
      <c r="AJ120" s="1144"/>
      <c r="AK120" s="1144"/>
      <c r="AL120" s="1144"/>
      <c r="AM120" s="1144"/>
      <c r="AN120" s="1144"/>
      <c r="AO120" s="1144"/>
      <c r="AP120" s="1144"/>
      <c r="AQ120" s="1144"/>
      <c r="AR120" s="1144"/>
      <c r="AS120" s="1144"/>
      <c r="AT120" s="1144"/>
      <c r="AU120" s="1144"/>
      <c r="AV120" s="1144"/>
      <c r="AW120" s="1144"/>
      <c r="AX120" s="1144"/>
      <c r="AY120" s="1345">
        <f t="shared" si="27"/>
        <v>60000000</v>
      </c>
      <c r="AZ120" s="1144">
        <v>46740000</v>
      </c>
      <c r="BA120" s="1144"/>
      <c r="BB120" s="1144"/>
      <c r="BC120" s="1144"/>
      <c r="BD120" s="1144"/>
      <c r="BE120" s="1144"/>
      <c r="BF120" s="1144"/>
      <c r="BG120" s="1144"/>
      <c r="BH120" s="1144"/>
      <c r="BI120" s="1144"/>
      <c r="BJ120" s="1144"/>
      <c r="BK120" s="1144"/>
      <c r="BL120" s="1144"/>
      <c r="BM120" s="1144"/>
      <c r="BN120" s="1144"/>
      <c r="BO120" s="1144"/>
      <c r="BP120" s="1144"/>
      <c r="BQ120" s="1144"/>
      <c r="BR120" s="1144"/>
      <c r="BS120" s="1144"/>
      <c r="BT120" s="1144"/>
      <c r="BU120" s="1144"/>
      <c r="BV120" s="1144"/>
      <c r="BW120" s="1345">
        <f t="shared" si="23"/>
        <v>46740000</v>
      </c>
      <c r="BX120" s="1144">
        <v>46740000</v>
      </c>
      <c r="BY120" s="1144"/>
      <c r="BZ120" s="1144"/>
      <c r="CA120" s="1144"/>
      <c r="CB120" s="1144"/>
      <c r="CC120" s="1144"/>
      <c r="CD120" s="1144"/>
      <c r="CE120" s="1144"/>
      <c r="CF120" s="1144"/>
      <c r="CG120" s="1144"/>
      <c r="CH120" s="1144"/>
      <c r="CI120" s="1144"/>
      <c r="CJ120" s="1144"/>
      <c r="CK120" s="1144"/>
      <c r="CL120" s="1144"/>
      <c r="CM120" s="1144"/>
      <c r="CN120" s="1144"/>
      <c r="CO120" s="1144"/>
      <c r="CP120" s="1144"/>
      <c r="CQ120" s="1144"/>
      <c r="CR120" s="1144"/>
      <c r="CS120" s="1144"/>
      <c r="CT120" s="1144"/>
      <c r="CU120" s="1345">
        <f t="shared" si="24"/>
        <v>46740000</v>
      </c>
      <c r="CV120" s="1144">
        <v>46740000</v>
      </c>
      <c r="CW120" s="1144"/>
      <c r="CX120" s="1144"/>
      <c r="CY120" s="1144"/>
      <c r="CZ120" s="1144"/>
      <c r="DA120" s="1144"/>
      <c r="DB120" s="1144"/>
      <c r="DC120" s="1144"/>
      <c r="DD120" s="1144"/>
      <c r="DE120" s="1144"/>
      <c r="DF120" s="1144"/>
      <c r="DG120" s="1146"/>
      <c r="DH120" s="1146"/>
      <c r="DI120" s="1146"/>
      <c r="DJ120" s="1146"/>
      <c r="DK120" s="1146"/>
      <c r="DL120" s="1146"/>
      <c r="DM120" s="1146"/>
      <c r="DN120" s="1146"/>
      <c r="DO120" s="1146"/>
      <c r="DP120" s="1146"/>
      <c r="DQ120" s="1146"/>
      <c r="DR120" s="1146"/>
      <c r="DS120" s="1286">
        <f t="shared" si="25"/>
        <v>46740000</v>
      </c>
      <c r="DT120" s="1144">
        <f t="shared" si="22"/>
        <v>200220000</v>
      </c>
      <c r="DU120" s="575" t="s">
        <v>1166</v>
      </c>
      <c r="DV120" s="754"/>
      <c r="DW120" s="754"/>
      <c r="DX120" s="754"/>
      <c r="DY120" s="754"/>
      <c r="DZ120" s="754"/>
      <c r="EA120" s="754"/>
      <c r="EB120" s="754"/>
      <c r="EC120" s="754"/>
      <c r="ED120" s="754"/>
      <c r="EE120" s="754"/>
      <c r="EF120" s="754"/>
      <c r="EG120" s="829"/>
    </row>
    <row r="121" spans="1:137" ht="40.5" x14ac:dyDescent="0.25">
      <c r="A121" s="1187">
        <v>5</v>
      </c>
      <c r="B121" s="832" t="s">
        <v>1298</v>
      </c>
      <c r="C121" s="832" t="s">
        <v>1148</v>
      </c>
      <c r="D121" s="832" t="s">
        <v>1299</v>
      </c>
      <c r="E121" s="832" t="s">
        <v>1130</v>
      </c>
      <c r="F121" s="832" t="s">
        <v>1131</v>
      </c>
      <c r="G121" s="832" t="s">
        <v>1132</v>
      </c>
      <c r="H121" s="832">
        <v>0</v>
      </c>
      <c r="I121" s="832" t="s">
        <v>1133</v>
      </c>
      <c r="J121" s="832" t="s">
        <v>444</v>
      </c>
      <c r="K121" s="1175" t="s">
        <v>33</v>
      </c>
      <c r="L121" s="1186">
        <v>1</v>
      </c>
      <c r="M121" s="1186">
        <v>1</v>
      </c>
      <c r="N121" s="969" t="s">
        <v>1151</v>
      </c>
      <c r="O121" s="832" t="s">
        <v>1219</v>
      </c>
      <c r="P121" s="832">
        <v>0</v>
      </c>
      <c r="Q121" s="582">
        <v>2023</v>
      </c>
      <c r="R121" s="832" t="s">
        <v>1152</v>
      </c>
      <c r="S121" s="832" t="s">
        <v>32</v>
      </c>
      <c r="T121" s="832" t="s">
        <v>33</v>
      </c>
      <c r="U121" s="832">
        <v>1</v>
      </c>
      <c r="V121" s="1147">
        <v>1</v>
      </c>
      <c r="W121" s="1158">
        <v>1</v>
      </c>
      <c r="X121" s="1147">
        <v>1</v>
      </c>
      <c r="Y121" s="1147">
        <v>1</v>
      </c>
      <c r="Z121" s="1147">
        <v>1</v>
      </c>
      <c r="AA121" s="1143">
        <v>230800000</v>
      </c>
      <c r="AB121" s="1145"/>
      <c r="AC121" s="1145"/>
      <c r="AD121" s="1145"/>
      <c r="AE121" s="1145"/>
      <c r="AF121" s="1145"/>
      <c r="AG121" s="1145"/>
      <c r="AH121" s="1145"/>
      <c r="AI121" s="1145"/>
      <c r="AJ121" s="1145"/>
      <c r="AK121" s="1145"/>
      <c r="AL121" s="1145"/>
      <c r="AM121" s="1145"/>
      <c r="AN121" s="1145"/>
      <c r="AO121" s="1145"/>
      <c r="AP121" s="1145"/>
      <c r="AQ121" s="1145"/>
      <c r="AR121" s="1145"/>
      <c r="AS121" s="1145"/>
      <c r="AT121" s="1145"/>
      <c r="AU121" s="1145"/>
      <c r="AV121" s="1145"/>
      <c r="AW121" s="1145"/>
      <c r="AX121" s="1145"/>
      <c r="AY121" s="1345">
        <f t="shared" si="27"/>
        <v>230800000</v>
      </c>
      <c r="AZ121" s="1145">
        <v>193417069</v>
      </c>
      <c r="BA121" s="1145"/>
      <c r="BB121" s="1145"/>
      <c r="BC121" s="1145"/>
      <c r="BD121" s="1145"/>
      <c r="BE121" s="1145"/>
      <c r="BF121" s="1145"/>
      <c r="BG121" s="1145"/>
      <c r="BH121" s="1145"/>
      <c r="BI121" s="1145">
        <v>14113833</v>
      </c>
      <c r="BJ121" s="1145"/>
      <c r="BK121" s="1145"/>
      <c r="BL121" s="1145"/>
      <c r="BM121" s="1145"/>
      <c r="BN121" s="1145"/>
      <c r="BO121" s="1145"/>
      <c r="BP121" s="1145"/>
      <c r="BQ121" s="1145"/>
      <c r="BR121" s="1145"/>
      <c r="BS121" s="1145"/>
      <c r="BT121" s="1145"/>
      <c r="BU121" s="1145"/>
      <c r="BV121" s="1145"/>
      <c r="BW121" s="1345">
        <f t="shared" si="23"/>
        <v>207530902</v>
      </c>
      <c r="BX121" s="1145">
        <v>231719905</v>
      </c>
      <c r="BY121" s="1145"/>
      <c r="BZ121" s="1145"/>
      <c r="CA121" s="1145"/>
      <c r="CB121" s="1145"/>
      <c r="CC121" s="1145"/>
      <c r="CD121" s="1145"/>
      <c r="CE121" s="1145"/>
      <c r="CF121" s="1145"/>
      <c r="CG121" s="1145">
        <v>83640208</v>
      </c>
      <c r="CH121" s="1145"/>
      <c r="CI121" s="1145"/>
      <c r="CJ121" s="1145"/>
      <c r="CK121" s="1145"/>
      <c r="CL121" s="1145"/>
      <c r="CM121" s="1145"/>
      <c r="CN121" s="1145"/>
      <c r="CO121" s="1145"/>
      <c r="CP121" s="1145"/>
      <c r="CQ121" s="1145"/>
      <c r="CR121" s="1145"/>
      <c r="CS121" s="1145"/>
      <c r="CT121" s="1145"/>
      <c r="CU121" s="1345">
        <f t="shared" si="24"/>
        <v>315360113</v>
      </c>
      <c r="CV121" s="1145">
        <v>230819905</v>
      </c>
      <c r="CW121" s="1145"/>
      <c r="CX121" s="1145"/>
      <c r="CY121" s="1145"/>
      <c r="CZ121" s="1145"/>
      <c r="DA121" s="1145"/>
      <c r="DB121" s="1152"/>
      <c r="DC121" s="1152"/>
      <c r="DD121" s="1152"/>
      <c r="DE121" s="1152">
        <v>102563860</v>
      </c>
      <c r="DF121" s="1152"/>
      <c r="DG121" s="1152"/>
      <c r="DH121" s="1152"/>
      <c r="DI121" s="1152"/>
      <c r="DJ121" s="1152"/>
      <c r="DK121" s="1152"/>
      <c r="DL121" s="1152"/>
      <c r="DM121" s="1152"/>
      <c r="DN121" s="1152"/>
      <c r="DO121" s="1152"/>
      <c r="DP121" s="1152"/>
      <c r="DQ121" s="1152"/>
      <c r="DR121" s="1152"/>
      <c r="DS121" s="1286">
        <f t="shared" si="25"/>
        <v>333383765</v>
      </c>
      <c r="DT121" s="1144">
        <f t="shared" si="22"/>
        <v>1087074780</v>
      </c>
      <c r="DU121" s="575" t="s">
        <v>1166</v>
      </c>
    </row>
    <row r="122" spans="1:137" ht="16.5" x14ac:dyDescent="0.25">
      <c r="A122" s="1446" t="s">
        <v>1167</v>
      </c>
      <c r="B122" s="1447"/>
      <c r="C122" s="1447"/>
      <c r="D122" s="1447"/>
      <c r="E122" s="1447"/>
      <c r="F122" s="1447"/>
      <c r="G122" s="1447"/>
      <c r="H122" s="1447"/>
      <c r="I122" s="1447"/>
      <c r="J122" s="1447"/>
      <c r="K122" s="1447"/>
      <c r="L122" s="1447"/>
      <c r="M122" s="1447"/>
      <c r="N122" s="1447"/>
      <c r="O122" s="1447"/>
      <c r="P122" s="1447"/>
      <c r="Q122" s="1447"/>
      <c r="R122" s="1447"/>
      <c r="S122" s="1447"/>
      <c r="T122" s="1447"/>
      <c r="U122" s="1447"/>
      <c r="V122" s="1447"/>
      <c r="W122" s="1447"/>
      <c r="X122" s="1447"/>
      <c r="Y122" s="1447"/>
      <c r="Z122" s="1448"/>
      <c r="AA122" s="1329">
        <f>SUM(AA72:AA121)</f>
        <v>2874153141</v>
      </c>
      <c r="AB122" s="1330"/>
      <c r="AC122" s="1330"/>
      <c r="AD122" s="1330"/>
      <c r="AE122" s="1330"/>
      <c r="AF122" s="1330"/>
      <c r="AG122" s="1330"/>
      <c r="AH122" s="1330"/>
      <c r="AI122" s="1330"/>
      <c r="AJ122" s="1330"/>
      <c r="AK122" s="1330"/>
      <c r="AL122" s="1330"/>
      <c r="AM122" s="1330"/>
      <c r="AN122" s="1330"/>
      <c r="AO122" s="1330"/>
      <c r="AP122" s="1330"/>
      <c r="AQ122" s="1330"/>
      <c r="AR122" s="1330"/>
      <c r="AS122" s="1330"/>
      <c r="AT122" s="1330"/>
      <c r="AU122" s="1330"/>
      <c r="AV122" s="1330"/>
      <c r="AW122" s="1330"/>
      <c r="AX122" s="1331"/>
      <c r="AY122" s="1327">
        <f>SUM(AY72:AY121)</f>
        <v>3659694141</v>
      </c>
      <c r="AZ122" s="1351">
        <f t="shared" ref="AZ122:DK122" si="28">SUM(AZ72:AZ121)</f>
        <v>2823141999</v>
      </c>
      <c r="BA122" s="1351">
        <f t="shared" si="28"/>
        <v>0</v>
      </c>
      <c r="BB122" s="1351"/>
      <c r="BC122" s="1351">
        <f t="shared" si="28"/>
        <v>0</v>
      </c>
      <c r="BD122" s="1351">
        <f t="shared" si="28"/>
        <v>0</v>
      </c>
      <c r="BE122" s="1351">
        <f t="shared" si="28"/>
        <v>0</v>
      </c>
      <c r="BF122" s="1351">
        <f t="shared" si="28"/>
        <v>0</v>
      </c>
      <c r="BG122" s="1351">
        <f t="shared" si="28"/>
        <v>0</v>
      </c>
      <c r="BH122" s="1351">
        <f t="shared" si="28"/>
        <v>0</v>
      </c>
      <c r="BI122" s="1351">
        <f t="shared" si="28"/>
        <v>808814581</v>
      </c>
      <c r="BJ122" s="1351">
        <f t="shared" si="28"/>
        <v>309729</v>
      </c>
      <c r="BK122" s="1351">
        <f t="shared" si="28"/>
        <v>0</v>
      </c>
      <c r="BL122" s="1351">
        <f t="shared" si="28"/>
        <v>0</v>
      </c>
      <c r="BM122" s="1351">
        <f t="shared" si="28"/>
        <v>0</v>
      </c>
      <c r="BN122" s="1351">
        <f t="shared" si="28"/>
        <v>0</v>
      </c>
      <c r="BO122" s="1351">
        <f t="shared" si="28"/>
        <v>0</v>
      </c>
      <c r="BP122" s="1351">
        <f t="shared" si="28"/>
        <v>0</v>
      </c>
      <c r="BQ122" s="1351">
        <f t="shared" si="28"/>
        <v>0</v>
      </c>
      <c r="BR122" s="1351">
        <f t="shared" si="28"/>
        <v>0</v>
      </c>
      <c r="BS122" s="1351">
        <f t="shared" si="28"/>
        <v>0</v>
      </c>
      <c r="BT122" s="1351">
        <f t="shared" si="28"/>
        <v>0</v>
      </c>
      <c r="BU122" s="1351">
        <f t="shared" si="28"/>
        <v>0</v>
      </c>
      <c r="BV122" s="1351"/>
      <c r="BW122" s="1351">
        <f t="shared" si="28"/>
        <v>3632266309</v>
      </c>
      <c r="BX122" s="934">
        <f t="shared" si="28"/>
        <v>2947360247</v>
      </c>
      <c r="BY122" s="934">
        <f t="shared" si="28"/>
        <v>0</v>
      </c>
      <c r="BZ122" s="934"/>
      <c r="CA122" s="934">
        <f t="shared" si="28"/>
        <v>0</v>
      </c>
      <c r="CB122" s="934">
        <f t="shared" si="28"/>
        <v>0</v>
      </c>
      <c r="CC122" s="934">
        <f t="shared" si="28"/>
        <v>0</v>
      </c>
      <c r="CD122" s="934">
        <f t="shared" si="28"/>
        <v>0</v>
      </c>
      <c r="CE122" s="934">
        <f t="shared" si="28"/>
        <v>0</v>
      </c>
      <c r="CF122" s="934">
        <f t="shared" si="28"/>
        <v>0</v>
      </c>
      <c r="CG122" s="934">
        <f t="shared" si="28"/>
        <v>844402422</v>
      </c>
      <c r="CH122" s="934">
        <f t="shared" si="28"/>
        <v>323357</v>
      </c>
      <c r="CI122" s="934">
        <f t="shared" si="28"/>
        <v>0</v>
      </c>
      <c r="CJ122" s="934">
        <f t="shared" si="28"/>
        <v>0</v>
      </c>
      <c r="CK122" s="934">
        <f t="shared" si="28"/>
        <v>0</v>
      </c>
      <c r="CL122" s="934">
        <f t="shared" si="28"/>
        <v>0</v>
      </c>
      <c r="CM122" s="934">
        <f t="shared" si="28"/>
        <v>0</v>
      </c>
      <c r="CN122" s="934">
        <f t="shared" si="28"/>
        <v>0</v>
      </c>
      <c r="CO122" s="934">
        <f t="shared" si="28"/>
        <v>0</v>
      </c>
      <c r="CP122" s="934">
        <f t="shared" si="28"/>
        <v>0</v>
      </c>
      <c r="CQ122" s="934">
        <f t="shared" si="28"/>
        <v>0</v>
      </c>
      <c r="CR122" s="934">
        <f t="shared" si="28"/>
        <v>0</v>
      </c>
      <c r="CS122" s="934">
        <f t="shared" si="28"/>
        <v>0</v>
      </c>
      <c r="CT122" s="934"/>
      <c r="CU122" s="1351">
        <f t="shared" si="28"/>
        <v>3792086026</v>
      </c>
      <c r="CV122" s="1351">
        <f t="shared" si="28"/>
        <v>3087786858</v>
      </c>
      <c r="CW122" s="1351">
        <f t="shared" si="28"/>
        <v>0</v>
      </c>
      <c r="CX122" s="1351"/>
      <c r="CY122" s="1351">
        <f t="shared" si="28"/>
        <v>0</v>
      </c>
      <c r="CZ122" s="1351">
        <f t="shared" si="28"/>
        <v>0</v>
      </c>
      <c r="DA122" s="1351">
        <f t="shared" si="28"/>
        <v>0</v>
      </c>
      <c r="DB122" s="1351">
        <f t="shared" si="28"/>
        <v>0</v>
      </c>
      <c r="DC122" s="1351">
        <f t="shared" si="28"/>
        <v>0</v>
      </c>
      <c r="DD122" s="1351">
        <f t="shared" si="28"/>
        <v>0</v>
      </c>
      <c r="DE122" s="1351">
        <f t="shared" si="28"/>
        <v>881556128</v>
      </c>
      <c r="DF122" s="1351">
        <f t="shared" si="28"/>
        <v>337585</v>
      </c>
      <c r="DG122" s="1351">
        <f t="shared" si="28"/>
        <v>0</v>
      </c>
      <c r="DH122" s="1351">
        <f t="shared" si="28"/>
        <v>0</v>
      </c>
      <c r="DI122" s="1351">
        <f t="shared" si="28"/>
        <v>0</v>
      </c>
      <c r="DJ122" s="1351">
        <f t="shared" si="28"/>
        <v>0</v>
      </c>
      <c r="DK122" s="1351">
        <f t="shared" si="28"/>
        <v>0</v>
      </c>
      <c r="DL122" s="1351">
        <f t="shared" ref="DL122:DT122" si="29">SUM(DL72:DL121)</f>
        <v>0</v>
      </c>
      <c r="DM122" s="1351">
        <f t="shared" si="29"/>
        <v>0</v>
      </c>
      <c r="DN122" s="1351">
        <f t="shared" si="29"/>
        <v>0</v>
      </c>
      <c r="DO122" s="1351">
        <f t="shared" si="29"/>
        <v>0</v>
      </c>
      <c r="DP122" s="1351">
        <f t="shared" si="29"/>
        <v>0</v>
      </c>
      <c r="DQ122" s="1351">
        <f t="shared" si="29"/>
        <v>0</v>
      </c>
      <c r="DR122" s="1352"/>
      <c r="DS122" s="1352">
        <f t="shared" si="29"/>
        <v>3969680571</v>
      </c>
      <c r="DT122" s="1351">
        <f t="shared" si="29"/>
        <v>15053727047</v>
      </c>
      <c r="DU122" s="1353" t="s">
        <v>1166</v>
      </c>
      <c r="DV122" s="1354"/>
      <c r="DW122" s="789"/>
      <c r="DX122" s="789"/>
      <c r="DY122" s="789"/>
      <c r="DZ122" s="789"/>
    </row>
    <row r="123" spans="1:137" ht="40.5" x14ac:dyDescent="0.25">
      <c r="A123" s="832">
        <v>1</v>
      </c>
      <c r="B123" s="832" t="s">
        <v>25</v>
      </c>
      <c r="C123" s="832" t="s">
        <v>438</v>
      </c>
      <c r="D123" s="832" t="s">
        <v>439</v>
      </c>
      <c r="E123" s="832" t="s">
        <v>1315</v>
      </c>
      <c r="F123" s="832" t="s">
        <v>441</v>
      </c>
      <c r="G123" s="832" t="s">
        <v>442</v>
      </c>
      <c r="H123" s="832">
        <v>0</v>
      </c>
      <c r="I123" s="832" t="s">
        <v>443</v>
      </c>
      <c r="J123" s="832" t="s">
        <v>444</v>
      </c>
      <c r="K123" s="832" t="s">
        <v>33</v>
      </c>
      <c r="L123" s="832">
        <v>5000</v>
      </c>
      <c r="M123" s="832">
        <v>5000</v>
      </c>
      <c r="N123" s="832" t="s">
        <v>445</v>
      </c>
      <c r="O123" s="832" t="s">
        <v>446</v>
      </c>
      <c r="P123" s="832">
        <v>0</v>
      </c>
      <c r="Q123" s="832">
        <v>2023</v>
      </c>
      <c r="R123" s="832" t="s">
        <v>447</v>
      </c>
      <c r="S123" s="832" t="s">
        <v>37</v>
      </c>
      <c r="T123" s="832" t="s">
        <v>139</v>
      </c>
      <c r="U123" s="832">
        <v>5000</v>
      </c>
      <c r="V123" s="832">
        <v>5000</v>
      </c>
      <c r="W123" s="969">
        <v>1250</v>
      </c>
      <c r="X123" s="832">
        <v>1250</v>
      </c>
      <c r="Y123" s="832">
        <v>1250</v>
      </c>
      <c r="Z123" s="832">
        <v>1250</v>
      </c>
      <c r="AA123" s="1143"/>
      <c r="AB123" s="1144"/>
      <c r="AC123" s="1144"/>
      <c r="AD123" s="1144"/>
      <c r="AE123" s="1144"/>
      <c r="AF123" s="1144"/>
      <c r="AG123" s="1144"/>
      <c r="AH123" s="1144"/>
      <c r="AI123" s="1144"/>
      <c r="AJ123" s="1144"/>
      <c r="AK123" s="1144"/>
      <c r="AL123" s="1144">
        <v>74593257</v>
      </c>
      <c r="AM123" s="1144">
        <v>457325251</v>
      </c>
      <c r="AN123" s="1144"/>
      <c r="AO123" s="1144"/>
      <c r="AP123" s="1144"/>
      <c r="AQ123" s="1144"/>
      <c r="AR123" s="1144"/>
      <c r="AS123" s="1144"/>
      <c r="AT123" s="1144"/>
      <c r="AU123" s="1144"/>
      <c r="AV123" s="1144"/>
      <c r="AW123" s="1144"/>
      <c r="AX123" s="1144"/>
      <c r="AY123" s="1345">
        <f>SUM(AA123:AX123)</f>
        <v>531918508</v>
      </c>
      <c r="AZ123" s="1144"/>
      <c r="BA123" s="1144"/>
      <c r="BB123" s="1144"/>
      <c r="BC123" s="1144"/>
      <c r="BD123" s="1144"/>
      <c r="BE123" s="1144"/>
      <c r="BF123" s="1144"/>
      <c r="BG123" s="1144"/>
      <c r="BH123" s="1144"/>
      <c r="BI123" s="1144"/>
      <c r="BJ123" s="1144"/>
      <c r="BK123" s="1144">
        <v>74593257</v>
      </c>
      <c r="BL123" s="1144">
        <v>373829884</v>
      </c>
      <c r="BM123" s="1144"/>
      <c r="BN123" s="1144"/>
      <c r="BO123" s="1144"/>
      <c r="BP123" s="1144"/>
      <c r="BQ123" s="1144"/>
      <c r="BR123" s="1144"/>
      <c r="BS123" s="1144"/>
      <c r="BT123" s="1144"/>
      <c r="BU123" s="1144"/>
      <c r="BV123" s="1144"/>
      <c r="BW123" s="1345">
        <f>SUM(AZ123:BU123)</f>
        <v>448423141</v>
      </c>
      <c r="BX123" s="1144"/>
      <c r="BY123" s="1144"/>
      <c r="BZ123" s="1144"/>
      <c r="CA123" s="1144"/>
      <c r="CB123" s="1144"/>
      <c r="CC123" s="1144"/>
      <c r="CD123" s="1144"/>
      <c r="CE123" s="1144"/>
      <c r="CF123" s="1144"/>
      <c r="CG123" s="1144"/>
      <c r="CH123" s="1144"/>
      <c r="CI123" s="1144">
        <v>74593257</v>
      </c>
      <c r="CJ123" s="1144">
        <v>371397599</v>
      </c>
      <c r="CK123" s="1144"/>
      <c r="CL123" s="1144"/>
      <c r="CM123" s="1144"/>
      <c r="CN123" s="1144"/>
      <c r="CO123" s="1144"/>
      <c r="CP123" s="1144"/>
      <c r="CQ123" s="1144"/>
      <c r="CR123" s="1144"/>
      <c r="CS123" s="1144"/>
      <c r="CT123" s="1144"/>
      <c r="CU123" s="1345">
        <f>SUM(BX123:CS123)</f>
        <v>445990856</v>
      </c>
      <c r="CV123" s="1144"/>
      <c r="CW123" s="1144"/>
      <c r="CX123" s="1144"/>
      <c r="CY123" s="1144"/>
      <c r="CZ123" s="1144"/>
      <c r="DA123" s="1144"/>
      <c r="DB123" s="1146"/>
      <c r="DC123" s="1146"/>
      <c r="DD123" s="1146"/>
      <c r="DE123" s="1146"/>
      <c r="DF123" s="1146"/>
      <c r="DG123" s="1146">
        <v>74593257</v>
      </c>
      <c r="DH123" s="1146">
        <v>377299093</v>
      </c>
      <c r="DI123" s="1146"/>
      <c r="DJ123" s="1146"/>
      <c r="DK123" s="1146"/>
      <c r="DL123" s="1146"/>
      <c r="DM123" s="1146"/>
      <c r="DN123" s="1146"/>
      <c r="DO123" s="1146"/>
      <c r="DP123" s="1146"/>
      <c r="DQ123" s="1146"/>
      <c r="DR123" s="1146"/>
      <c r="DS123" s="1286">
        <f>SUM(CV123:DQ123)</f>
        <v>451892350</v>
      </c>
      <c r="DT123" s="1144">
        <f t="shared" ref="DT123:DT141" si="30">+AY123+BW123+CU123+DS123</f>
        <v>1878224855</v>
      </c>
      <c r="DU123" s="832" t="s">
        <v>1168</v>
      </c>
    </row>
    <row r="124" spans="1:137" ht="40.5" x14ac:dyDescent="0.25">
      <c r="A124" s="832">
        <v>1</v>
      </c>
      <c r="B124" s="832" t="s">
        <v>25</v>
      </c>
      <c r="C124" s="832" t="s">
        <v>438</v>
      </c>
      <c r="D124" s="832" t="s">
        <v>439</v>
      </c>
      <c r="E124" s="832" t="s">
        <v>440</v>
      </c>
      <c r="F124" s="832" t="s">
        <v>441</v>
      </c>
      <c r="G124" s="832" t="s">
        <v>442</v>
      </c>
      <c r="H124" s="832">
        <v>0</v>
      </c>
      <c r="I124" s="832" t="s">
        <v>443</v>
      </c>
      <c r="J124" s="832" t="s">
        <v>444</v>
      </c>
      <c r="K124" s="832" t="s">
        <v>33</v>
      </c>
      <c r="L124" s="832">
        <v>5000</v>
      </c>
      <c r="M124" s="832">
        <v>5000</v>
      </c>
      <c r="N124" s="832" t="s">
        <v>448</v>
      </c>
      <c r="O124" s="832" t="s">
        <v>449</v>
      </c>
      <c r="P124" s="832">
        <v>4</v>
      </c>
      <c r="Q124" s="832">
        <v>2023</v>
      </c>
      <c r="R124" s="832" t="s">
        <v>450</v>
      </c>
      <c r="S124" s="832" t="s">
        <v>37</v>
      </c>
      <c r="T124" s="832" t="s">
        <v>33</v>
      </c>
      <c r="U124" s="832">
        <v>5</v>
      </c>
      <c r="V124" s="832">
        <v>5</v>
      </c>
      <c r="W124" s="969">
        <v>5</v>
      </c>
      <c r="X124" s="832">
        <v>5</v>
      </c>
      <c r="Y124" s="832">
        <v>5</v>
      </c>
      <c r="Z124" s="832">
        <v>5</v>
      </c>
      <c r="AA124" s="1143">
        <v>150150300</v>
      </c>
      <c r="AB124" s="1144"/>
      <c r="AC124" s="1144"/>
      <c r="AD124" s="1144"/>
      <c r="AE124" s="1144"/>
      <c r="AF124" s="1144"/>
      <c r="AG124" s="1144"/>
      <c r="AH124" s="1144"/>
      <c r="AI124" s="1144"/>
      <c r="AJ124" s="1144"/>
      <c r="AK124" s="1144"/>
      <c r="AL124" s="1144"/>
      <c r="AM124" s="1144">
        <v>201800000</v>
      </c>
      <c r="AN124" s="1144"/>
      <c r="AO124" s="1144"/>
      <c r="AP124" s="1144"/>
      <c r="AQ124" s="1144"/>
      <c r="AR124" s="1144"/>
      <c r="AS124" s="1144"/>
      <c r="AT124" s="1144"/>
      <c r="AU124" s="1144"/>
      <c r="AV124" s="1144"/>
      <c r="AW124" s="1144"/>
      <c r="AX124" s="1144"/>
      <c r="AY124" s="1345">
        <f t="shared" ref="AY124:AY141" si="31">SUM(AA124:AX124)</f>
        <v>351950300</v>
      </c>
      <c r="AZ124" s="1144">
        <v>100150300</v>
      </c>
      <c r="BA124" s="1144"/>
      <c r="BB124" s="1144"/>
      <c r="BC124" s="1144"/>
      <c r="BD124" s="1144"/>
      <c r="BE124" s="1144"/>
      <c r="BF124" s="1144"/>
      <c r="BG124" s="1144"/>
      <c r="BH124" s="1144"/>
      <c r="BI124" s="1144"/>
      <c r="BJ124" s="1144"/>
      <c r="BK124" s="1144"/>
      <c r="BL124" s="1144">
        <v>151800000</v>
      </c>
      <c r="BM124" s="1144"/>
      <c r="BN124" s="1144"/>
      <c r="BO124" s="1144"/>
      <c r="BP124" s="1144"/>
      <c r="BQ124" s="1144"/>
      <c r="BR124" s="1144"/>
      <c r="BS124" s="1144"/>
      <c r="BT124" s="1144"/>
      <c r="BU124" s="1144"/>
      <c r="BV124" s="1144"/>
      <c r="BW124" s="1345">
        <f t="shared" ref="BW124:BW141" si="32">SUM(AZ124:BU124)</f>
        <v>251950300</v>
      </c>
      <c r="BX124" s="1144">
        <v>141372926</v>
      </c>
      <c r="BY124" s="1144"/>
      <c r="BZ124" s="1144"/>
      <c r="CA124" s="1144"/>
      <c r="CB124" s="1144"/>
      <c r="CC124" s="1144"/>
      <c r="CD124" s="1144"/>
      <c r="CE124" s="1144"/>
      <c r="CF124" s="1144"/>
      <c r="CG124" s="1144"/>
      <c r="CH124" s="1144"/>
      <c r="CI124" s="1144"/>
      <c r="CJ124" s="1144">
        <v>180000000</v>
      </c>
      <c r="CK124" s="1144"/>
      <c r="CL124" s="1144"/>
      <c r="CM124" s="1144"/>
      <c r="CN124" s="1144"/>
      <c r="CO124" s="1144"/>
      <c r="CP124" s="1144"/>
      <c r="CQ124" s="1144"/>
      <c r="CR124" s="1144"/>
      <c r="CS124" s="1144"/>
      <c r="CT124" s="1144"/>
      <c r="CU124" s="1345">
        <f t="shared" ref="CU124:CU141" si="33">SUM(BX124:CS124)</f>
        <v>321372926</v>
      </c>
      <c r="CV124" s="1144">
        <v>150000000</v>
      </c>
      <c r="CW124" s="1144"/>
      <c r="CX124" s="1144"/>
      <c r="CY124" s="1144"/>
      <c r="CZ124" s="1144"/>
      <c r="DA124" s="1144"/>
      <c r="DB124" s="1146"/>
      <c r="DC124" s="1146"/>
      <c r="DD124" s="1146"/>
      <c r="DE124" s="1146"/>
      <c r="DF124" s="1146"/>
      <c r="DG124" s="1146"/>
      <c r="DH124" s="1146">
        <v>201000000</v>
      </c>
      <c r="DI124" s="1146"/>
      <c r="DJ124" s="1146"/>
      <c r="DK124" s="1146"/>
      <c r="DL124" s="1146"/>
      <c r="DM124" s="1146"/>
      <c r="DN124" s="1146"/>
      <c r="DO124" s="1146"/>
      <c r="DP124" s="1146"/>
      <c r="DQ124" s="1146"/>
      <c r="DR124" s="1146"/>
      <c r="DS124" s="1286">
        <f>SUM(CV124:DQ124)</f>
        <v>351000000</v>
      </c>
      <c r="DT124" s="1144">
        <f t="shared" si="30"/>
        <v>1276273526</v>
      </c>
      <c r="DU124" s="832" t="s">
        <v>1168</v>
      </c>
    </row>
    <row r="125" spans="1:137" ht="40.5" x14ac:dyDescent="0.25">
      <c r="A125" s="832">
        <v>1</v>
      </c>
      <c r="B125" s="832" t="s">
        <v>25</v>
      </c>
      <c r="C125" s="832" t="s">
        <v>438</v>
      </c>
      <c r="D125" s="832" t="s">
        <v>439</v>
      </c>
      <c r="E125" s="832" t="s">
        <v>440</v>
      </c>
      <c r="F125" s="832" t="s">
        <v>441</v>
      </c>
      <c r="G125" s="832" t="s">
        <v>442</v>
      </c>
      <c r="H125" s="832">
        <v>0</v>
      </c>
      <c r="I125" s="832" t="s">
        <v>443</v>
      </c>
      <c r="J125" s="832" t="s">
        <v>444</v>
      </c>
      <c r="K125" s="832" t="s">
        <v>33</v>
      </c>
      <c r="L125" s="832">
        <v>5000</v>
      </c>
      <c r="M125" s="832">
        <v>5000</v>
      </c>
      <c r="N125" s="832" t="s">
        <v>451</v>
      </c>
      <c r="O125" s="832" t="s">
        <v>452</v>
      </c>
      <c r="P125" s="832">
        <v>0</v>
      </c>
      <c r="Q125" s="832">
        <v>2023</v>
      </c>
      <c r="R125" s="832" t="s">
        <v>453</v>
      </c>
      <c r="S125" s="832" t="s">
        <v>37</v>
      </c>
      <c r="T125" s="832" t="s">
        <v>33</v>
      </c>
      <c r="U125" s="832">
        <v>4</v>
      </c>
      <c r="V125" s="832">
        <v>4</v>
      </c>
      <c r="W125" s="969">
        <v>1</v>
      </c>
      <c r="X125" s="832">
        <v>1</v>
      </c>
      <c r="Y125" s="832">
        <v>1</v>
      </c>
      <c r="Z125" s="832">
        <v>1</v>
      </c>
      <c r="AA125" s="1143">
        <v>50015000</v>
      </c>
      <c r="AB125" s="1144"/>
      <c r="AC125" s="1144"/>
      <c r="AD125" s="1144"/>
      <c r="AE125" s="1144"/>
      <c r="AF125" s="1144"/>
      <c r="AG125" s="1144"/>
      <c r="AH125" s="1144"/>
      <c r="AI125" s="1144"/>
      <c r="AJ125" s="1144"/>
      <c r="AK125" s="1144"/>
      <c r="AL125" s="1144"/>
      <c r="AM125" s="1144"/>
      <c r="AN125" s="1144"/>
      <c r="AO125" s="1144"/>
      <c r="AP125" s="1144"/>
      <c r="AQ125" s="1144"/>
      <c r="AR125" s="1144"/>
      <c r="AS125" s="1144"/>
      <c r="AT125" s="1144"/>
      <c r="AU125" s="1144"/>
      <c r="AV125" s="1144"/>
      <c r="AW125" s="1144"/>
      <c r="AX125" s="1144"/>
      <c r="AY125" s="1345">
        <f t="shared" si="31"/>
        <v>50015000</v>
      </c>
      <c r="AZ125" s="1144">
        <v>50015000</v>
      </c>
      <c r="BA125" s="1144"/>
      <c r="BB125" s="1144"/>
      <c r="BC125" s="1144"/>
      <c r="BD125" s="1144"/>
      <c r="BE125" s="1144"/>
      <c r="BF125" s="1144"/>
      <c r="BG125" s="1144"/>
      <c r="BH125" s="1144"/>
      <c r="BI125" s="1144"/>
      <c r="BJ125" s="1144"/>
      <c r="BK125" s="1144"/>
      <c r="BL125" s="1144"/>
      <c r="BM125" s="1144"/>
      <c r="BN125" s="1144"/>
      <c r="BO125" s="1144"/>
      <c r="BP125" s="1144"/>
      <c r="BQ125" s="1144"/>
      <c r="BR125" s="1144"/>
      <c r="BS125" s="1144"/>
      <c r="BT125" s="1144"/>
      <c r="BU125" s="1144"/>
      <c r="BV125" s="1144"/>
      <c r="BW125" s="1345">
        <f t="shared" si="32"/>
        <v>50015000</v>
      </c>
      <c r="BX125" s="1144">
        <v>50015000</v>
      </c>
      <c r="BY125" s="1144"/>
      <c r="BZ125" s="1144"/>
      <c r="CA125" s="1144"/>
      <c r="CB125" s="1144"/>
      <c r="CC125" s="1144"/>
      <c r="CD125" s="1144"/>
      <c r="CE125" s="1144"/>
      <c r="CF125" s="1144"/>
      <c r="CG125" s="1144"/>
      <c r="CH125" s="1144"/>
      <c r="CI125" s="1144"/>
      <c r="CJ125" s="1144"/>
      <c r="CK125" s="1144"/>
      <c r="CL125" s="1144"/>
      <c r="CM125" s="1144"/>
      <c r="CN125" s="1144"/>
      <c r="CO125" s="1144"/>
      <c r="CP125" s="1144"/>
      <c r="CQ125" s="1144"/>
      <c r="CR125" s="1144"/>
      <c r="CS125" s="1144"/>
      <c r="CT125" s="1144"/>
      <c r="CU125" s="1345">
        <f t="shared" si="33"/>
        <v>50015000</v>
      </c>
      <c r="CV125" s="1144">
        <v>50015000</v>
      </c>
      <c r="CW125" s="1144"/>
      <c r="CX125" s="1144"/>
      <c r="CY125" s="1144"/>
      <c r="CZ125" s="1144"/>
      <c r="DA125" s="1144"/>
      <c r="DB125" s="1146"/>
      <c r="DC125" s="1146"/>
      <c r="DD125" s="1146"/>
      <c r="DE125" s="1146"/>
      <c r="DF125" s="1146"/>
      <c r="DG125" s="1146"/>
      <c r="DH125" s="1146"/>
      <c r="DI125" s="1146"/>
      <c r="DJ125" s="1146"/>
      <c r="DK125" s="1146"/>
      <c r="DL125" s="1146"/>
      <c r="DM125" s="1146"/>
      <c r="DN125" s="1146"/>
      <c r="DO125" s="1146"/>
      <c r="DP125" s="1146"/>
      <c r="DQ125" s="1146"/>
      <c r="DR125" s="1146"/>
      <c r="DS125" s="1286">
        <f t="shared" ref="DS125:DS141" si="34">SUM(CV125:DJ125)</f>
        <v>50015000</v>
      </c>
      <c r="DT125" s="1144">
        <f t="shared" si="30"/>
        <v>200060000</v>
      </c>
      <c r="DU125" s="832" t="s">
        <v>1168</v>
      </c>
    </row>
    <row r="126" spans="1:137" ht="40.5" x14ac:dyDescent="0.25">
      <c r="A126" s="832">
        <v>1</v>
      </c>
      <c r="B126" s="832" t="s">
        <v>25</v>
      </c>
      <c r="C126" s="832" t="s">
        <v>438</v>
      </c>
      <c r="D126" s="832" t="s">
        <v>439</v>
      </c>
      <c r="E126" s="832" t="s">
        <v>454</v>
      </c>
      <c r="F126" s="832" t="s">
        <v>441</v>
      </c>
      <c r="G126" s="832" t="s">
        <v>442</v>
      </c>
      <c r="H126" s="832">
        <v>0</v>
      </c>
      <c r="I126" s="832" t="s">
        <v>443</v>
      </c>
      <c r="J126" s="832" t="s">
        <v>444</v>
      </c>
      <c r="K126" s="832" t="s">
        <v>33</v>
      </c>
      <c r="L126" s="832">
        <v>5000</v>
      </c>
      <c r="M126" s="832">
        <v>5000</v>
      </c>
      <c r="N126" s="832" t="s">
        <v>455</v>
      </c>
      <c r="O126" s="832" t="s">
        <v>456</v>
      </c>
      <c r="P126" s="832">
        <v>34</v>
      </c>
      <c r="Q126" s="832">
        <v>2023</v>
      </c>
      <c r="R126" s="832" t="s">
        <v>457</v>
      </c>
      <c r="S126" s="832" t="s">
        <v>37</v>
      </c>
      <c r="T126" s="832" t="s">
        <v>33</v>
      </c>
      <c r="U126" s="832">
        <v>240</v>
      </c>
      <c r="V126" s="832">
        <v>240</v>
      </c>
      <c r="W126" s="969">
        <v>40</v>
      </c>
      <c r="X126" s="832">
        <v>65</v>
      </c>
      <c r="Y126" s="832">
        <v>65</v>
      </c>
      <c r="Z126" s="832">
        <v>70</v>
      </c>
      <c r="AA126" s="1143">
        <v>225225450</v>
      </c>
      <c r="AB126" s="1144"/>
      <c r="AC126" s="1144"/>
      <c r="AD126" s="1144"/>
      <c r="AE126" s="1144"/>
      <c r="AF126" s="1144"/>
      <c r="AG126" s="1144"/>
      <c r="AH126" s="1144"/>
      <c r="AI126" s="1144"/>
      <c r="AJ126" s="1144"/>
      <c r="AK126" s="1144"/>
      <c r="AL126" s="1144"/>
      <c r="AM126" s="1144"/>
      <c r="AN126" s="1144"/>
      <c r="AO126" s="1144"/>
      <c r="AP126" s="1144"/>
      <c r="AQ126" s="1144"/>
      <c r="AR126" s="1144"/>
      <c r="AS126" s="1144"/>
      <c r="AT126" s="1144"/>
      <c r="AU126" s="1144"/>
      <c r="AV126" s="1144"/>
      <c r="AW126" s="1144">
        <v>19000000</v>
      </c>
      <c r="AX126" s="1144"/>
      <c r="AY126" s="1345">
        <f t="shared" si="31"/>
        <v>244225450</v>
      </c>
      <c r="AZ126" s="1144">
        <v>244890414</v>
      </c>
      <c r="BA126" s="1144"/>
      <c r="BB126" s="1144"/>
      <c r="BC126" s="1144"/>
      <c r="BD126" s="1144"/>
      <c r="BE126" s="1144"/>
      <c r="BF126" s="1144"/>
      <c r="BG126" s="1144"/>
      <c r="BH126" s="1144"/>
      <c r="BI126" s="1144"/>
      <c r="BJ126" s="1144"/>
      <c r="BK126" s="1144"/>
      <c r="BL126" s="1144"/>
      <c r="BM126" s="1144"/>
      <c r="BN126" s="1144"/>
      <c r="BO126" s="1144"/>
      <c r="BP126" s="1144"/>
      <c r="BQ126" s="1144"/>
      <c r="BR126" s="1144"/>
      <c r="BS126" s="1144"/>
      <c r="BT126" s="1144"/>
      <c r="BU126" s="1144"/>
      <c r="BV126" s="1144"/>
      <c r="BW126" s="1345">
        <f t="shared" si="32"/>
        <v>244890414</v>
      </c>
      <c r="BX126" s="1144">
        <v>260225450</v>
      </c>
      <c r="BY126" s="1144"/>
      <c r="BZ126" s="1144"/>
      <c r="CA126" s="1144"/>
      <c r="CB126" s="1144"/>
      <c r="CC126" s="1144"/>
      <c r="CD126" s="1144"/>
      <c r="CE126" s="1144"/>
      <c r="CF126" s="1144"/>
      <c r="CG126" s="1144"/>
      <c r="CH126" s="1144"/>
      <c r="CI126" s="1144"/>
      <c r="CJ126" s="1144"/>
      <c r="CK126" s="1144"/>
      <c r="CL126" s="1144"/>
      <c r="CM126" s="1144"/>
      <c r="CN126" s="1144"/>
      <c r="CO126" s="1144"/>
      <c r="CP126" s="1144"/>
      <c r="CQ126" s="1144"/>
      <c r="CR126" s="1144"/>
      <c r="CS126" s="1144"/>
      <c r="CT126" s="1144"/>
      <c r="CU126" s="1345">
        <f t="shared" si="33"/>
        <v>260225450</v>
      </c>
      <c r="CV126" s="1144">
        <v>292800689</v>
      </c>
      <c r="CW126" s="1144"/>
      <c r="CX126" s="1144"/>
      <c r="CY126" s="1144"/>
      <c r="CZ126" s="1144"/>
      <c r="DA126" s="1144"/>
      <c r="DB126" s="1146"/>
      <c r="DC126" s="1146"/>
      <c r="DD126" s="1146"/>
      <c r="DE126" s="1146"/>
      <c r="DF126" s="1146"/>
      <c r="DG126" s="1146"/>
      <c r="DH126" s="1146"/>
      <c r="DI126" s="1146"/>
      <c r="DJ126" s="1146"/>
      <c r="DK126" s="1146"/>
      <c r="DL126" s="1146"/>
      <c r="DM126" s="1146"/>
      <c r="DN126" s="1146"/>
      <c r="DO126" s="1146"/>
      <c r="DP126" s="1146"/>
      <c r="DQ126" s="1146"/>
      <c r="DR126" s="1146"/>
      <c r="DS126" s="1286">
        <f t="shared" si="34"/>
        <v>292800689</v>
      </c>
      <c r="DT126" s="1144">
        <f t="shared" si="30"/>
        <v>1042142003</v>
      </c>
      <c r="DU126" s="832" t="s">
        <v>1168</v>
      </c>
    </row>
    <row r="127" spans="1:137" ht="40.5" x14ac:dyDescent="0.25">
      <c r="A127" s="832">
        <v>1</v>
      </c>
      <c r="B127" s="832" t="s">
        <v>25</v>
      </c>
      <c r="C127" s="832" t="s">
        <v>438</v>
      </c>
      <c r="D127" s="832" t="s">
        <v>439</v>
      </c>
      <c r="E127" s="832" t="s">
        <v>454</v>
      </c>
      <c r="F127" s="832" t="s">
        <v>441</v>
      </c>
      <c r="G127" s="832" t="s">
        <v>442</v>
      </c>
      <c r="H127" s="832">
        <v>0</v>
      </c>
      <c r="I127" s="832" t="s">
        <v>443</v>
      </c>
      <c r="J127" s="832" t="s">
        <v>444</v>
      </c>
      <c r="K127" s="832" t="s">
        <v>33</v>
      </c>
      <c r="L127" s="832">
        <v>5000</v>
      </c>
      <c r="M127" s="832">
        <v>5000</v>
      </c>
      <c r="N127" s="832" t="s">
        <v>458</v>
      </c>
      <c r="O127" s="1188" t="s">
        <v>459</v>
      </c>
      <c r="P127" s="832">
        <v>0</v>
      </c>
      <c r="Q127" s="832">
        <v>2023</v>
      </c>
      <c r="R127" s="832" t="s">
        <v>460</v>
      </c>
      <c r="S127" s="832" t="s">
        <v>37</v>
      </c>
      <c r="T127" s="832" t="s">
        <v>33</v>
      </c>
      <c r="U127" s="832">
        <v>4</v>
      </c>
      <c r="V127" s="832">
        <v>4</v>
      </c>
      <c r="W127" s="969">
        <v>1</v>
      </c>
      <c r="X127" s="832">
        <v>1</v>
      </c>
      <c r="Y127" s="832">
        <v>1</v>
      </c>
      <c r="Z127" s="832">
        <v>1</v>
      </c>
      <c r="AA127" s="1143">
        <v>75075150</v>
      </c>
      <c r="AB127" s="1144"/>
      <c r="AC127" s="1144"/>
      <c r="AD127" s="1144"/>
      <c r="AE127" s="1144"/>
      <c r="AF127" s="1144"/>
      <c r="AG127" s="1144"/>
      <c r="AH127" s="1144"/>
      <c r="AI127" s="1144"/>
      <c r="AJ127" s="1144"/>
      <c r="AK127" s="1144"/>
      <c r="AL127" s="1144"/>
      <c r="AM127" s="1144">
        <f>209603597+5000000</f>
        <v>214603597</v>
      </c>
      <c r="AN127" s="1144"/>
      <c r="AO127" s="1144"/>
      <c r="AP127" s="1144"/>
      <c r="AQ127" s="1144"/>
      <c r="AR127" s="1144"/>
      <c r="AS127" s="1144"/>
      <c r="AT127" s="1144"/>
      <c r="AU127" s="1144"/>
      <c r="AV127" s="1144"/>
      <c r="AW127" s="1144">
        <v>38500000</v>
      </c>
      <c r="AX127" s="1144"/>
      <c r="AY127" s="1345">
        <f t="shared" si="31"/>
        <v>328178747</v>
      </c>
      <c r="AZ127" s="1144">
        <v>125075150</v>
      </c>
      <c r="BA127" s="1144"/>
      <c r="BB127" s="1144"/>
      <c r="BC127" s="1144"/>
      <c r="BD127" s="1144"/>
      <c r="BE127" s="1144"/>
      <c r="BF127" s="1144"/>
      <c r="BG127" s="1144"/>
      <c r="BH127" s="1144"/>
      <c r="BI127" s="1144"/>
      <c r="BJ127" s="1144"/>
      <c r="BK127" s="1144"/>
      <c r="BL127" s="1144">
        <v>60000000</v>
      </c>
      <c r="BM127" s="1144"/>
      <c r="BN127" s="1144"/>
      <c r="BO127" s="1144"/>
      <c r="BP127" s="1144"/>
      <c r="BQ127" s="1144"/>
      <c r="BR127" s="1144"/>
      <c r="BS127" s="1144"/>
      <c r="BT127" s="1144"/>
      <c r="BU127" s="1144"/>
      <c r="BV127" s="1144"/>
      <c r="BW127" s="1345">
        <f t="shared" si="32"/>
        <v>185075150</v>
      </c>
      <c r="BX127" s="1144">
        <v>107025450</v>
      </c>
      <c r="BY127" s="1144"/>
      <c r="BZ127" s="1144"/>
      <c r="CA127" s="1144"/>
      <c r="CB127" s="1144"/>
      <c r="CC127" s="1144"/>
      <c r="CD127" s="1144"/>
      <c r="CE127" s="1144"/>
      <c r="CF127" s="1144"/>
      <c r="CG127" s="1144"/>
      <c r="CH127" s="1144"/>
      <c r="CI127" s="1144"/>
      <c r="CJ127" s="1144">
        <v>60000000</v>
      </c>
      <c r="CK127" s="1144"/>
      <c r="CL127" s="1144"/>
      <c r="CM127" s="1144"/>
      <c r="CN127" s="1144"/>
      <c r="CO127" s="1144"/>
      <c r="CP127" s="1144"/>
      <c r="CQ127" s="1144"/>
      <c r="CR127" s="1144"/>
      <c r="CS127" s="1144"/>
      <c r="CT127" s="1144"/>
      <c r="CU127" s="1345">
        <f t="shared" si="33"/>
        <v>167025450</v>
      </c>
      <c r="CV127" s="1144">
        <v>106025450</v>
      </c>
      <c r="CW127" s="1144"/>
      <c r="CX127" s="1144"/>
      <c r="CY127" s="1144"/>
      <c r="CZ127" s="1144"/>
      <c r="DA127" s="1144"/>
      <c r="DB127" s="1146"/>
      <c r="DC127" s="1146"/>
      <c r="DD127" s="1146"/>
      <c r="DE127" s="1146"/>
      <c r="DF127" s="1146"/>
      <c r="DG127" s="1146"/>
      <c r="DH127" s="1146">
        <v>60000000</v>
      </c>
      <c r="DI127" s="1146"/>
      <c r="DJ127" s="1146"/>
      <c r="DK127" s="1146"/>
      <c r="DL127" s="1146"/>
      <c r="DM127" s="1146"/>
      <c r="DN127" s="1146"/>
      <c r="DO127" s="1146"/>
      <c r="DP127" s="1146"/>
      <c r="DQ127" s="1146"/>
      <c r="DR127" s="1146"/>
      <c r="DS127" s="1286">
        <f t="shared" si="34"/>
        <v>166025450</v>
      </c>
      <c r="DT127" s="1144">
        <f t="shared" si="30"/>
        <v>846304797</v>
      </c>
      <c r="DU127" s="832" t="s">
        <v>1168</v>
      </c>
    </row>
    <row r="128" spans="1:137" ht="40.5" x14ac:dyDescent="0.25">
      <c r="A128" s="832">
        <v>1</v>
      </c>
      <c r="B128" s="832" t="s">
        <v>25</v>
      </c>
      <c r="C128" s="832" t="s">
        <v>438</v>
      </c>
      <c r="D128" s="832" t="s">
        <v>439</v>
      </c>
      <c r="E128" s="832" t="s">
        <v>454</v>
      </c>
      <c r="F128" s="832" t="s">
        <v>441</v>
      </c>
      <c r="G128" s="832" t="s">
        <v>442</v>
      </c>
      <c r="H128" s="832">
        <v>0</v>
      </c>
      <c r="I128" s="832" t="s">
        <v>443</v>
      </c>
      <c r="J128" s="832" t="s">
        <v>444</v>
      </c>
      <c r="K128" s="832" t="s">
        <v>33</v>
      </c>
      <c r="L128" s="832">
        <v>5000</v>
      </c>
      <c r="M128" s="832">
        <v>5000</v>
      </c>
      <c r="N128" s="832" t="s">
        <v>461</v>
      </c>
      <c r="O128" s="832" t="s">
        <v>462</v>
      </c>
      <c r="P128" s="832">
        <v>0</v>
      </c>
      <c r="Q128" s="832">
        <v>2023</v>
      </c>
      <c r="R128" s="832" t="s">
        <v>463</v>
      </c>
      <c r="S128" s="832" t="s">
        <v>37</v>
      </c>
      <c r="T128" s="832" t="s">
        <v>33</v>
      </c>
      <c r="U128" s="832">
        <v>3</v>
      </c>
      <c r="V128" s="832">
        <v>3</v>
      </c>
      <c r="W128" s="969">
        <v>0</v>
      </c>
      <c r="X128" s="832">
        <v>1</v>
      </c>
      <c r="Y128" s="832">
        <v>1</v>
      </c>
      <c r="Z128" s="832">
        <v>1</v>
      </c>
      <c r="AA128" s="1143">
        <v>0</v>
      </c>
      <c r="AB128" s="1144"/>
      <c r="AC128" s="1144"/>
      <c r="AD128" s="1144"/>
      <c r="AE128" s="1144"/>
      <c r="AF128" s="1144"/>
      <c r="AG128" s="1144"/>
      <c r="AH128" s="1144"/>
      <c r="AI128" s="1144"/>
      <c r="AJ128" s="1144"/>
      <c r="AK128" s="1144"/>
      <c r="AL128" s="1144"/>
      <c r="AM128" s="1144"/>
      <c r="AN128" s="1144"/>
      <c r="AO128" s="1144"/>
      <c r="AP128" s="1144"/>
      <c r="AQ128" s="1144"/>
      <c r="AR128" s="1144"/>
      <c r="AS128" s="1144"/>
      <c r="AT128" s="1144"/>
      <c r="AU128" s="1144"/>
      <c r="AV128" s="1144"/>
      <c r="AW128" s="1144"/>
      <c r="AX128" s="1144"/>
      <c r="AY128" s="1345">
        <f t="shared" si="31"/>
        <v>0</v>
      </c>
      <c r="AZ128" s="1144">
        <v>30000000</v>
      </c>
      <c r="BA128" s="1144"/>
      <c r="BB128" s="1144"/>
      <c r="BC128" s="1144"/>
      <c r="BD128" s="1144"/>
      <c r="BE128" s="1144"/>
      <c r="BF128" s="1144"/>
      <c r="BG128" s="1144"/>
      <c r="BH128" s="1144"/>
      <c r="BI128" s="1144"/>
      <c r="BJ128" s="1144"/>
      <c r="BK128" s="1144"/>
      <c r="BL128" s="1144"/>
      <c r="BM128" s="1144"/>
      <c r="BN128" s="1144"/>
      <c r="BO128" s="1144"/>
      <c r="BP128" s="1144"/>
      <c r="BQ128" s="1144"/>
      <c r="BR128" s="1144"/>
      <c r="BS128" s="1144"/>
      <c r="BT128" s="1144"/>
      <c r="BU128" s="1144"/>
      <c r="BV128" s="1144"/>
      <c r="BW128" s="1345">
        <f t="shared" si="32"/>
        <v>30000000</v>
      </c>
      <c r="BX128" s="1144">
        <v>30000000</v>
      </c>
      <c r="BY128" s="1144"/>
      <c r="BZ128" s="1144"/>
      <c r="CA128" s="1144"/>
      <c r="CB128" s="1144"/>
      <c r="CC128" s="1144"/>
      <c r="CD128" s="1144"/>
      <c r="CE128" s="1144"/>
      <c r="CF128" s="1144"/>
      <c r="CG128" s="1144"/>
      <c r="CH128" s="1144"/>
      <c r="CI128" s="1144"/>
      <c r="CJ128" s="1144"/>
      <c r="CK128" s="1144"/>
      <c r="CL128" s="1144"/>
      <c r="CM128" s="1144"/>
      <c r="CN128" s="1144"/>
      <c r="CO128" s="1144"/>
      <c r="CP128" s="1144"/>
      <c r="CQ128" s="1144"/>
      <c r="CR128" s="1144"/>
      <c r="CS128" s="1144"/>
      <c r="CT128" s="1144"/>
      <c r="CU128" s="1345">
        <f t="shared" si="33"/>
        <v>30000000</v>
      </c>
      <c r="CV128" s="1144">
        <v>30000000</v>
      </c>
      <c r="CW128" s="1144"/>
      <c r="CX128" s="1144"/>
      <c r="CY128" s="1144"/>
      <c r="CZ128" s="1144"/>
      <c r="DA128" s="1144"/>
      <c r="DB128" s="1146"/>
      <c r="DC128" s="1146"/>
      <c r="DD128" s="1146"/>
      <c r="DE128" s="1146"/>
      <c r="DF128" s="1146"/>
      <c r="DG128" s="1146"/>
      <c r="DH128" s="1146"/>
      <c r="DI128" s="1146"/>
      <c r="DJ128" s="1146"/>
      <c r="DK128" s="1146"/>
      <c r="DL128" s="1146"/>
      <c r="DM128" s="1146"/>
      <c r="DN128" s="1146"/>
      <c r="DO128" s="1146"/>
      <c r="DP128" s="1146"/>
      <c r="DQ128" s="1146"/>
      <c r="DR128" s="1146"/>
      <c r="DS128" s="1286">
        <f t="shared" si="34"/>
        <v>30000000</v>
      </c>
      <c r="DT128" s="1144">
        <f t="shared" si="30"/>
        <v>90000000</v>
      </c>
      <c r="DU128" s="832" t="s">
        <v>1168</v>
      </c>
    </row>
    <row r="129" spans="1:130" s="770" customFormat="1" ht="40.5" x14ac:dyDescent="0.25">
      <c r="A129" s="969">
        <v>1</v>
      </c>
      <c r="B129" s="969" t="s">
        <v>25</v>
      </c>
      <c r="C129" s="969" t="s">
        <v>438</v>
      </c>
      <c r="D129" s="969" t="s">
        <v>439</v>
      </c>
      <c r="E129" s="969" t="s">
        <v>454</v>
      </c>
      <c r="F129" s="969" t="s">
        <v>441</v>
      </c>
      <c r="G129" s="969" t="s">
        <v>442</v>
      </c>
      <c r="H129" s="969">
        <v>0</v>
      </c>
      <c r="I129" s="969" t="s">
        <v>443</v>
      </c>
      <c r="J129" s="969" t="s">
        <v>444</v>
      </c>
      <c r="K129" s="969" t="s">
        <v>33</v>
      </c>
      <c r="L129" s="969">
        <v>5000</v>
      </c>
      <c r="M129" s="969">
        <v>5000</v>
      </c>
      <c r="N129" s="969" t="s">
        <v>464</v>
      </c>
      <c r="O129" s="969" t="s">
        <v>465</v>
      </c>
      <c r="P129" s="969">
        <v>0</v>
      </c>
      <c r="Q129" s="969">
        <v>2023</v>
      </c>
      <c r="R129" s="969" t="s">
        <v>466</v>
      </c>
      <c r="S129" s="969" t="s">
        <v>37</v>
      </c>
      <c r="T129" s="969" t="s">
        <v>33</v>
      </c>
      <c r="U129" s="969">
        <v>3</v>
      </c>
      <c r="V129" s="969">
        <v>3</v>
      </c>
      <c r="W129" s="969">
        <v>1</v>
      </c>
      <c r="X129" s="969">
        <v>1</v>
      </c>
      <c r="Y129" s="969">
        <v>1</v>
      </c>
      <c r="Z129" s="969">
        <v>0</v>
      </c>
      <c r="AA129" s="1189">
        <v>50050100</v>
      </c>
      <c r="AB129" s="1190"/>
      <c r="AC129" s="1190"/>
      <c r="AD129" s="1190"/>
      <c r="AE129" s="1190"/>
      <c r="AF129" s="1190"/>
      <c r="AG129" s="1190"/>
      <c r="AH129" s="1190"/>
      <c r="AI129" s="1190"/>
      <c r="AJ129" s="1190"/>
      <c r="AK129" s="1190"/>
      <c r="AL129" s="1190">
        <v>61600000</v>
      </c>
      <c r="AM129" s="1190"/>
      <c r="AN129" s="1190"/>
      <c r="AO129" s="1190"/>
      <c r="AP129" s="1190"/>
      <c r="AQ129" s="1190"/>
      <c r="AR129" s="1190"/>
      <c r="AS129" s="1190"/>
      <c r="AT129" s="1190"/>
      <c r="AU129" s="1190"/>
      <c r="AV129" s="1190"/>
      <c r="AW129" s="1190"/>
      <c r="AX129" s="1190"/>
      <c r="AY129" s="1345">
        <f t="shared" si="31"/>
        <v>111650100</v>
      </c>
      <c r="AZ129" s="1190">
        <v>25050100</v>
      </c>
      <c r="BA129" s="1190"/>
      <c r="BB129" s="1190"/>
      <c r="BC129" s="1190"/>
      <c r="BD129" s="1190"/>
      <c r="BE129" s="1190"/>
      <c r="BF129" s="1190"/>
      <c r="BG129" s="1190"/>
      <c r="BH129" s="1190"/>
      <c r="BI129" s="1190"/>
      <c r="BJ129" s="1190"/>
      <c r="BK129" s="1190"/>
      <c r="BL129" s="1190"/>
      <c r="BM129" s="1190"/>
      <c r="BN129" s="1190"/>
      <c r="BO129" s="1190"/>
      <c r="BP129" s="1190"/>
      <c r="BQ129" s="1190"/>
      <c r="BR129" s="1190"/>
      <c r="BS129" s="1190"/>
      <c r="BT129" s="1190"/>
      <c r="BU129" s="1190"/>
      <c r="BV129" s="1190"/>
      <c r="BW129" s="1345">
        <f t="shared" si="32"/>
        <v>25050100</v>
      </c>
      <c r="BX129" s="1190">
        <v>25050100</v>
      </c>
      <c r="BY129" s="1190"/>
      <c r="BZ129" s="1190"/>
      <c r="CA129" s="1190"/>
      <c r="CB129" s="1190"/>
      <c r="CC129" s="1190"/>
      <c r="CD129" s="1190"/>
      <c r="CE129" s="1190"/>
      <c r="CF129" s="1190"/>
      <c r="CG129" s="1190"/>
      <c r="CH129" s="1190"/>
      <c r="CI129" s="1190"/>
      <c r="CJ129" s="1190"/>
      <c r="CK129" s="1190"/>
      <c r="CL129" s="1190"/>
      <c r="CM129" s="1190"/>
      <c r="CN129" s="1190"/>
      <c r="CO129" s="1190"/>
      <c r="CP129" s="1190"/>
      <c r="CQ129" s="1190"/>
      <c r="CR129" s="1190"/>
      <c r="CS129" s="1190"/>
      <c r="CT129" s="1190"/>
      <c r="CU129" s="1345">
        <f t="shared" si="33"/>
        <v>25050100</v>
      </c>
      <c r="CV129" s="1190">
        <v>0</v>
      </c>
      <c r="CW129" s="1190"/>
      <c r="CX129" s="1190"/>
      <c r="CY129" s="1190"/>
      <c r="CZ129" s="1190"/>
      <c r="DA129" s="1190"/>
      <c r="DB129" s="1167"/>
      <c r="DC129" s="1167"/>
      <c r="DD129" s="1167"/>
      <c r="DE129" s="1167"/>
      <c r="DF129" s="1167"/>
      <c r="DG129" s="1167"/>
      <c r="DH129" s="1167"/>
      <c r="DI129" s="1167"/>
      <c r="DJ129" s="1167"/>
      <c r="DK129" s="1167"/>
      <c r="DL129" s="1167"/>
      <c r="DM129" s="1167"/>
      <c r="DN129" s="1167"/>
      <c r="DO129" s="1167"/>
      <c r="DP129" s="1167"/>
      <c r="DQ129" s="1167"/>
      <c r="DR129" s="1167"/>
      <c r="DS129" s="1359">
        <f t="shared" si="34"/>
        <v>0</v>
      </c>
      <c r="DT129" s="1190">
        <f t="shared" si="30"/>
        <v>161750300</v>
      </c>
      <c r="DU129" s="969" t="s">
        <v>1168</v>
      </c>
      <c r="DV129" s="1355"/>
    </row>
    <row r="130" spans="1:130" ht="40.5" x14ac:dyDescent="0.25">
      <c r="A130" s="832">
        <v>1</v>
      </c>
      <c r="B130" s="832" t="s">
        <v>25</v>
      </c>
      <c r="C130" s="832" t="s">
        <v>438</v>
      </c>
      <c r="D130" s="832" t="s">
        <v>467</v>
      </c>
      <c r="E130" s="832" t="s">
        <v>468</v>
      </c>
      <c r="F130" s="832" t="s">
        <v>469</v>
      </c>
      <c r="G130" s="832" t="s">
        <v>470</v>
      </c>
      <c r="H130" s="832">
        <v>0</v>
      </c>
      <c r="I130" s="832" t="s">
        <v>471</v>
      </c>
      <c r="J130" s="832" t="s">
        <v>444</v>
      </c>
      <c r="K130" s="832" t="s">
        <v>33</v>
      </c>
      <c r="L130" s="832">
        <v>4</v>
      </c>
      <c r="M130" s="832">
        <v>4</v>
      </c>
      <c r="N130" s="832" t="s">
        <v>1386</v>
      </c>
      <c r="O130" s="832" t="s">
        <v>473</v>
      </c>
      <c r="P130" s="832">
        <v>0</v>
      </c>
      <c r="Q130" s="832">
        <v>2023</v>
      </c>
      <c r="R130" s="832" t="s">
        <v>474</v>
      </c>
      <c r="S130" s="832" t="s">
        <v>37</v>
      </c>
      <c r="T130" s="832" t="s">
        <v>33</v>
      </c>
      <c r="U130" s="832">
        <v>4</v>
      </c>
      <c r="V130" s="832">
        <v>4</v>
      </c>
      <c r="W130" s="969">
        <v>1</v>
      </c>
      <c r="X130" s="832">
        <v>1</v>
      </c>
      <c r="Y130" s="832">
        <v>1</v>
      </c>
      <c r="Z130" s="832">
        <v>1</v>
      </c>
      <c r="AA130" s="1143"/>
      <c r="AB130" s="1144"/>
      <c r="AC130" s="1144"/>
      <c r="AD130" s="1144"/>
      <c r="AE130" s="1144"/>
      <c r="AF130" s="1144"/>
      <c r="AG130" s="1144"/>
      <c r="AH130" s="1144"/>
      <c r="AI130" s="1144"/>
      <c r="AJ130" s="1144"/>
      <c r="AK130" s="1144"/>
      <c r="AL130" s="1144">
        <v>61600000</v>
      </c>
      <c r="AM130" s="1144"/>
      <c r="AN130" s="1144"/>
      <c r="AO130" s="1144"/>
      <c r="AP130" s="1144"/>
      <c r="AQ130" s="1144"/>
      <c r="AR130" s="1144"/>
      <c r="AS130" s="1144"/>
      <c r="AT130" s="1144"/>
      <c r="AU130" s="1144"/>
      <c r="AV130" s="1144"/>
      <c r="AW130" s="1144">
        <v>20000000</v>
      </c>
      <c r="AX130" s="1144"/>
      <c r="AY130" s="1345">
        <f t="shared" si="31"/>
        <v>81600000</v>
      </c>
      <c r="AZ130" s="1144"/>
      <c r="BA130" s="1144"/>
      <c r="BB130" s="1144"/>
      <c r="BC130" s="1144"/>
      <c r="BD130" s="1144"/>
      <c r="BE130" s="1144"/>
      <c r="BF130" s="1144"/>
      <c r="BG130" s="1144"/>
      <c r="BH130" s="1144"/>
      <c r="BI130" s="1144"/>
      <c r="BJ130" s="1144"/>
      <c r="BK130" s="1144">
        <v>128936004</v>
      </c>
      <c r="BL130" s="1144"/>
      <c r="BM130" s="1144"/>
      <c r="BN130" s="1144"/>
      <c r="BO130" s="1144"/>
      <c r="BP130" s="1144"/>
      <c r="BQ130" s="1144"/>
      <c r="BR130" s="1144"/>
      <c r="BS130" s="1144"/>
      <c r="BT130" s="1144"/>
      <c r="BU130" s="1144"/>
      <c r="BV130" s="1144"/>
      <c r="BW130" s="1345">
        <f t="shared" si="32"/>
        <v>128936004</v>
      </c>
      <c r="BX130" s="1144"/>
      <c r="BY130" s="1144"/>
      <c r="BZ130" s="1144"/>
      <c r="CA130" s="1144"/>
      <c r="CB130" s="1144"/>
      <c r="CC130" s="1144"/>
      <c r="CD130" s="1144"/>
      <c r="CE130" s="1144"/>
      <c r="CF130" s="1144"/>
      <c r="CG130" s="1144"/>
      <c r="CH130" s="1144"/>
      <c r="CI130" s="1144">
        <v>137891292</v>
      </c>
      <c r="CJ130" s="1144"/>
      <c r="CK130" s="1144"/>
      <c r="CL130" s="1144"/>
      <c r="CM130" s="1144"/>
      <c r="CN130" s="1144"/>
      <c r="CO130" s="1144"/>
      <c r="CP130" s="1144"/>
      <c r="CQ130" s="1144"/>
      <c r="CR130" s="1144"/>
      <c r="CS130" s="1144"/>
      <c r="CT130" s="1144"/>
      <c r="CU130" s="1345">
        <f t="shared" si="33"/>
        <v>137891292</v>
      </c>
      <c r="CV130" s="1144">
        <v>25050100</v>
      </c>
      <c r="CW130" s="1144"/>
      <c r="CX130" s="1144"/>
      <c r="CY130" s="1144"/>
      <c r="CZ130" s="1144"/>
      <c r="DA130" s="1144"/>
      <c r="DB130" s="1146"/>
      <c r="DC130" s="1146"/>
      <c r="DD130" s="1146"/>
      <c r="DE130" s="1146"/>
      <c r="DF130" s="1146"/>
      <c r="DG130" s="1146">
        <v>147240612</v>
      </c>
      <c r="DH130" s="1146"/>
      <c r="DI130" s="1146"/>
      <c r="DJ130" s="1146"/>
      <c r="DK130" s="1146"/>
      <c r="DL130" s="1146"/>
      <c r="DM130" s="1146"/>
      <c r="DN130" s="1146"/>
      <c r="DO130" s="1146"/>
      <c r="DP130" s="1146"/>
      <c r="DQ130" s="1146"/>
      <c r="DR130" s="1146"/>
      <c r="DS130" s="1286">
        <f t="shared" si="34"/>
        <v>172290712</v>
      </c>
      <c r="DT130" s="1144">
        <f t="shared" si="30"/>
        <v>520718008</v>
      </c>
      <c r="DU130" s="832" t="s">
        <v>1168</v>
      </c>
    </row>
    <row r="131" spans="1:130" ht="40.5" x14ac:dyDescent="0.25">
      <c r="A131" s="832">
        <v>1</v>
      </c>
      <c r="B131" s="832" t="s">
        <v>25</v>
      </c>
      <c r="C131" s="832" t="s">
        <v>475</v>
      </c>
      <c r="D131" s="832" t="s">
        <v>476</v>
      </c>
      <c r="E131" s="832" t="s">
        <v>477</v>
      </c>
      <c r="F131" s="832" t="s">
        <v>478</v>
      </c>
      <c r="G131" s="832" t="s">
        <v>479</v>
      </c>
      <c r="H131" s="832">
        <v>0</v>
      </c>
      <c r="I131" s="832" t="s">
        <v>480</v>
      </c>
      <c r="J131" s="832" t="s">
        <v>444</v>
      </c>
      <c r="K131" s="832" t="s">
        <v>139</v>
      </c>
      <c r="L131" s="832">
        <v>1500</v>
      </c>
      <c r="M131" s="832">
        <v>1500</v>
      </c>
      <c r="N131" s="832" t="s">
        <v>481</v>
      </c>
      <c r="O131" s="832" t="s">
        <v>482</v>
      </c>
      <c r="P131" s="832">
        <v>20</v>
      </c>
      <c r="Q131" s="832">
        <v>2023</v>
      </c>
      <c r="R131" s="832" t="s">
        <v>483</v>
      </c>
      <c r="S131" s="832" t="s">
        <v>37</v>
      </c>
      <c r="T131" s="832" t="s">
        <v>139</v>
      </c>
      <c r="U131" s="832">
        <v>24</v>
      </c>
      <c r="V131" s="832">
        <v>24</v>
      </c>
      <c r="W131" s="969">
        <v>21</v>
      </c>
      <c r="X131" s="832">
        <v>22</v>
      </c>
      <c r="Y131" s="832">
        <v>23</v>
      </c>
      <c r="Z131" s="832">
        <v>24</v>
      </c>
      <c r="AA131" s="1143">
        <v>70000000</v>
      </c>
      <c r="AB131" s="1144"/>
      <c r="AC131" s="1144"/>
      <c r="AD131" s="1144"/>
      <c r="AE131" s="1144"/>
      <c r="AF131" s="1144"/>
      <c r="AG131" s="1144"/>
      <c r="AH131" s="1144"/>
      <c r="AI131" s="1144"/>
      <c r="AJ131" s="1144"/>
      <c r="AK131" s="1144"/>
      <c r="AL131" s="1144"/>
      <c r="AM131" s="1144"/>
      <c r="AN131" s="1144"/>
      <c r="AO131" s="1144"/>
      <c r="AP131" s="1144"/>
      <c r="AQ131" s="1144"/>
      <c r="AR131" s="1144"/>
      <c r="AS131" s="1144"/>
      <c r="AT131" s="1144"/>
      <c r="AU131" s="1144"/>
      <c r="AV131" s="1144"/>
      <c r="AW131" s="1144"/>
      <c r="AX131" s="1144"/>
      <c r="AY131" s="1345">
        <f t="shared" si="31"/>
        <v>70000000</v>
      </c>
      <c r="AZ131" s="1144">
        <v>70000000</v>
      </c>
      <c r="BA131" s="1144"/>
      <c r="BB131" s="1144"/>
      <c r="BC131" s="1144"/>
      <c r="BD131" s="1144"/>
      <c r="BE131" s="1144"/>
      <c r="BF131" s="1144"/>
      <c r="BG131" s="1144"/>
      <c r="BH131" s="1144"/>
      <c r="BI131" s="1144"/>
      <c r="BJ131" s="1144"/>
      <c r="BK131" s="1144"/>
      <c r="BL131" s="1144"/>
      <c r="BM131" s="1144"/>
      <c r="BN131" s="1144"/>
      <c r="BO131" s="1144"/>
      <c r="BP131" s="1144"/>
      <c r="BQ131" s="1144"/>
      <c r="BR131" s="1144"/>
      <c r="BS131" s="1144"/>
      <c r="BT131" s="1144"/>
      <c r="BU131" s="1144"/>
      <c r="BV131" s="1144"/>
      <c r="BW131" s="1345">
        <f t="shared" si="32"/>
        <v>70000000</v>
      </c>
      <c r="BX131" s="1144">
        <v>70000000</v>
      </c>
      <c r="BY131" s="1144"/>
      <c r="BZ131" s="1144"/>
      <c r="CA131" s="1144"/>
      <c r="CB131" s="1144"/>
      <c r="CC131" s="1144"/>
      <c r="CD131" s="1144"/>
      <c r="CE131" s="1144"/>
      <c r="CF131" s="1144"/>
      <c r="CG131" s="1144"/>
      <c r="CH131" s="1144"/>
      <c r="CI131" s="1144"/>
      <c r="CJ131" s="1144"/>
      <c r="CK131" s="1144"/>
      <c r="CL131" s="1144"/>
      <c r="CM131" s="1144"/>
      <c r="CN131" s="1144"/>
      <c r="CO131" s="1144"/>
      <c r="CP131" s="1144"/>
      <c r="CQ131" s="1144"/>
      <c r="CR131" s="1144"/>
      <c r="CS131" s="1144"/>
      <c r="CT131" s="1144"/>
      <c r="CU131" s="1345">
        <f t="shared" si="33"/>
        <v>70000000</v>
      </c>
      <c r="CV131" s="1144">
        <v>70000000</v>
      </c>
      <c r="CW131" s="1144"/>
      <c r="CX131" s="1144"/>
      <c r="CY131" s="1144"/>
      <c r="CZ131" s="1144"/>
      <c r="DA131" s="1144"/>
      <c r="DB131" s="1146"/>
      <c r="DC131" s="1146"/>
      <c r="DD131" s="1146"/>
      <c r="DE131" s="1146"/>
      <c r="DF131" s="1146"/>
      <c r="DG131" s="1146"/>
      <c r="DH131" s="1146"/>
      <c r="DI131" s="1146"/>
      <c r="DJ131" s="1146"/>
      <c r="DK131" s="1146"/>
      <c r="DL131" s="1146"/>
      <c r="DM131" s="1146"/>
      <c r="DN131" s="1146"/>
      <c r="DO131" s="1146"/>
      <c r="DP131" s="1146"/>
      <c r="DQ131" s="1146"/>
      <c r="DR131" s="1146"/>
      <c r="DS131" s="1286">
        <f t="shared" si="34"/>
        <v>70000000</v>
      </c>
      <c r="DT131" s="1144">
        <f t="shared" si="30"/>
        <v>280000000</v>
      </c>
      <c r="DU131" s="832" t="s">
        <v>1168</v>
      </c>
    </row>
    <row r="132" spans="1:130" ht="40.5" x14ac:dyDescent="0.25">
      <c r="A132" s="832">
        <v>1</v>
      </c>
      <c r="B132" s="832" t="s">
        <v>25</v>
      </c>
      <c r="C132" s="832" t="s">
        <v>475</v>
      </c>
      <c r="D132" s="832" t="s">
        <v>476</v>
      </c>
      <c r="E132" s="832" t="s">
        <v>477</v>
      </c>
      <c r="F132" s="832" t="s">
        <v>478</v>
      </c>
      <c r="G132" s="832" t="s">
        <v>479</v>
      </c>
      <c r="H132" s="832">
        <v>0</v>
      </c>
      <c r="I132" s="832" t="s">
        <v>480</v>
      </c>
      <c r="J132" s="832" t="s">
        <v>444</v>
      </c>
      <c r="K132" s="832" t="s">
        <v>139</v>
      </c>
      <c r="L132" s="832">
        <v>1500</v>
      </c>
      <c r="M132" s="832">
        <v>1500</v>
      </c>
      <c r="N132" s="832" t="s">
        <v>484</v>
      </c>
      <c r="O132" s="832" t="s">
        <v>485</v>
      </c>
      <c r="P132" s="832">
        <v>16</v>
      </c>
      <c r="Q132" s="832">
        <v>2023</v>
      </c>
      <c r="R132" s="832" t="s">
        <v>486</v>
      </c>
      <c r="S132" s="832" t="s">
        <v>37</v>
      </c>
      <c r="T132" s="832" t="s">
        <v>139</v>
      </c>
      <c r="U132" s="832">
        <v>20</v>
      </c>
      <c r="V132" s="832">
        <v>20</v>
      </c>
      <c r="W132" s="969">
        <v>17</v>
      </c>
      <c r="X132" s="832">
        <v>18</v>
      </c>
      <c r="Y132" s="832">
        <v>19</v>
      </c>
      <c r="Z132" s="832">
        <v>20</v>
      </c>
      <c r="AA132" s="1143">
        <v>30000000</v>
      </c>
      <c r="AB132" s="1144"/>
      <c r="AC132" s="1144"/>
      <c r="AD132" s="1144"/>
      <c r="AE132" s="1144"/>
      <c r="AF132" s="1144"/>
      <c r="AG132" s="1144"/>
      <c r="AH132" s="1144"/>
      <c r="AI132" s="1144"/>
      <c r="AJ132" s="1144"/>
      <c r="AK132" s="1144"/>
      <c r="AL132" s="1144"/>
      <c r="AM132" s="1144"/>
      <c r="AN132" s="1144"/>
      <c r="AO132" s="1144"/>
      <c r="AP132" s="1144"/>
      <c r="AQ132" s="1144"/>
      <c r="AR132" s="1144"/>
      <c r="AS132" s="1144"/>
      <c r="AT132" s="1144"/>
      <c r="AU132" s="1144"/>
      <c r="AV132" s="1144"/>
      <c r="AW132" s="1144"/>
      <c r="AX132" s="1144"/>
      <c r="AY132" s="1345">
        <f t="shared" si="31"/>
        <v>30000000</v>
      </c>
      <c r="AZ132" s="1144">
        <v>30000000</v>
      </c>
      <c r="BA132" s="1144"/>
      <c r="BB132" s="1144"/>
      <c r="BC132" s="1144"/>
      <c r="BD132" s="1144"/>
      <c r="BE132" s="1144"/>
      <c r="BF132" s="1144"/>
      <c r="BG132" s="1144"/>
      <c r="BH132" s="1144"/>
      <c r="BI132" s="1144"/>
      <c r="BJ132" s="1144"/>
      <c r="BK132" s="1144"/>
      <c r="BL132" s="1144"/>
      <c r="BM132" s="1144"/>
      <c r="BN132" s="1144"/>
      <c r="BO132" s="1144"/>
      <c r="BP132" s="1144"/>
      <c r="BQ132" s="1144"/>
      <c r="BR132" s="1144"/>
      <c r="BS132" s="1144"/>
      <c r="BT132" s="1144"/>
      <c r="BU132" s="1144"/>
      <c r="BV132" s="1144"/>
      <c r="BW132" s="1345">
        <f t="shared" si="32"/>
        <v>30000000</v>
      </c>
      <c r="BX132" s="1144">
        <v>30000000</v>
      </c>
      <c r="BY132" s="1144"/>
      <c r="BZ132" s="1144"/>
      <c r="CA132" s="1144"/>
      <c r="CB132" s="1144"/>
      <c r="CC132" s="1144"/>
      <c r="CD132" s="1144"/>
      <c r="CE132" s="1144"/>
      <c r="CF132" s="1144"/>
      <c r="CG132" s="1144"/>
      <c r="CH132" s="1144"/>
      <c r="CI132" s="1144"/>
      <c r="CJ132" s="1144"/>
      <c r="CK132" s="1144"/>
      <c r="CL132" s="1144"/>
      <c r="CM132" s="1144"/>
      <c r="CN132" s="1144"/>
      <c r="CO132" s="1144"/>
      <c r="CP132" s="1144"/>
      <c r="CQ132" s="1144"/>
      <c r="CR132" s="1144"/>
      <c r="CS132" s="1144"/>
      <c r="CT132" s="1144"/>
      <c r="CU132" s="1345">
        <f t="shared" si="33"/>
        <v>30000000</v>
      </c>
      <c r="CV132" s="1144">
        <v>30000000</v>
      </c>
      <c r="CW132" s="1144"/>
      <c r="CX132" s="1144"/>
      <c r="CY132" s="1144"/>
      <c r="CZ132" s="1144"/>
      <c r="DA132" s="1144"/>
      <c r="DB132" s="1146"/>
      <c r="DC132" s="1146"/>
      <c r="DD132" s="1146"/>
      <c r="DE132" s="1146"/>
      <c r="DF132" s="1146"/>
      <c r="DG132" s="1146"/>
      <c r="DH132" s="1146"/>
      <c r="DI132" s="1146"/>
      <c r="DJ132" s="1146"/>
      <c r="DK132" s="1146"/>
      <c r="DL132" s="1146"/>
      <c r="DM132" s="1146"/>
      <c r="DN132" s="1146"/>
      <c r="DO132" s="1146"/>
      <c r="DP132" s="1146"/>
      <c r="DQ132" s="1146"/>
      <c r="DR132" s="1146"/>
      <c r="DS132" s="1286">
        <f t="shared" si="34"/>
        <v>30000000</v>
      </c>
      <c r="DT132" s="1144">
        <f t="shared" si="30"/>
        <v>120000000</v>
      </c>
      <c r="DU132" s="832" t="s">
        <v>1168</v>
      </c>
    </row>
    <row r="133" spans="1:130" ht="40.5" x14ac:dyDescent="0.25">
      <c r="A133" s="832">
        <v>1</v>
      </c>
      <c r="B133" s="832" t="s">
        <v>25</v>
      </c>
      <c r="C133" s="832" t="s">
        <v>475</v>
      </c>
      <c r="D133" s="832" t="s">
        <v>476</v>
      </c>
      <c r="E133" s="832" t="s">
        <v>477</v>
      </c>
      <c r="F133" s="832" t="s">
        <v>478</v>
      </c>
      <c r="G133" s="832" t="s">
        <v>479</v>
      </c>
      <c r="H133" s="832">
        <v>0</v>
      </c>
      <c r="I133" s="832" t="s">
        <v>480</v>
      </c>
      <c r="J133" s="832" t="s">
        <v>444</v>
      </c>
      <c r="K133" s="832" t="s">
        <v>139</v>
      </c>
      <c r="L133" s="832">
        <v>1500</v>
      </c>
      <c r="M133" s="832">
        <v>1500</v>
      </c>
      <c r="N133" s="832" t="s">
        <v>487</v>
      </c>
      <c r="O133" s="832" t="s">
        <v>488</v>
      </c>
      <c r="P133" s="832">
        <v>55</v>
      </c>
      <c r="Q133" s="832">
        <v>2023</v>
      </c>
      <c r="R133" s="832" t="s">
        <v>489</v>
      </c>
      <c r="S133" s="832" t="s">
        <v>37</v>
      </c>
      <c r="T133" s="832" t="s">
        <v>490</v>
      </c>
      <c r="U133" s="832">
        <v>65</v>
      </c>
      <c r="V133" s="832">
        <v>65</v>
      </c>
      <c r="W133" s="969">
        <v>57</v>
      </c>
      <c r="X133" s="832">
        <v>59</v>
      </c>
      <c r="Y133" s="832">
        <v>62</v>
      </c>
      <c r="Z133" s="832">
        <v>65</v>
      </c>
      <c r="AA133" s="1143">
        <v>263300000</v>
      </c>
      <c r="AB133" s="1144"/>
      <c r="AC133" s="1144"/>
      <c r="AD133" s="1144"/>
      <c r="AE133" s="1144"/>
      <c r="AF133" s="1144"/>
      <c r="AG133" s="1144"/>
      <c r="AH133" s="1144"/>
      <c r="AI133" s="1144"/>
      <c r="AJ133" s="1144"/>
      <c r="AK133" s="1144"/>
      <c r="AL133" s="1144"/>
      <c r="AM133" s="1144"/>
      <c r="AN133" s="1144">
        <v>462167001</v>
      </c>
      <c r="AO133" s="1144">
        <v>67793258</v>
      </c>
      <c r="AP133" s="1144"/>
      <c r="AQ133" s="1144"/>
      <c r="AR133" s="1144"/>
      <c r="AS133" s="1144"/>
      <c r="AT133" s="1144"/>
      <c r="AU133" s="1144"/>
      <c r="AV133" s="1144"/>
      <c r="AW133" s="1144"/>
      <c r="AX133" s="1144"/>
      <c r="AY133" s="1345">
        <f t="shared" si="31"/>
        <v>793260259</v>
      </c>
      <c r="AZ133" s="1144">
        <v>263300000</v>
      </c>
      <c r="BA133" s="1144"/>
      <c r="BB133" s="1144"/>
      <c r="BC133" s="1144"/>
      <c r="BD133" s="1144"/>
      <c r="BE133" s="1144"/>
      <c r="BF133" s="1144"/>
      <c r="BG133" s="1144"/>
      <c r="BH133" s="1144"/>
      <c r="BI133" s="1144"/>
      <c r="BJ133" s="1144"/>
      <c r="BK133" s="1144"/>
      <c r="BL133" s="1144"/>
      <c r="BM133" s="1144">
        <v>217167000</v>
      </c>
      <c r="BN133" s="1144">
        <v>70000000</v>
      </c>
      <c r="BO133" s="1144"/>
      <c r="BP133" s="1144"/>
      <c r="BQ133" s="1144"/>
      <c r="BR133" s="1144"/>
      <c r="BS133" s="1144"/>
      <c r="BT133" s="1144"/>
      <c r="BU133" s="1144"/>
      <c r="BV133" s="1144"/>
      <c r="BW133" s="1345">
        <f t="shared" si="32"/>
        <v>550467000</v>
      </c>
      <c r="BX133" s="1144">
        <v>300000000</v>
      </c>
      <c r="BY133" s="1144"/>
      <c r="BZ133" s="1144"/>
      <c r="CA133" s="1144"/>
      <c r="CB133" s="1144"/>
      <c r="CC133" s="1144"/>
      <c r="CD133" s="1144"/>
      <c r="CE133" s="1144"/>
      <c r="CF133" s="1144"/>
      <c r="CG133" s="1144"/>
      <c r="CH133" s="1144"/>
      <c r="CI133" s="1144"/>
      <c r="CJ133" s="1144"/>
      <c r="CK133" s="1144">
        <v>200000000</v>
      </c>
      <c r="CL133" s="1144">
        <v>93300000</v>
      </c>
      <c r="CM133" s="1144"/>
      <c r="CN133" s="1144"/>
      <c r="CO133" s="1144"/>
      <c r="CP133" s="1144"/>
      <c r="CQ133" s="1144"/>
      <c r="CR133" s="1144"/>
      <c r="CS133" s="1144"/>
      <c r="CT133" s="1144"/>
      <c r="CU133" s="1345">
        <f t="shared" si="33"/>
        <v>593300000</v>
      </c>
      <c r="CV133" s="1144">
        <v>293300000</v>
      </c>
      <c r="CW133" s="1144"/>
      <c r="CX133" s="1144"/>
      <c r="CY133" s="1144"/>
      <c r="CZ133" s="1144"/>
      <c r="DA133" s="1144"/>
      <c r="DB133" s="1146"/>
      <c r="DC133" s="1146"/>
      <c r="DD133" s="1146"/>
      <c r="DE133" s="1146"/>
      <c r="DF133" s="1146"/>
      <c r="DG133" s="1146"/>
      <c r="DH133" s="1146"/>
      <c r="DI133" s="1146">
        <v>200000000</v>
      </c>
      <c r="DJ133" s="1146">
        <v>110000000</v>
      </c>
      <c r="DK133" s="1146"/>
      <c r="DL133" s="1146"/>
      <c r="DM133" s="1146"/>
      <c r="DN133" s="1146"/>
      <c r="DO133" s="1146"/>
      <c r="DP133" s="1146"/>
      <c r="DQ133" s="1146"/>
      <c r="DR133" s="1146"/>
      <c r="DS133" s="1286">
        <f t="shared" si="34"/>
        <v>603300000</v>
      </c>
      <c r="DT133" s="1144">
        <f t="shared" si="30"/>
        <v>2540327259</v>
      </c>
      <c r="DU133" s="832" t="s">
        <v>1168</v>
      </c>
    </row>
    <row r="134" spans="1:130" ht="40.5" x14ac:dyDescent="0.25">
      <c r="A134" s="832">
        <v>1</v>
      </c>
      <c r="B134" s="832" t="s">
        <v>25</v>
      </c>
      <c r="C134" s="832" t="s">
        <v>475</v>
      </c>
      <c r="D134" s="832" t="s">
        <v>476</v>
      </c>
      <c r="E134" s="832" t="s">
        <v>477</v>
      </c>
      <c r="F134" s="832" t="s">
        <v>478</v>
      </c>
      <c r="G134" s="832" t="s">
        <v>479</v>
      </c>
      <c r="H134" s="832">
        <v>0</v>
      </c>
      <c r="I134" s="832" t="s">
        <v>480</v>
      </c>
      <c r="J134" s="832" t="s">
        <v>444</v>
      </c>
      <c r="K134" s="832" t="s">
        <v>139</v>
      </c>
      <c r="L134" s="832">
        <v>1500</v>
      </c>
      <c r="M134" s="832">
        <v>1500</v>
      </c>
      <c r="N134" s="832" t="s">
        <v>491</v>
      </c>
      <c r="O134" s="832" t="s">
        <v>492</v>
      </c>
      <c r="P134" s="832">
        <v>75</v>
      </c>
      <c r="Q134" s="832">
        <v>2023</v>
      </c>
      <c r="R134" s="832" t="s">
        <v>493</v>
      </c>
      <c r="S134" s="832" t="s">
        <v>37</v>
      </c>
      <c r="T134" s="832" t="s">
        <v>139</v>
      </c>
      <c r="U134" s="832">
        <v>100</v>
      </c>
      <c r="V134" s="832">
        <v>100</v>
      </c>
      <c r="W134" s="969">
        <v>80</v>
      </c>
      <c r="X134" s="832">
        <v>85</v>
      </c>
      <c r="Y134" s="832">
        <v>90</v>
      </c>
      <c r="Z134" s="832">
        <v>100</v>
      </c>
      <c r="AA134" s="1143">
        <v>70000000</v>
      </c>
      <c r="AB134" s="1144"/>
      <c r="AC134" s="1144"/>
      <c r="AD134" s="1144"/>
      <c r="AE134" s="1144"/>
      <c r="AF134" s="1144"/>
      <c r="AG134" s="1144"/>
      <c r="AH134" s="1144"/>
      <c r="AI134" s="1144"/>
      <c r="AJ134" s="1144"/>
      <c r="AK134" s="1144"/>
      <c r="AL134" s="1144"/>
      <c r="AM134" s="1144"/>
      <c r="AN134" s="1144"/>
      <c r="AO134" s="1144"/>
      <c r="AP134" s="1144"/>
      <c r="AQ134" s="1144"/>
      <c r="AR134" s="1144"/>
      <c r="AS134" s="1144"/>
      <c r="AT134" s="1144"/>
      <c r="AU134" s="1144"/>
      <c r="AV134" s="1144"/>
      <c r="AW134" s="1144"/>
      <c r="AX134" s="1144"/>
      <c r="AY134" s="1345">
        <f t="shared" si="31"/>
        <v>70000000</v>
      </c>
      <c r="AZ134" s="1144">
        <v>100000000</v>
      </c>
      <c r="BA134" s="1144"/>
      <c r="BB134" s="1144"/>
      <c r="BC134" s="1144"/>
      <c r="BD134" s="1144"/>
      <c r="BE134" s="1144"/>
      <c r="BF134" s="1144"/>
      <c r="BG134" s="1144"/>
      <c r="BH134" s="1144"/>
      <c r="BI134" s="1144"/>
      <c r="BJ134" s="1144"/>
      <c r="BK134" s="1144"/>
      <c r="BL134" s="1144"/>
      <c r="BM134" s="1144"/>
      <c r="BN134" s="1144"/>
      <c r="BO134" s="1144"/>
      <c r="BP134" s="1144"/>
      <c r="BQ134" s="1144"/>
      <c r="BR134" s="1144"/>
      <c r="BS134" s="1144"/>
      <c r="BT134" s="1144"/>
      <c r="BU134" s="1144"/>
      <c r="BV134" s="1144"/>
      <c r="BW134" s="1345">
        <f t="shared" si="32"/>
        <v>100000000</v>
      </c>
      <c r="BX134" s="1144">
        <v>100000000</v>
      </c>
      <c r="BY134" s="1144"/>
      <c r="BZ134" s="1144"/>
      <c r="CA134" s="1144"/>
      <c r="CB134" s="1144"/>
      <c r="CC134" s="1144"/>
      <c r="CD134" s="1144"/>
      <c r="CE134" s="1144"/>
      <c r="CF134" s="1144"/>
      <c r="CG134" s="1144"/>
      <c r="CH134" s="1144"/>
      <c r="CI134" s="1144"/>
      <c r="CJ134" s="1144"/>
      <c r="CK134" s="1144"/>
      <c r="CL134" s="1144"/>
      <c r="CM134" s="1144"/>
      <c r="CN134" s="1144"/>
      <c r="CO134" s="1144"/>
      <c r="CP134" s="1144"/>
      <c r="CQ134" s="1144"/>
      <c r="CR134" s="1144"/>
      <c r="CS134" s="1144"/>
      <c r="CT134" s="1144"/>
      <c r="CU134" s="1345">
        <f t="shared" si="33"/>
        <v>100000000</v>
      </c>
      <c r="CV134" s="1144">
        <v>100000000</v>
      </c>
      <c r="CW134" s="1144"/>
      <c r="CX134" s="1144"/>
      <c r="CY134" s="1144"/>
      <c r="CZ134" s="1144"/>
      <c r="DA134" s="1144"/>
      <c r="DB134" s="1146"/>
      <c r="DC134" s="1146"/>
      <c r="DD134" s="1146"/>
      <c r="DE134" s="1146"/>
      <c r="DF134" s="1146"/>
      <c r="DG134" s="1146"/>
      <c r="DH134" s="1146"/>
      <c r="DI134" s="1146"/>
      <c r="DJ134" s="1146"/>
      <c r="DK134" s="1146"/>
      <c r="DL134" s="1146"/>
      <c r="DM134" s="1146"/>
      <c r="DN134" s="1146"/>
      <c r="DO134" s="1146"/>
      <c r="DP134" s="1146"/>
      <c r="DQ134" s="1146"/>
      <c r="DR134" s="1146"/>
      <c r="DS134" s="1286">
        <f t="shared" si="34"/>
        <v>100000000</v>
      </c>
      <c r="DT134" s="1144">
        <f t="shared" si="30"/>
        <v>370000000</v>
      </c>
      <c r="DU134" s="832" t="s">
        <v>1168</v>
      </c>
    </row>
    <row r="135" spans="1:130" ht="40.5" x14ac:dyDescent="0.25">
      <c r="A135" s="832">
        <v>1</v>
      </c>
      <c r="B135" s="832" t="s">
        <v>25</v>
      </c>
      <c r="C135" s="832" t="s">
        <v>475</v>
      </c>
      <c r="D135" s="832" t="s">
        <v>476</v>
      </c>
      <c r="E135" s="832" t="s">
        <v>477</v>
      </c>
      <c r="F135" s="832" t="s">
        <v>478</v>
      </c>
      <c r="G135" s="832" t="s">
        <v>479</v>
      </c>
      <c r="H135" s="832">
        <v>0</v>
      </c>
      <c r="I135" s="832" t="s">
        <v>480</v>
      </c>
      <c r="J135" s="832" t="s">
        <v>444</v>
      </c>
      <c r="K135" s="832" t="s">
        <v>139</v>
      </c>
      <c r="L135" s="832">
        <v>1500</v>
      </c>
      <c r="M135" s="832">
        <v>1500</v>
      </c>
      <c r="N135" s="832" t="s">
        <v>494</v>
      </c>
      <c r="O135" s="832" t="s">
        <v>495</v>
      </c>
      <c r="P135" s="832">
        <v>0</v>
      </c>
      <c r="Q135" s="832">
        <v>2023</v>
      </c>
      <c r="R135" s="832" t="s">
        <v>496</v>
      </c>
      <c r="S135" s="832" t="s">
        <v>37</v>
      </c>
      <c r="T135" s="832" t="s">
        <v>139</v>
      </c>
      <c r="U135" s="832">
        <v>400</v>
      </c>
      <c r="V135" s="832">
        <v>400</v>
      </c>
      <c r="W135" s="969">
        <v>400</v>
      </c>
      <c r="X135" s="832">
        <v>400</v>
      </c>
      <c r="Y135" s="832">
        <v>400</v>
      </c>
      <c r="Z135" s="832">
        <v>400</v>
      </c>
      <c r="AA135" s="1143">
        <v>50000000</v>
      </c>
      <c r="AB135" s="1144"/>
      <c r="AC135" s="1144"/>
      <c r="AD135" s="1144"/>
      <c r="AE135" s="1144"/>
      <c r="AF135" s="1144"/>
      <c r="AG135" s="1144"/>
      <c r="AH135" s="1144"/>
      <c r="AI135" s="1144"/>
      <c r="AJ135" s="1144"/>
      <c r="AK135" s="1144"/>
      <c r="AL135" s="1144"/>
      <c r="AM135" s="1144"/>
      <c r="AN135" s="1144"/>
      <c r="AO135" s="1144">
        <v>20000000</v>
      </c>
      <c r="AP135" s="1144"/>
      <c r="AQ135" s="1144"/>
      <c r="AR135" s="1144"/>
      <c r="AS135" s="1144"/>
      <c r="AT135" s="1144"/>
      <c r="AU135" s="1144"/>
      <c r="AV135" s="1144"/>
      <c r="AW135" s="1144"/>
      <c r="AX135" s="1144"/>
      <c r="AY135" s="1345">
        <f t="shared" si="31"/>
        <v>70000000</v>
      </c>
      <c r="AZ135" s="1144">
        <v>64508622</v>
      </c>
      <c r="BA135" s="1144"/>
      <c r="BB135" s="1144"/>
      <c r="BC135" s="1144"/>
      <c r="BD135" s="1144"/>
      <c r="BE135" s="1144"/>
      <c r="BF135" s="1144"/>
      <c r="BG135" s="1144"/>
      <c r="BH135" s="1144"/>
      <c r="BI135" s="1144"/>
      <c r="BJ135" s="1144"/>
      <c r="BK135" s="1144"/>
      <c r="BL135" s="1144"/>
      <c r="BM135" s="1144">
        <v>20000000</v>
      </c>
      <c r="BN135" s="1144"/>
      <c r="BO135" s="1144"/>
      <c r="BP135" s="1144"/>
      <c r="BQ135" s="1144"/>
      <c r="BR135" s="1144"/>
      <c r="BS135" s="1144"/>
      <c r="BT135" s="1144"/>
      <c r="BU135" s="1144"/>
      <c r="BV135" s="1144"/>
      <c r="BW135" s="1345">
        <f t="shared" si="32"/>
        <v>84508622</v>
      </c>
      <c r="BX135" s="1144">
        <v>64508622</v>
      </c>
      <c r="BY135" s="1144"/>
      <c r="BZ135" s="1144"/>
      <c r="CA135" s="1144"/>
      <c r="CB135" s="1144"/>
      <c r="CC135" s="1144"/>
      <c r="CD135" s="1144"/>
      <c r="CE135" s="1144"/>
      <c r="CF135" s="1144"/>
      <c r="CG135" s="1144"/>
      <c r="CH135" s="1144"/>
      <c r="CI135" s="1144"/>
      <c r="CJ135" s="1144"/>
      <c r="CK135" s="1144">
        <v>30000000</v>
      </c>
      <c r="CL135" s="1144"/>
      <c r="CM135" s="1144"/>
      <c r="CN135" s="1144"/>
      <c r="CO135" s="1144"/>
      <c r="CP135" s="1144"/>
      <c r="CQ135" s="1144"/>
      <c r="CR135" s="1144"/>
      <c r="CS135" s="1144"/>
      <c r="CT135" s="1144"/>
      <c r="CU135" s="1345">
        <f t="shared" si="33"/>
        <v>94508622</v>
      </c>
      <c r="CV135" s="1144">
        <v>75000000</v>
      </c>
      <c r="CW135" s="1144"/>
      <c r="CX135" s="1144"/>
      <c r="CY135" s="1144"/>
      <c r="CZ135" s="1144"/>
      <c r="DA135" s="1144"/>
      <c r="DB135" s="1146"/>
      <c r="DC135" s="1146"/>
      <c r="DD135" s="1146"/>
      <c r="DE135" s="1146"/>
      <c r="DF135" s="1146"/>
      <c r="DG135" s="1146"/>
      <c r="DH135" s="1146"/>
      <c r="DI135" s="1146">
        <v>30000000</v>
      </c>
      <c r="DJ135" s="1146"/>
      <c r="DK135" s="1146"/>
      <c r="DL135" s="1146"/>
      <c r="DM135" s="1146"/>
      <c r="DN135" s="1146"/>
      <c r="DO135" s="1146"/>
      <c r="DP135" s="1146"/>
      <c r="DQ135" s="1146"/>
      <c r="DR135" s="1146"/>
      <c r="DS135" s="1286">
        <f t="shared" si="34"/>
        <v>105000000</v>
      </c>
      <c r="DT135" s="1144">
        <f t="shared" si="30"/>
        <v>354017244</v>
      </c>
      <c r="DU135" s="832" t="s">
        <v>1168</v>
      </c>
    </row>
    <row r="136" spans="1:130" ht="40.5" x14ac:dyDescent="0.25">
      <c r="A136" s="832">
        <v>1</v>
      </c>
      <c r="B136" s="832" t="s">
        <v>25</v>
      </c>
      <c r="C136" s="832" t="s">
        <v>475</v>
      </c>
      <c r="D136" s="832" t="s">
        <v>476</v>
      </c>
      <c r="E136" s="832" t="s">
        <v>477</v>
      </c>
      <c r="F136" s="832" t="s">
        <v>478</v>
      </c>
      <c r="G136" s="832" t="s">
        <v>479</v>
      </c>
      <c r="H136" s="832">
        <v>0</v>
      </c>
      <c r="I136" s="832" t="s">
        <v>480</v>
      </c>
      <c r="J136" s="832" t="s">
        <v>444</v>
      </c>
      <c r="K136" s="832" t="s">
        <v>139</v>
      </c>
      <c r="L136" s="832">
        <v>1500</v>
      </c>
      <c r="M136" s="832">
        <v>1500</v>
      </c>
      <c r="N136" s="832" t="s">
        <v>497</v>
      </c>
      <c r="O136" s="832" t="s">
        <v>498</v>
      </c>
      <c r="P136" s="832">
        <v>0</v>
      </c>
      <c r="Q136" s="832">
        <v>2023</v>
      </c>
      <c r="R136" s="832" t="s">
        <v>480</v>
      </c>
      <c r="S136" s="832" t="s">
        <v>37</v>
      </c>
      <c r="T136" s="832" t="s">
        <v>139</v>
      </c>
      <c r="U136" s="832">
        <v>1500</v>
      </c>
      <c r="V136" s="832">
        <v>1500</v>
      </c>
      <c r="W136" s="969">
        <v>1500</v>
      </c>
      <c r="X136" s="832">
        <v>1500</v>
      </c>
      <c r="Y136" s="832">
        <v>1500</v>
      </c>
      <c r="Z136" s="832">
        <v>1500</v>
      </c>
      <c r="AA136" s="1143">
        <f>91500000+58500000</f>
        <v>150000000</v>
      </c>
      <c r="AB136" s="1144"/>
      <c r="AC136" s="1144"/>
      <c r="AD136" s="1144"/>
      <c r="AE136" s="1144"/>
      <c r="AF136" s="1144"/>
      <c r="AG136" s="1144"/>
      <c r="AH136" s="1144"/>
      <c r="AI136" s="1144"/>
      <c r="AJ136" s="1144"/>
      <c r="AK136" s="1144"/>
      <c r="AL136" s="1144"/>
      <c r="AM136" s="1144"/>
      <c r="AN136" s="1144">
        <v>235000000</v>
      </c>
      <c r="AO136" s="1144">
        <v>45000000</v>
      </c>
      <c r="AP136" s="1144"/>
      <c r="AQ136" s="1144"/>
      <c r="AR136" s="1144"/>
      <c r="AS136" s="1144"/>
      <c r="AT136" s="1144"/>
      <c r="AU136" s="1144"/>
      <c r="AV136" s="1144"/>
      <c r="AW136" s="1144"/>
      <c r="AX136" s="1144"/>
      <c r="AY136" s="1345">
        <f t="shared" si="31"/>
        <v>430000000</v>
      </c>
      <c r="AZ136" s="1144">
        <v>150000000</v>
      </c>
      <c r="BA136" s="1144"/>
      <c r="BB136" s="1144"/>
      <c r="BC136" s="1144"/>
      <c r="BD136" s="1144"/>
      <c r="BE136" s="1144"/>
      <c r="BF136" s="1144"/>
      <c r="BG136" s="1144"/>
      <c r="BH136" s="1144"/>
      <c r="BI136" s="1144"/>
      <c r="BJ136" s="1144"/>
      <c r="BK136" s="1144"/>
      <c r="BL136" s="1144"/>
      <c r="BM136" s="1144">
        <v>200000000</v>
      </c>
      <c r="BN136" s="1144">
        <v>60000000</v>
      </c>
      <c r="BO136" s="1144"/>
      <c r="BP136" s="1144"/>
      <c r="BQ136" s="1144"/>
      <c r="BR136" s="1144"/>
      <c r="BS136" s="1144"/>
      <c r="BT136" s="1144"/>
      <c r="BU136" s="1144"/>
      <c r="BV136" s="1144"/>
      <c r="BW136" s="1345">
        <f t="shared" si="32"/>
        <v>410000000</v>
      </c>
      <c r="BX136" s="1144">
        <v>160000000</v>
      </c>
      <c r="BY136" s="1144"/>
      <c r="BZ136" s="1144"/>
      <c r="CA136" s="1144"/>
      <c r="CB136" s="1144"/>
      <c r="CC136" s="1144"/>
      <c r="CD136" s="1144"/>
      <c r="CE136" s="1144"/>
      <c r="CF136" s="1144"/>
      <c r="CG136" s="1144"/>
      <c r="CH136" s="1144"/>
      <c r="CI136" s="1144"/>
      <c r="CJ136" s="1144"/>
      <c r="CK136" s="1144">
        <v>200000000</v>
      </c>
      <c r="CL136" s="1144">
        <v>77150000</v>
      </c>
      <c r="CM136" s="1144"/>
      <c r="CN136" s="1144"/>
      <c r="CO136" s="1144"/>
      <c r="CP136" s="1144"/>
      <c r="CQ136" s="1144"/>
      <c r="CR136" s="1144"/>
      <c r="CS136" s="1144"/>
      <c r="CT136" s="1144"/>
      <c r="CU136" s="1345">
        <f t="shared" si="33"/>
        <v>437150000</v>
      </c>
      <c r="CV136" s="1144">
        <v>206651539</v>
      </c>
      <c r="CW136" s="1144"/>
      <c r="CX136" s="1144"/>
      <c r="CY136" s="1144"/>
      <c r="CZ136" s="1144"/>
      <c r="DA136" s="1144"/>
      <c r="DB136" s="1146"/>
      <c r="DC136" s="1146"/>
      <c r="DD136" s="1146"/>
      <c r="DE136" s="1146"/>
      <c r="DF136" s="1146"/>
      <c r="DG136" s="1146"/>
      <c r="DH136" s="1146"/>
      <c r="DI136" s="1146">
        <v>200000000</v>
      </c>
      <c r="DJ136" s="1146">
        <v>71404460</v>
      </c>
      <c r="DK136" s="1146"/>
      <c r="DL136" s="1146"/>
      <c r="DM136" s="1146"/>
      <c r="DN136" s="1146"/>
      <c r="DO136" s="1146"/>
      <c r="DP136" s="1146"/>
      <c r="DQ136" s="1146"/>
      <c r="DR136" s="1146"/>
      <c r="DS136" s="1286">
        <f t="shared" si="34"/>
        <v>478055999</v>
      </c>
      <c r="DT136" s="1144">
        <f t="shared" si="30"/>
        <v>1755205999</v>
      </c>
      <c r="DU136" s="832" t="s">
        <v>1168</v>
      </c>
    </row>
    <row r="137" spans="1:130" ht="40.5" x14ac:dyDescent="0.25">
      <c r="A137" s="832">
        <v>1</v>
      </c>
      <c r="B137" s="832" t="s">
        <v>25</v>
      </c>
      <c r="C137" s="832" t="s">
        <v>475</v>
      </c>
      <c r="D137" s="832" t="s">
        <v>476</v>
      </c>
      <c r="E137" s="832" t="s">
        <v>477</v>
      </c>
      <c r="F137" s="832" t="s">
        <v>478</v>
      </c>
      <c r="G137" s="832" t="s">
        <v>479</v>
      </c>
      <c r="H137" s="832">
        <v>0</v>
      </c>
      <c r="I137" s="832" t="s">
        <v>480</v>
      </c>
      <c r="J137" s="832" t="s">
        <v>444</v>
      </c>
      <c r="K137" s="832" t="s">
        <v>139</v>
      </c>
      <c r="L137" s="832">
        <v>1500</v>
      </c>
      <c r="M137" s="832">
        <v>1500</v>
      </c>
      <c r="N137" s="832" t="s">
        <v>499</v>
      </c>
      <c r="O137" s="832" t="s">
        <v>1236</v>
      </c>
      <c r="P137" s="832">
        <v>0</v>
      </c>
      <c r="Q137" s="832">
        <v>2023</v>
      </c>
      <c r="R137" s="832" t="s">
        <v>500</v>
      </c>
      <c r="S137" s="832" t="s">
        <v>37</v>
      </c>
      <c r="T137" s="832" t="s">
        <v>139</v>
      </c>
      <c r="U137" s="832">
        <v>1500</v>
      </c>
      <c r="V137" s="832">
        <v>1500</v>
      </c>
      <c r="W137" s="969">
        <v>1500</v>
      </c>
      <c r="X137" s="832">
        <v>1500</v>
      </c>
      <c r="Y137" s="832">
        <v>1500</v>
      </c>
      <c r="Z137" s="832">
        <v>1500</v>
      </c>
      <c r="AA137" s="1143">
        <v>200000000</v>
      </c>
      <c r="AB137" s="1144"/>
      <c r="AC137" s="1144"/>
      <c r="AD137" s="1144"/>
      <c r="AE137" s="1144"/>
      <c r="AF137" s="1144"/>
      <c r="AG137" s="1144"/>
      <c r="AH137" s="1144"/>
      <c r="AI137" s="1144"/>
      <c r="AJ137" s="1144"/>
      <c r="AK137" s="1144"/>
      <c r="AL137" s="1144"/>
      <c r="AM137" s="1144"/>
      <c r="AN137" s="1144">
        <v>286138129</v>
      </c>
      <c r="AO137" s="1144">
        <v>45000000</v>
      </c>
      <c r="AP137" s="1144"/>
      <c r="AQ137" s="1144"/>
      <c r="AR137" s="1144"/>
      <c r="AS137" s="1144"/>
      <c r="AT137" s="1144"/>
      <c r="AU137" s="1144"/>
      <c r="AV137" s="1144"/>
      <c r="AW137" s="1144">
        <v>1885000</v>
      </c>
      <c r="AX137" s="1144"/>
      <c r="AY137" s="1345">
        <f t="shared" si="31"/>
        <v>533023129</v>
      </c>
      <c r="AZ137" s="1144">
        <v>200000000</v>
      </c>
      <c r="BA137" s="1144"/>
      <c r="BB137" s="1144"/>
      <c r="BC137" s="1144"/>
      <c r="BD137" s="1144"/>
      <c r="BE137" s="1144"/>
      <c r="BF137" s="1144"/>
      <c r="BG137" s="1144"/>
      <c r="BH137" s="1144"/>
      <c r="BI137" s="1144"/>
      <c r="BJ137" s="1144"/>
      <c r="BK137" s="1144"/>
      <c r="BL137" s="1144"/>
      <c r="BM137" s="1144">
        <v>166494284</v>
      </c>
      <c r="BN137" s="1144">
        <v>73505716</v>
      </c>
      <c r="BO137" s="1144"/>
      <c r="BP137" s="1144"/>
      <c r="BQ137" s="1144"/>
      <c r="BR137" s="1144"/>
      <c r="BS137" s="1144"/>
      <c r="BT137" s="1144"/>
      <c r="BU137" s="1144"/>
      <c r="BV137" s="1144"/>
      <c r="BW137" s="1345">
        <f t="shared" si="32"/>
        <v>440000000</v>
      </c>
      <c r="BX137" s="1144">
        <v>210000000</v>
      </c>
      <c r="BY137" s="1144"/>
      <c r="BZ137" s="1144"/>
      <c r="CA137" s="1144"/>
      <c r="CB137" s="1144"/>
      <c r="CC137" s="1144"/>
      <c r="CD137" s="1144"/>
      <c r="CE137" s="1144"/>
      <c r="CF137" s="1144"/>
      <c r="CG137" s="1144"/>
      <c r="CH137" s="1144"/>
      <c r="CI137" s="1144"/>
      <c r="CJ137" s="1144"/>
      <c r="CK137" s="1144">
        <v>207905179</v>
      </c>
      <c r="CL137" s="1144">
        <v>42094821</v>
      </c>
      <c r="CM137" s="1144"/>
      <c r="CN137" s="1144"/>
      <c r="CO137" s="1144"/>
      <c r="CP137" s="1144"/>
      <c r="CQ137" s="1144"/>
      <c r="CR137" s="1144"/>
      <c r="CS137" s="1144"/>
      <c r="CT137" s="1144"/>
      <c r="CU137" s="1345">
        <f t="shared" si="33"/>
        <v>460000000</v>
      </c>
      <c r="CV137" s="1144">
        <v>230000000</v>
      </c>
      <c r="CW137" s="1144"/>
      <c r="CX137" s="1144"/>
      <c r="CY137" s="1144"/>
      <c r="CZ137" s="1144"/>
      <c r="DA137" s="1144"/>
      <c r="DB137" s="1146"/>
      <c r="DC137" s="1146"/>
      <c r="DD137" s="1146"/>
      <c r="DE137" s="1146"/>
      <c r="DF137" s="1146"/>
      <c r="DG137" s="1146"/>
      <c r="DH137" s="1146"/>
      <c r="DI137" s="1146">
        <v>219493049</v>
      </c>
      <c r="DJ137" s="1146">
        <v>40506951</v>
      </c>
      <c r="DK137" s="1146"/>
      <c r="DL137" s="1146"/>
      <c r="DM137" s="1146"/>
      <c r="DN137" s="1146"/>
      <c r="DO137" s="1146"/>
      <c r="DP137" s="1146"/>
      <c r="DQ137" s="1146"/>
      <c r="DR137" s="1146"/>
      <c r="DS137" s="1286">
        <f t="shared" si="34"/>
        <v>490000000</v>
      </c>
      <c r="DT137" s="1144">
        <f t="shared" si="30"/>
        <v>1923023129</v>
      </c>
      <c r="DU137" s="832" t="s">
        <v>1168</v>
      </c>
    </row>
    <row r="138" spans="1:130" ht="40.5" x14ac:dyDescent="0.25">
      <c r="A138" s="832">
        <v>1</v>
      </c>
      <c r="B138" s="832" t="s">
        <v>25</v>
      </c>
      <c r="C138" s="832" t="s">
        <v>475</v>
      </c>
      <c r="D138" s="832" t="s">
        <v>476</v>
      </c>
      <c r="E138" s="832" t="s">
        <v>477</v>
      </c>
      <c r="F138" s="832" t="s">
        <v>478</v>
      </c>
      <c r="G138" s="832" t="s">
        <v>479</v>
      </c>
      <c r="H138" s="832">
        <v>0</v>
      </c>
      <c r="I138" s="832" t="s">
        <v>480</v>
      </c>
      <c r="J138" s="832" t="s">
        <v>444</v>
      </c>
      <c r="K138" s="832" t="s">
        <v>139</v>
      </c>
      <c r="L138" s="832">
        <v>1500</v>
      </c>
      <c r="M138" s="832">
        <v>1500</v>
      </c>
      <c r="N138" s="832" t="s">
        <v>501</v>
      </c>
      <c r="O138" s="832" t="s">
        <v>502</v>
      </c>
      <c r="P138" s="832">
        <v>0</v>
      </c>
      <c r="Q138" s="832">
        <v>2023</v>
      </c>
      <c r="R138" s="832" t="s">
        <v>503</v>
      </c>
      <c r="S138" s="832" t="s">
        <v>37</v>
      </c>
      <c r="T138" s="832" t="s">
        <v>139</v>
      </c>
      <c r="U138" s="832">
        <v>2</v>
      </c>
      <c r="V138" s="832">
        <v>2</v>
      </c>
      <c r="W138" s="969">
        <v>0.25</v>
      </c>
      <c r="X138" s="832">
        <v>0.75</v>
      </c>
      <c r="Y138" s="832">
        <v>0.25</v>
      </c>
      <c r="Z138" s="832">
        <v>0.75</v>
      </c>
      <c r="AA138" s="1143">
        <v>87001000</v>
      </c>
      <c r="AB138" s="1144"/>
      <c r="AC138" s="1144"/>
      <c r="AD138" s="1144"/>
      <c r="AE138" s="1144"/>
      <c r="AF138" s="1144"/>
      <c r="AG138" s="1144"/>
      <c r="AH138" s="1144"/>
      <c r="AI138" s="1144"/>
      <c r="AJ138" s="1144"/>
      <c r="AK138" s="1144"/>
      <c r="AL138" s="1144"/>
      <c r="AM138" s="1144"/>
      <c r="AN138" s="1144">
        <v>100000000</v>
      </c>
      <c r="AO138" s="1144">
        <v>957863370</v>
      </c>
      <c r="AP138" s="1144"/>
      <c r="AQ138" s="1144"/>
      <c r="AR138" s="1144"/>
      <c r="AS138" s="1144"/>
      <c r="AT138" s="1144"/>
      <c r="AU138" s="1144"/>
      <c r="AV138" s="1144"/>
      <c r="AW138" s="1144"/>
      <c r="AX138" s="1144"/>
      <c r="AY138" s="1345">
        <f t="shared" si="31"/>
        <v>1144864370</v>
      </c>
      <c r="AZ138" s="1144">
        <v>211627576</v>
      </c>
      <c r="BA138" s="1144"/>
      <c r="BB138" s="1144"/>
      <c r="BC138" s="1144"/>
      <c r="BD138" s="1144"/>
      <c r="BE138" s="1144"/>
      <c r="BF138" s="1144"/>
      <c r="BG138" s="1144"/>
      <c r="BH138" s="1144"/>
      <c r="BI138" s="1144"/>
      <c r="BJ138" s="1144"/>
      <c r="BK138" s="1144"/>
      <c r="BL138" s="1144"/>
      <c r="BM138" s="1144"/>
      <c r="BN138" s="1144"/>
      <c r="BO138" s="1144"/>
      <c r="BP138" s="1144"/>
      <c r="BQ138" s="1144"/>
      <c r="BR138" s="1144"/>
      <c r="BS138" s="1144"/>
      <c r="BT138" s="1144"/>
      <c r="BU138" s="1144"/>
      <c r="BV138" s="1144"/>
      <c r="BW138" s="1345">
        <f t="shared" si="32"/>
        <v>211627576</v>
      </c>
      <c r="BX138" s="1144">
        <v>216498799</v>
      </c>
      <c r="BY138" s="1144"/>
      <c r="BZ138" s="1144"/>
      <c r="CA138" s="1144"/>
      <c r="CB138" s="1144"/>
      <c r="CC138" s="1144"/>
      <c r="CD138" s="1144"/>
      <c r="CE138" s="1144"/>
      <c r="CF138" s="1144"/>
      <c r="CG138" s="1144"/>
      <c r="CH138" s="1144"/>
      <c r="CI138" s="1144"/>
      <c r="CJ138" s="1144"/>
      <c r="CK138" s="1144"/>
      <c r="CL138" s="1144"/>
      <c r="CM138" s="1144"/>
      <c r="CN138" s="1144"/>
      <c r="CO138" s="1144"/>
      <c r="CP138" s="1144"/>
      <c r="CQ138" s="1144"/>
      <c r="CR138" s="1144"/>
      <c r="CS138" s="1144"/>
      <c r="CT138" s="1144"/>
      <c r="CU138" s="1345">
        <f t="shared" si="33"/>
        <v>216498799</v>
      </c>
      <c r="CV138" s="1144">
        <v>210000000</v>
      </c>
      <c r="CW138" s="1144"/>
      <c r="CX138" s="1144"/>
      <c r="CY138" s="1144"/>
      <c r="CZ138" s="1144"/>
      <c r="DA138" s="1144"/>
      <c r="DB138" s="1146"/>
      <c r="DC138" s="1146"/>
      <c r="DD138" s="1146"/>
      <c r="DE138" s="1146"/>
      <c r="DF138" s="1146"/>
      <c r="DG138" s="1146"/>
      <c r="DH138" s="1146"/>
      <c r="DI138" s="1146"/>
      <c r="DJ138" s="1146"/>
      <c r="DK138" s="1146"/>
      <c r="DL138" s="1146"/>
      <c r="DM138" s="1146"/>
      <c r="DN138" s="1146"/>
      <c r="DO138" s="1146"/>
      <c r="DP138" s="1146"/>
      <c r="DQ138" s="1146"/>
      <c r="DR138" s="1146"/>
      <c r="DS138" s="1286">
        <f t="shared" si="34"/>
        <v>210000000</v>
      </c>
      <c r="DT138" s="1144">
        <f t="shared" si="30"/>
        <v>1782990745</v>
      </c>
      <c r="DU138" s="832" t="s">
        <v>1168</v>
      </c>
    </row>
    <row r="139" spans="1:130" ht="40.5" x14ac:dyDescent="0.25">
      <c r="A139" s="832">
        <v>1</v>
      </c>
      <c r="B139" s="832" t="s">
        <v>25</v>
      </c>
      <c r="C139" s="832" t="s">
        <v>475</v>
      </c>
      <c r="D139" s="832" t="s">
        <v>476</v>
      </c>
      <c r="E139" s="832" t="s">
        <v>477</v>
      </c>
      <c r="F139" s="832" t="s">
        <v>478</v>
      </c>
      <c r="G139" s="832" t="s">
        <v>479</v>
      </c>
      <c r="H139" s="832">
        <v>0</v>
      </c>
      <c r="I139" s="832" t="s">
        <v>480</v>
      </c>
      <c r="J139" s="832" t="s">
        <v>444</v>
      </c>
      <c r="K139" s="832" t="s">
        <v>139</v>
      </c>
      <c r="L139" s="832">
        <v>1500</v>
      </c>
      <c r="M139" s="832">
        <v>1500</v>
      </c>
      <c r="N139" s="832" t="s">
        <v>504</v>
      </c>
      <c r="O139" s="832" t="s">
        <v>505</v>
      </c>
      <c r="P139" s="832">
        <v>100</v>
      </c>
      <c r="Q139" s="832">
        <v>2023</v>
      </c>
      <c r="R139" s="832" t="s">
        <v>506</v>
      </c>
      <c r="S139" s="832" t="s">
        <v>37</v>
      </c>
      <c r="T139" s="832" t="s">
        <v>33</v>
      </c>
      <c r="U139" s="832">
        <v>120</v>
      </c>
      <c r="V139" s="832">
        <v>120</v>
      </c>
      <c r="W139" s="969">
        <v>105</v>
      </c>
      <c r="X139" s="832">
        <v>110</v>
      </c>
      <c r="Y139" s="832">
        <v>115</v>
      </c>
      <c r="Z139" s="832">
        <v>120</v>
      </c>
      <c r="AA139" s="1143">
        <v>100000000</v>
      </c>
      <c r="AB139" s="1144"/>
      <c r="AC139" s="1144"/>
      <c r="AD139" s="1144"/>
      <c r="AE139" s="1144"/>
      <c r="AF139" s="1144"/>
      <c r="AG139" s="1144"/>
      <c r="AH139" s="1144"/>
      <c r="AI139" s="1144"/>
      <c r="AJ139" s="1144"/>
      <c r="AK139" s="1144"/>
      <c r="AL139" s="1144"/>
      <c r="AM139" s="1144"/>
      <c r="AN139" s="1144">
        <v>80000000</v>
      </c>
      <c r="AO139" s="1144"/>
      <c r="AP139" s="1144"/>
      <c r="AQ139" s="1144"/>
      <c r="AR139" s="1144"/>
      <c r="AS139" s="1144"/>
      <c r="AT139" s="1144"/>
      <c r="AU139" s="1144"/>
      <c r="AV139" s="1144"/>
      <c r="AW139" s="1144"/>
      <c r="AX139" s="1144"/>
      <c r="AY139" s="1345">
        <f t="shared" si="31"/>
        <v>180000000</v>
      </c>
      <c r="AZ139" s="1144"/>
      <c r="BA139" s="1144"/>
      <c r="BB139" s="1144"/>
      <c r="BC139" s="1144"/>
      <c r="BD139" s="1144"/>
      <c r="BE139" s="1144"/>
      <c r="BF139" s="1144"/>
      <c r="BG139" s="1144"/>
      <c r="BH139" s="1144"/>
      <c r="BI139" s="1144"/>
      <c r="BJ139" s="1144"/>
      <c r="BK139" s="1144"/>
      <c r="BL139" s="1144"/>
      <c r="BM139" s="1144">
        <v>175373424</v>
      </c>
      <c r="BN139" s="1144"/>
      <c r="BO139" s="1144"/>
      <c r="BP139" s="1144"/>
      <c r="BQ139" s="1144"/>
      <c r="BR139" s="1144"/>
      <c r="BS139" s="1144"/>
      <c r="BT139" s="1144"/>
      <c r="BU139" s="1144"/>
      <c r="BV139" s="1144"/>
      <c r="BW139" s="1345">
        <f t="shared" si="32"/>
        <v>175373424</v>
      </c>
      <c r="BX139" s="1144"/>
      <c r="BY139" s="1144"/>
      <c r="BZ139" s="1144"/>
      <c r="CA139" s="1144"/>
      <c r="CB139" s="1144"/>
      <c r="CC139" s="1144"/>
      <c r="CD139" s="1144"/>
      <c r="CE139" s="1144"/>
      <c r="CF139" s="1144"/>
      <c r="CG139" s="1144"/>
      <c r="CH139" s="1144"/>
      <c r="CI139" s="1144"/>
      <c r="CJ139" s="1144"/>
      <c r="CK139" s="1144">
        <v>175731882</v>
      </c>
      <c r="CL139" s="1144"/>
      <c r="CM139" s="1144"/>
      <c r="CN139" s="1144"/>
      <c r="CO139" s="1144"/>
      <c r="CP139" s="1144"/>
      <c r="CQ139" s="1144"/>
      <c r="CR139" s="1144"/>
      <c r="CS139" s="1144"/>
      <c r="CT139" s="1144"/>
      <c r="CU139" s="1345">
        <f t="shared" si="33"/>
        <v>175731882</v>
      </c>
      <c r="CV139" s="1144"/>
      <c r="CW139" s="1144"/>
      <c r="CX139" s="1144"/>
      <c r="CY139" s="1144"/>
      <c r="CZ139" s="1144"/>
      <c r="DA139" s="1144"/>
      <c r="DB139" s="1146"/>
      <c r="DC139" s="1146"/>
      <c r="DD139" s="1146"/>
      <c r="DE139" s="1146"/>
      <c r="DF139" s="1146"/>
      <c r="DG139" s="1146"/>
      <c r="DH139" s="1146"/>
      <c r="DI139" s="1146">
        <v>200000000</v>
      </c>
      <c r="DJ139" s="1146"/>
      <c r="DK139" s="1146"/>
      <c r="DL139" s="1146"/>
      <c r="DM139" s="1146"/>
      <c r="DN139" s="1146"/>
      <c r="DO139" s="1146"/>
      <c r="DP139" s="1146"/>
      <c r="DQ139" s="1146"/>
      <c r="DR139" s="1146"/>
      <c r="DS139" s="1286">
        <f t="shared" si="34"/>
        <v>200000000</v>
      </c>
      <c r="DT139" s="1144">
        <f t="shared" si="30"/>
        <v>731105306</v>
      </c>
      <c r="DU139" s="832" t="s">
        <v>1168</v>
      </c>
    </row>
    <row r="140" spans="1:130" ht="40.5" x14ac:dyDescent="0.25">
      <c r="A140" s="832">
        <v>5</v>
      </c>
      <c r="B140" s="832" t="s">
        <v>25</v>
      </c>
      <c r="C140" s="832" t="s">
        <v>398</v>
      </c>
      <c r="D140" s="832" t="s">
        <v>1129</v>
      </c>
      <c r="E140" s="832" t="s">
        <v>1130</v>
      </c>
      <c r="F140" s="832" t="s">
        <v>1131</v>
      </c>
      <c r="G140" s="832" t="s">
        <v>1132</v>
      </c>
      <c r="H140" s="832">
        <v>0</v>
      </c>
      <c r="I140" s="832" t="s">
        <v>1133</v>
      </c>
      <c r="J140" s="832" t="s">
        <v>444</v>
      </c>
      <c r="K140" s="832" t="s">
        <v>33</v>
      </c>
      <c r="L140" s="832">
        <v>1</v>
      </c>
      <c r="M140" s="832">
        <v>1</v>
      </c>
      <c r="N140" s="832" t="s">
        <v>1329</v>
      </c>
      <c r="O140" s="832" t="s">
        <v>1314</v>
      </c>
      <c r="P140" s="832">
        <v>0</v>
      </c>
      <c r="Q140" s="832">
        <v>2023</v>
      </c>
      <c r="R140" s="832" t="s">
        <v>1141</v>
      </c>
      <c r="S140" s="832" t="s">
        <v>37</v>
      </c>
      <c r="T140" s="832" t="s">
        <v>33</v>
      </c>
      <c r="U140" s="832">
        <v>1</v>
      </c>
      <c r="V140" s="832">
        <v>1</v>
      </c>
      <c r="W140" s="969">
        <v>0.25</v>
      </c>
      <c r="X140" s="832">
        <v>0.5</v>
      </c>
      <c r="Y140" s="832">
        <v>0.75</v>
      </c>
      <c r="Z140" s="832">
        <v>1</v>
      </c>
      <c r="AA140" s="1143">
        <v>300000000</v>
      </c>
      <c r="AB140" s="1144"/>
      <c r="AC140" s="1144"/>
      <c r="AD140" s="1144"/>
      <c r="AE140" s="1144"/>
      <c r="AF140" s="1144"/>
      <c r="AG140" s="1144"/>
      <c r="AH140" s="1144"/>
      <c r="AI140" s="1144"/>
      <c r="AJ140" s="1144"/>
      <c r="AK140" s="1144"/>
      <c r="AL140" s="1144"/>
      <c r="AM140" s="1144"/>
      <c r="AN140" s="1144"/>
      <c r="AO140" s="1144"/>
      <c r="AP140" s="1144"/>
      <c r="AQ140" s="1144"/>
      <c r="AR140" s="1144"/>
      <c r="AS140" s="1144"/>
      <c r="AT140" s="1144"/>
      <c r="AU140" s="1144"/>
      <c r="AV140" s="1144"/>
      <c r="AW140" s="1144"/>
      <c r="AX140" s="1144"/>
      <c r="AY140" s="1345">
        <f t="shared" si="31"/>
        <v>300000000</v>
      </c>
      <c r="AZ140" s="1144">
        <v>300000000</v>
      </c>
      <c r="BA140" s="1144"/>
      <c r="BB140" s="1144"/>
      <c r="BC140" s="1144"/>
      <c r="BD140" s="1144"/>
      <c r="BE140" s="1144"/>
      <c r="BF140" s="1144"/>
      <c r="BG140" s="1144"/>
      <c r="BH140" s="1144"/>
      <c r="BI140" s="1144"/>
      <c r="BJ140" s="1144"/>
      <c r="BK140" s="1144"/>
      <c r="BL140" s="1144"/>
      <c r="BM140" s="1144"/>
      <c r="BN140" s="1144"/>
      <c r="BO140" s="1144"/>
      <c r="BP140" s="1144"/>
      <c r="BQ140" s="1144"/>
      <c r="BR140" s="1144"/>
      <c r="BS140" s="1144"/>
      <c r="BT140" s="1144"/>
      <c r="BU140" s="1144"/>
      <c r="BV140" s="1144"/>
      <c r="BW140" s="1345">
        <f t="shared" si="32"/>
        <v>300000000</v>
      </c>
      <c r="BX140" s="1144">
        <v>300000000</v>
      </c>
      <c r="BY140" s="1144"/>
      <c r="BZ140" s="1144"/>
      <c r="CA140" s="1144"/>
      <c r="CB140" s="1144"/>
      <c r="CC140" s="1144"/>
      <c r="CD140" s="1144"/>
      <c r="CE140" s="1144"/>
      <c r="CF140" s="1144"/>
      <c r="CG140" s="1144"/>
      <c r="CH140" s="1144"/>
      <c r="CI140" s="1144"/>
      <c r="CJ140" s="1144"/>
      <c r="CK140" s="1144"/>
      <c r="CL140" s="1144"/>
      <c r="CM140" s="1144"/>
      <c r="CN140" s="1144"/>
      <c r="CO140" s="1144"/>
      <c r="CP140" s="1144"/>
      <c r="CQ140" s="1144"/>
      <c r="CR140" s="1144"/>
      <c r="CS140" s="1144"/>
      <c r="CT140" s="1144"/>
      <c r="CU140" s="1345">
        <f t="shared" si="33"/>
        <v>300000000</v>
      </c>
      <c r="CV140" s="1144">
        <v>300000000</v>
      </c>
      <c r="CW140" s="1144"/>
      <c r="CX140" s="1144"/>
      <c r="CY140" s="1144"/>
      <c r="CZ140" s="1144"/>
      <c r="DA140" s="1144"/>
      <c r="DB140" s="1146"/>
      <c r="DC140" s="1146"/>
      <c r="DD140" s="1146"/>
      <c r="DE140" s="1146"/>
      <c r="DF140" s="1146"/>
      <c r="DG140" s="1146"/>
      <c r="DH140" s="1146"/>
      <c r="DI140" s="1146"/>
      <c r="DJ140" s="1146"/>
      <c r="DK140" s="1146"/>
      <c r="DL140" s="1146"/>
      <c r="DM140" s="1146"/>
      <c r="DN140" s="1146"/>
      <c r="DO140" s="1146"/>
      <c r="DP140" s="1146"/>
      <c r="DQ140" s="1146"/>
      <c r="DR140" s="1146"/>
      <c r="DS140" s="1286">
        <f t="shared" si="34"/>
        <v>300000000</v>
      </c>
      <c r="DT140" s="1144">
        <f t="shared" si="30"/>
        <v>1200000000</v>
      </c>
      <c r="DU140" s="832" t="s">
        <v>1168</v>
      </c>
    </row>
    <row r="141" spans="1:130" ht="40.5" x14ac:dyDescent="0.25">
      <c r="A141" s="832">
        <v>5</v>
      </c>
      <c r="B141" s="832" t="s">
        <v>25</v>
      </c>
      <c r="C141" s="832" t="s">
        <v>398</v>
      </c>
      <c r="D141" s="832" t="s">
        <v>1129</v>
      </c>
      <c r="E141" s="832" t="s">
        <v>1130</v>
      </c>
      <c r="F141" s="832" t="s">
        <v>1131</v>
      </c>
      <c r="G141" s="832" t="s">
        <v>1132</v>
      </c>
      <c r="H141" s="832">
        <v>0</v>
      </c>
      <c r="I141" s="832" t="s">
        <v>1133</v>
      </c>
      <c r="J141" s="832" t="s">
        <v>444</v>
      </c>
      <c r="K141" s="832" t="s">
        <v>33</v>
      </c>
      <c r="L141" s="832">
        <v>1</v>
      </c>
      <c r="M141" s="832">
        <v>1</v>
      </c>
      <c r="N141" s="832" t="s">
        <v>1366</v>
      </c>
      <c r="O141" s="832" t="s">
        <v>1204</v>
      </c>
      <c r="P141" s="832">
        <v>0</v>
      </c>
      <c r="Q141" s="832">
        <v>2023</v>
      </c>
      <c r="R141" s="832" t="s">
        <v>1142</v>
      </c>
      <c r="S141" s="832" t="s">
        <v>37</v>
      </c>
      <c r="T141" s="832" t="s">
        <v>33</v>
      </c>
      <c r="U141" s="832">
        <v>1</v>
      </c>
      <c r="V141" s="832">
        <v>1</v>
      </c>
      <c r="W141" s="969">
        <v>0.25</v>
      </c>
      <c r="X141" s="832">
        <v>0.5</v>
      </c>
      <c r="Y141" s="832">
        <v>0.75</v>
      </c>
      <c r="Z141" s="832">
        <v>1</v>
      </c>
      <c r="AA141" s="1143">
        <v>308115000</v>
      </c>
      <c r="AB141" s="1144"/>
      <c r="AC141" s="1144"/>
      <c r="AD141" s="1144"/>
      <c r="AE141" s="1144"/>
      <c r="AF141" s="1144"/>
      <c r="AG141" s="1144"/>
      <c r="AH141" s="1144"/>
      <c r="AI141" s="1144"/>
      <c r="AJ141" s="1144"/>
      <c r="AK141" s="1144"/>
      <c r="AL141" s="1144"/>
      <c r="AM141" s="1144"/>
      <c r="AN141" s="1144"/>
      <c r="AO141" s="1144"/>
      <c r="AP141" s="1144"/>
      <c r="AQ141" s="1144"/>
      <c r="AR141" s="1144"/>
      <c r="AS141" s="1144"/>
      <c r="AT141" s="1144"/>
      <c r="AU141" s="1144"/>
      <c r="AV141" s="1144"/>
      <c r="AW141" s="1144"/>
      <c r="AX141" s="1144"/>
      <c r="AY141" s="1345">
        <f t="shared" si="31"/>
        <v>308115000</v>
      </c>
      <c r="AZ141" s="1144">
        <v>299862786</v>
      </c>
      <c r="BA141" s="1144"/>
      <c r="BB141" s="1144"/>
      <c r="BC141" s="1144"/>
      <c r="BD141" s="1144"/>
      <c r="BE141" s="1144"/>
      <c r="BF141" s="1144"/>
      <c r="BG141" s="1144"/>
      <c r="BH141" s="1144"/>
      <c r="BI141" s="1144"/>
      <c r="BJ141" s="1144"/>
      <c r="BK141" s="1144"/>
      <c r="BL141" s="1144"/>
      <c r="BM141" s="1144"/>
      <c r="BN141" s="1144"/>
      <c r="BO141" s="1144"/>
      <c r="BP141" s="1144"/>
      <c r="BQ141" s="1144"/>
      <c r="BR141" s="1144"/>
      <c r="BS141" s="1144"/>
      <c r="BT141" s="1144"/>
      <c r="BU141" s="1144"/>
      <c r="BV141" s="1144"/>
      <c r="BW141" s="1345">
        <f t="shared" si="32"/>
        <v>299862786</v>
      </c>
      <c r="BX141" s="1144">
        <v>300000000</v>
      </c>
      <c r="BY141" s="1144"/>
      <c r="BZ141" s="1144"/>
      <c r="CA141" s="1144"/>
      <c r="CB141" s="1144"/>
      <c r="CC141" s="1144"/>
      <c r="CD141" s="1144"/>
      <c r="CE141" s="1144"/>
      <c r="CF141" s="1144"/>
      <c r="CG141" s="1144"/>
      <c r="CH141" s="1144"/>
      <c r="CI141" s="1144"/>
      <c r="CJ141" s="1144"/>
      <c r="CK141" s="1144"/>
      <c r="CL141" s="1144"/>
      <c r="CM141" s="1144"/>
      <c r="CN141" s="1144"/>
      <c r="CO141" s="1144"/>
      <c r="CP141" s="1144"/>
      <c r="CQ141" s="1144"/>
      <c r="CR141" s="1144"/>
      <c r="CS141" s="1144"/>
      <c r="CT141" s="1144"/>
      <c r="CU141" s="1345">
        <f t="shared" si="33"/>
        <v>300000000</v>
      </c>
      <c r="CV141" s="1144">
        <v>300000000</v>
      </c>
      <c r="CW141" s="1144"/>
      <c r="CX141" s="1144"/>
      <c r="CY141" s="1144"/>
      <c r="CZ141" s="1144"/>
      <c r="DA141" s="1144"/>
      <c r="DB141" s="1146"/>
      <c r="DC141" s="1146"/>
      <c r="DD141" s="1146"/>
      <c r="DE141" s="1146"/>
      <c r="DF141" s="1146"/>
      <c r="DG141" s="1146"/>
      <c r="DH141" s="1146"/>
      <c r="DI141" s="1146"/>
      <c r="DJ141" s="1146"/>
      <c r="DK141" s="1146"/>
      <c r="DL141" s="1146"/>
      <c r="DM141" s="1146"/>
      <c r="DN141" s="1146"/>
      <c r="DO141" s="1146"/>
      <c r="DP141" s="1146"/>
      <c r="DQ141" s="1146"/>
      <c r="DR141" s="1146"/>
      <c r="DS141" s="1286">
        <f t="shared" si="34"/>
        <v>300000000</v>
      </c>
      <c r="DT141" s="1144">
        <f t="shared" si="30"/>
        <v>1207977786</v>
      </c>
      <c r="DU141" s="832" t="s">
        <v>1168</v>
      </c>
    </row>
    <row r="142" spans="1:130" ht="16.5" x14ac:dyDescent="0.25">
      <c r="A142" s="1446" t="s">
        <v>1172</v>
      </c>
      <c r="B142" s="1447"/>
      <c r="C142" s="1447"/>
      <c r="D142" s="1447"/>
      <c r="E142" s="1447"/>
      <c r="F142" s="1447"/>
      <c r="G142" s="1447"/>
      <c r="H142" s="1447"/>
      <c r="I142" s="1447"/>
      <c r="J142" s="1447"/>
      <c r="K142" s="1447"/>
      <c r="L142" s="1447"/>
      <c r="M142" s="1447"/>
      <c r="N142" s="1447"/>
      <c r="O142" s="1447"/>
      <c r="P142" s="1447"/>
      <c r="Q142" s="1447"/>
      <c r="R142" s="1447"/>
      <c r="S142" s="1447"/>
      <c r="T142" s="1447"/>
      <c r="U142" s="1447"/>
      <c r="V142" s="1447"/>
      <c r="W142" s="1447"/>
      <c r="X142" s="1447"/>
      <c r="Y142" s="1447"/>
      <c r="Z142" s="1448"/>
      <c r="AA142" s="1329">
        <f t="shared" ref="AA142:CQ142" si="35">SUM(AA123:AA141)</f>
        <v>2178932000</v>
      </c>
      <c r="AB142" s="1330">
        <f t="shared" si="35"/>
        <v>0</v>
      </c>
      <c r="AC142" s="1330"/>
      <c r="AD142" s="1330">
        <f t="shared" si="35"/>
        <v>0</v>
      </c>
      <c r="AE142" s="1330">
        <f t="shared" si="35"/>
        <v>0</v>
      </c>
      <c r="AF142" s="1330">
        <f t="shared" si="35"/>
        <v>0</v>
      </c>
      <c r="AG142" s="1330">
        <f t="shared" si="35"/>
        <v>0</v>
      </c>
      <c r="AH142" s="1330">
        <f t="shared" si="35"/>
        <v>0</v>
      </c>
      <c r="AI142" s="1330">
        <f t="shared" si="35"/>
        <v>0</v>
      </c>
      <c r="AJ142" s="1330">
        <f t="shared" si="35"/>
        <v>0</v>
      </c>
      <c r="AK142" s="1330">
        <f t="shared" si="35"/>
        <v>0</v>
      </c>
      <c r="AL142" s="1330">
        <f t="shared" si="35"/>
        <v>197793257</v>
      </c>
      <c r="AM142" s="1330">
        <f t="shared" si="35"/>
        <v>873728848</v>
      </c>
      <c r="AN142" s="1330">
        <f t="shared" si="35"/>
        <v>1163305130</v>
      </c>
      <c r="AO142" s="1330">
        <f t="shared" si="35"/>
        <v>1135656628</v>
      </c>
      <c r="AP142" s="1330">
        <f t="shared" si="35"/>
        <v>0</v>
      </c>
      <c r="AQ142" s="1330">
        <f t="shared" si="35"/>
        <v>0</v>
      </c>
      <c r="AR142" s="1330">
        <f t="shared" si="35"/>
        <v>0</v>
      </c>
      <c r="AS142" s="1330">
        <f t="shared" si="35"/>
        <v>0</v>
      </c>
      <c r="AT142" s="1330">
        <f t="shared" si="35"/>
        <v>0</v>
      </c>
      <c r="AU142" s="1330">
        <f t="shared" si="35"/>
        <v>0</v>
      </c>
      <c r="AV142" s="1330">
        <f t="shared" si="35"/>
        <v>0</v>
      </c>
      <c r="AW142" s="1330">
        <f t="shared" si="35"/>
        <v>79385000</v>
      </c>
      <c r="AX142" s="1331"/>
      <c r="AY142" s="1327">
        <f t="shared" si="35"/>
        <v>5628800863</v>
      </c>
      <c r="AZ142" s="1351">
        <f t="shared" si="35"/>
        <v>2264479948</v>
      </c>
      <c r="BA142" s="1351">
        <f t="shared" si="35"/>
        <v>0</v>
      </c>
      <c r="BB142" s="1351"/>
      <c r="BC142" s="1351">
        <f t="shared" si="35"/>
        <v>0</v>
      </c>
      <c r="BD142" s="1351">
        <f t="shared" si="35"/>
        <v>0</v>
      </c>
      <c r="BE142" s="1351">
        <f t="shared" si="35"/>
        <v>0</v>
      </c>
      <c r="BF142" s="1351">
        <f t="shared" si="35"/>
        <v>0</v>
      </c>
      <c r="BG142" s="1351">
        <f t="shared" si="35"/>
        <v>0</v>
      </c>
      <c r="BH142" s="1351">
        <f t="shared" si="35"/>
        <v>0</v>
      </c>
      <c r="BI142" s="1351">
        <f t="shared" si="35"/>
        <v>0</v>
      </c>
      <c r="BJ142" s="1351">
        <f t="shared" si="35"/>
        <v>0</v>
      </c>
      <c r="BK142" s="1351">
        <f t="shared" si="35"/>
        <v>203529261</v>
      </c>
      <c r="BL142" s="1351">
        <f t="shared" si="35"/>
        <v>585629884</v>
      </c>
      <c r="BM142" s="1351">
        <f t="shared" si="35"/>
        <v>779034708</v>
      </c>
      <c r="BN142" s="1351">
        <f t="shared" si="35"/>
        <v>203505716</v>
      </c>
      <c r="BO142" s="1351">
        <f t="shared" si="35"/>
        <v>0</v>
      </c>
      <c r="BP142" s="1351">
        <f t="shared" si="35"/>
        <v>0</v>
      </c>
      <c r="BQ142" s="1351">
        <f t="shared" si="35"/>
        <v>0</v>
      </c>
      <c r="BR142" s="1351">
        <f t="shared" si="35"/>
        <v>0</v>
      </c>
      <c r="BS142" s="1351">
        <f t="shared" si="35"/>
        <v>0</v>
      </c>
      <c r="BT142" s="1351">
        <f t="shared" si="35"/>
        <v>0</v>
      </c>
      <c r="BU142" s="1351">
        <f t="shared" si="35"/>
        <v>0</v>
      </c>
      <c r="BV142" s="1351"/>
      <c r="BW142" s="1351">
        <f t="shared" si="35"/>
        <v>4036179517</v>
      </c>
      <c r="BX142" s="934">
        <f t="shared" si="35"/>
        <v>2364696347</v>
      </c>
      <c r="BY142" s="934">
        <f t="shared" si="35"/>
        <v>0</v>
      </c>
      <c r="BZ142" s="934"/>
      <c r="CA142" s="934">
        <f t="shared" si="35"/>
        <v>0</v>
      </c>
      <c r="CB142" s="934">
        <f t="shared" si="35"/>
        <v>0</v>
      </c>
      <c r="CC142" s="934">
        <f t="shared" si="35"/>
        <v>0</v>
      </c>
      <c r="CD142" s="934">
        <f t="shared" si="35"/>
        <v>0</v>
      </c>
      <c r="CE142" s="934">
        <f t="shared" si="35"/>
        <v>0</v>
      </c>
      <c r="CF142" s="934">
        <f t="shared" si="35"/>
        <v>0</v>
      </c>
      <c r="CG142" s="934">
        <f t="shared" si="35"/>
        <v>0</v>
      </c>
      <c r="CH142" s="934">
        <f t="shared" si="35"/>
        <v>0</v>
      </c>
      <c r="CI142" s="934">
        <f t="shared" si="35"/>
        <v>212484549</v>
      </c>
      <c r="CJ142" s="934">
        <f t="shared" si="35"/>
        <v>611397599</v>
      </c>
      <c r="CK142" s="934">
        <f t="shared" si="35"/>
        <v>813637061</v>
      </c>
      <c r="CL142" s="934">
        <f t="shared" si="35"/>
        <v>212544821</v>
      </c>
      <c r="CM142" s="934">
        <f t="shared" si="35"/>
        <v>0</v>
      </c>
      <c r="CN142" s="934">
        <f t="shared" si="35"/>
        <v>0</v>
      </c>
      <c r="CO142" s="934">
        <f t="shared" si="35"/>
        <v>0</v>
      </c>
      <c r="CP142" s="934">
        <f t="shared" si="35"/>
        <v>0</v>
      </c>
      <c r="CQ142" s="934">
        <f t="shared" si="35"/>
        <v>0</v>
      </c>
      <c r="CR142" s="934">
        <f t="shared" ref="CR142:DT142" si="36">SUM(CR123:CR141)</f>
        <v>0</v>
      </c>
      <c r="CS142" s="934">
        <f t="shared" si="36"/>
        <v>0</v>
      </c>
      <c r="CT142" s="934"/>
      <c r="CU142" s="1351">
        <f t="shared" si="36"/>
        <v>4214760377</v>
      </c>
      <c r="CV142" s="1351">
        <f t="shared" si="36"/>
        <v>2468842778</v>
      </c>
      <c r="CW142" s="1351">
        <f t="shared" si="36"/>
        <v>0</v>
      </c>
      <c r="CX142" s="1351"/>
      <c r="CY142" s="1351">
        <f t="shared" si="36"/>
        <v>0</v>
      </c>
      <c r="CZ142" s="1351">
        <f t="shared" si="36"/>
        <v>0</v>
      </c>
      <c r="DA142" s="1351">
        <f t="shared" si="36"/>
        <v>0</v>
      </c>
      <c r="DB142" s="1351">
        <f t="shared" si="36"/>
        <v>0</v>
      </c>
      <c r="DC142" s="1351">
        <f t="shared" si="36"/>
        <v>0</v>
      </c>
      <c r="DD142" s="1351">
        <f t="shared" si="36"/>
        <v>0</v>
      </c>
      <c r="DE142" s="1351">
        <f t="shared" si="36"/>
        <v>0</v>
      </c>
      <c r="DF142" s="1351">
        <f t="shared" si="36"/>
        <v>0</v>
      </c>
      <c r="DG142" s="1351">
        <f t="shared" si="36"/>
        <v>221833869</v>
      </c>
      <c r="DH142" s="1351">
        <f t="shared" si="36"/>
        <v>638299093</v>
      </c>
      <c r="DI142" s="1351">
        <f t="shared" si="36"/>
        <v>849493049</v>
      </c>
      <c r="DJ142" s="1351">
        <f t="shared" si="36"/>
        <v>221911411</v>
      </c>
      <c r="DK142" s="1351">
        <f t="shared" si="36"/>
        <v>0</v>
      </c>
      <c r="DL142" s="1351">
        <f t="shared" si="36"/>
        <v>0</v>
      </c>
      <c r="DM142" s="1351">
        <f t="shared" si="36"/>
        <v>0</v>
      </c>
      <c r="DN142" s="1351">
        <f t="shared" si="36"/>
        <v>0</v>
      </c>
      <c r="DO142" s="1351">
        <f t="shared" si="36"/>
        <v>0</v>
      </c>
      <c r="DP142" s="1351">
        <f t="shared" si="36"/>
        <v>0</v>
      </c>
      <c r="DQ142" s="1351">
        <f t="shared" si="36"/>
        <v>0</v>
      </c>
      <c r="DR142" s="1352"/>
      <c r="DS142" s="1352">
        <f t="shared" si="36"/>
        <v>4400380200</v>
      </c>
      <c r="DT142" s="1351">
        <f t="shared" si="36"/>
        <v>18280120957</v>
      </c>
      <c r="DU142" s="1353" t="s">
        <v>1168</v>
      </c>
      <c r="DV142" s="1354"/>
      <c r="DW142" s="789"/>
      <c r="DX142" s="789"/>
      <c r="DY142" s="789"/>
      <c r="DZ142" s="789"/>
    </row>
    <row r="143" spans="1:130" ht="40.5" x14ac:dyDescent="0.25">
      <c r="A143" s="832">
        <v>1</v>
      </c>
      <c r="B143" s="969" t="s">
        <v>25</v>
      </c>
      <c r="C143" s="969" t="s">
        <v>254</v>
      </c>
      <c r="D143" s="969" t="s">
        <v>507</v>
      </c>
      <c r="E143" s="969" t="s">
        <v>508</v>
      </c>
      <c r="F143" s="969" t="s">
        <v>509</v>
      </c>
      <c r="G143" s="969" t="s">
        <v>510</v>
      </c>
      <c r="H143" s="969">
        <v>15000</v>
      </c>
      <c r="I143" s="969" t="s">
        <v>344</v>
      </c>
      <c r="J143" s="969" t="s">
        <v>105</v>
      </c>
      <c r="K143" s="969" t="s">
        <v>38</v>
      </c>
      <c r="L143" s="969">
        <v>15000</v>
      </c>
      <c r="M143" s="969">
        <v>15000</v>
      </c>
      <c r="N143" s="969" t="s">
        <v>511</v>
      </c>
      <c r="O143" s="969" t="s">
        <v>514</v>
      </c>
      <c r="P143" s="969">
        <v>0</v>
      </c>
      <c r="Q143" s="969">
        <v>2023</v>
      </c>
      <c r="R143" s="969" t="s">
        <v>513</v>
      </c>
      <c r="S143" s="969" t="s">
        <v>37</v>
      </c>
      <c r="T143" s="969" t="s">
        <v>33</v>
      </c>
      <c r="U143" s="969">
        <v>4</v>
      </c>
      <c r="V143" s="969">
        <v>4</v>
      </c>
      <c r="W143" s="692">
        <v>1</v>
      </c>
      <c r="X143" s="692">
        <v>1</v>
      </c>
      <c r="Y143" s="692">
        <v>1</v>
      </c>
      <c r="Z143" s="692">
        <v>1</v>
      </c>
      <c r="AA143" s="1189"/>
      <c r="AB143" s="1144"/>
      <c r="AC143" s="1144"/>
      <c r="AD143" s="1144"/>
      <c r="AE143" s="1144"/>
      <c r="AF143" s="1144"/>
      <c r="AG143" s="1144"/>
      <c r="AH143" s="1144"/>
      <c r="AI143" s="1144"/>
      <c r="AJ143" s="1144"/>
      <c r="AK143" s="1144"/>
      <c r="AL143" s="1144"/>
      <c r="AM143" s="1144"/>
      <c r="AN143" s="1144"/>
      <c r="AO143" s="1144"/>
      <c r="AP143" s="1144">
        <v>41865000</v>
      </c>
      <c r="AQ143" s="1144"/>
      <c r="AR143" s="1144"/>
      <c r="AS143" s="1144"/>
      <c r="AT143" s="1144"/>
      <c r="AU143" s="1144"/>
      <c r="AV143" s="1144"/>
      <c r="AW143" s="1144"/>
      <c r="AX143" s="1144"/>
      <c r="AY143" s="1345">
        <f t="shared" ref="AY143:AY157" si="37">SUM(AA143:AW143)</f>
        <v>41865000</v>
      </c>
      <c r="AZ143" s="1144"/>
      <c r="BA143" s="1144"/>
      <c r="BB143" s="1144"/>
      <c r="BC143" s="1144">
        <f t="shared" ref="BC143:BC149" si="38">+AD143*1.029</f>
        <v>0</v>
      </c>
      <c r="BD143" s="1144"/>
      <c r="BE143" s="1144"/>
      <c r="BF143" s="1144"/>
      <c r="BG143" s="1144"/>
      <c r="BH143" s="1144"/>
      <c r="BI143" s="1144"/>
      <c r="BJ143" s="1144"/>
      <c r="BK143" s="1144"/>
      <c r="BL143" s="1144"/>
      <c r="BM143" s="1144"/>
      <c r="BN143" s="1144"/>
      <c r="BO143" s="1144">
        <v>30000000</v>
      </c>
      <c r="BP143" s="1144"/>
      <c r="BQ143" s="1144"/>
      <c r="BR143" s="1144"/>
      <c r="BS143" s="1144"/>
      <c r="BT143" s="1144"/>
      <c r="BU143" s="1144"/>
      <c r="BV143" s="1144"/>
      <c r="BW143" s="1345">
        <f>SUM(AZ143:BU143)</f>
        <v>30000000</v>
      </c>
      <c r="BX143" s="1144"/>
      <c r="BY143" s="1144"/>
      <c r="BZ143" s="1144"/>
      <c r="CA143" s="1144"/>
      <c r="CB143" s="1144"/>
      <c r="CC143" s="1144"/>
      <c r="CD143" s="1144"/>
      <c r="CE143" s="1144"/>
      <c r="CF143" s="1144"/>
      <c r="CG143" s="1144"/>
      <c r="CH143" s="1144"/>
      <c r="CI143" s="1144"/>
      <c r="CJ143" s="1144"/>
      <c r="CK143" s="1144"/>
      <c r="CL143" s="1144"/>
      <c r="CM143" s="1144">
        <v>39685534</v>
      </c>
      <c r="CN143" s="1144"/>
      <c r="CO143" s="1144"/>
      <c r="CP143" s="1144"/>
      <c r="CQ143" s="1144"/>
      <c r="CR143" s="1144"/>
      <c r="CS143" s="1144"/>
      <c r="CT143" s="1144"/>
      <c r="CU143" s="1345">
        <f>SUM(BX143:CS143)</f>
        <v>39685534</v>
      </c>
      <c r="CV143" s="1144"/>
      <c r="CW143" s="1144"/>
      <c r="CX143" s="1144"/>
      <c r="CY143" s="1144"/>
      <c r="CZ143" s="1144"/>
      <c r="DA143" s="1144"/>
      <c r="DB143" s="1146"/>
      <c r="DC143" s="1146"/>
      <c r="DD143" s="1146"/>
      <c r="DE143" s="1146"/>
      <c r="DF143" s="1146"/>
      <c r="DG143" s="1146"/>
      <c r="DH143" s="1146"/>
      <c r="DI143" s="1146"/>
      <c r="DJ143" s="1146"/>
      <c r="DK143" s="1146">
        <v>49734875</v>
      </c>
      <c r="DL143" s="1146"/>
      <c r="DM143" s="1146"/>
      <c r="DN143" s="1146"/>
      <c r="DO143" s="1146"/>
      <c r="DP143" s="1146"/>
      <c r="DQ143" s="1146"/>
      <c r="DR143" s="1146"/>
      <c r="DS143" s="1286">
        <f>SUM(CV143:DQ143)</f>
        <v>49734875</v>
      </c>
      <c r="DT143" s="1144">
        <f>+AY143+BW143+CU143+DS143</f>
        <v>161285409</v>
      </c>
      <c r="DU143" s="582" t="s">
        <v>1171</v>
      </c>
    </row>
    <row r="144" spans="1:130" ht="40.5" x14ac:dyDescent="0.25">
      <c r="A144" s="832">
        <v>1</v>
      </c>
      <c r="B144" s="969" t="s">
        <v>25</v>
      </c>
      <c r="C144" s="969" t="s">
        <v>254</v>
      </c>
      <c r="D144" s="969" t="s">
        <v>507</v>
      </c>
      <c r="E144" s="969" t="s">
        <v>508</v>
      </c>
      <c r="F144" s="969" t="s">
        <v>509</v>
      </c>
      <c r="G144" s="969" t="s">
        <v>514</v>
      </c>
      <c r="H144" s="969">
        <v>15000</v>
      </c>
      <c r="I144" s="969" t="s">
        <v>344</v>
      </c>
      <c r="J144" s="969" t="s">
        <v>105</v>
      </c>
      <c r="K144" s="969" t="s">
        <v>38</v>
      </c>
      <c r="L144" s="969">
        <v>15000</v>
      </c>
      <c r="M144" s="969">
        <v>15000</v>
      </c>
      <c r="N144" s="969" t="s">
        <v>515</v>
      </c>
      <c r="O144" s="969" t="s">
        <v>516</v>
      </c>
      <c r="P144" s="969">
        <v>0</v>
      </c>
      <c r="Q144" s="969">
        <v>2023</v>
      </c>
      <c r="R144" s="969" t="s">
        <v>517</v>
      </c>
      <c r="S144" s="969" t="s">
        <v>37</v>
      </c>
      <c r="T144" s="969" t="s">
        <v>33</v>
      </c>
      <c r="U144" s="969">
        <v>15000</v>
      </c>
      <c r="V144" s="969">
        <v>15000</v>
      </c>
      <c r="W144" s="969">
        <v>1400</v>
      </c>
      <c r="X144" s="969">
        <v>4600</v>
      </c>
      <c r="Y144" s="969">
        <v>4600</v>
      </c>
      <c r="Z144" s="969">
        <v>4400</v>
      </c>
      <c r="AA144" s="1189"/>
      <c r="AB144" s="1144"/>
      <c r="AC144" s="1144"/>
      <c r="AD144" s="1144"/>
      <c r="AE144" s="1144"/>
      <c r="AF144" s="1144"/>
      <c r="AG144" s="1144"/>
      <c r="AH144" s="1144"/>
      <c r="AI144" s="1144"/>
      <c r="AJ144" s="1144"/>
      <c r="AK144" s="1144"/>
      <c r="AL144" s="1144"/>
      <c r="AM144" s="1144"/>
      <c r="AN144" s="1144"/>
      <c r="AO144" s="1144"/>
      <c r="AP144" s="1144">
        <v>42000000</v>
      </c>
      <c r="AQ144" s="1144"/>
      <c r="AR144" s="1144"/>
      <c r="AS144" s="1144"/>
      <c r="AT144" s="1144"/>
      <c r="AU144" s="1144"/>
      <c r="AV144" s="1144"/>
      <c r="AW144" s="1144"/>
      <c r="AX144" s="1144"/>
      <c r="AY144" s="1345">
        <f t="shared" si="37"/>
        <v>42000000</v>
      </c>
      <c r="AZ144" s="1144"/>
      <c r="BA144" s="1144"/>
      <c r="BB144" s="1144"/>
      <c r="BC144" s="1144">
        <f t="shared" si="38"/>
        <v>0</v>
      </c>
      <c r="BD144" s="1144"/>
      <c r="BE144" s="1144"/>
      <c r="BF144" s="1144"/>
      <c r="BG144" s="1144"/>
      <c r="BH144" s="1144"/>
      <c r="BI144" s="1144"/>
      <c r="BJ144" s="1144"/>
      <c r="BK144" s="1144"/>
      <c r="BL144" s="1144"/>
      <c r="BM144" s="1144"/>
      <c r="BN144" s="1144"/>
      <c r="BO144" s="1144">
        <v>28679911</v>
      </c>
      <c r="BP144" s="1144"/>
      <c r="BQ144" s="1144"/>
      <c r="BR144" s="1144"/>
      <c r="BS144" s="1144"/>
      <c r="BT144" s="1144"/>
      <c r="BU144" s="1144"/>
      <c r="BV144" s="1144"/>
      <c r="BW144" s="1345">
        <f t="shared" ref="BW144:BW157" si="39">SUM(AZ144:BU144)</f>
        <v>28679911</v>
      </c>
      <c r="BX144" s="1144"/>
      <c r="BY144" s="1144"/>
      <c r="BZ144" s="1144"/>
      <c r="CA144" s="1144"/>
      <c r="CB144" s="1144"/>
      <c r="CC144" s="1144"/>
      <c r="CD144" s="1144"/>
      <c r="CE144" s="1144"/>
      <c r="CF144" s="1144"/>
      <c r="CG144" s="1144"/>
      <c r="CH144" s="1144"/>
      <c r="CI144" s="1144"/>
      <c r="CJ144" s="1144"/>
      <c r="CK144" s="1144"/>
      <c r="CL144" s="1144"/>
      <c r="CM144" s="1144">
        <v>28679911</v>
      </c>
      <c r="CN144" s="1144"/>
      <c r="CO144" s="1144"/>
      <c r="CP144" s="1144"/>
      <c r="CQ144" s="1144"/>
      <c r="CR144" s="1144"/>
      <c r="CS144" s="1144"/>
      <c r="CT144" s="1144"/>
      <c r="CU144" s="1345">
        <f t="shared" ref="CU144:CU157" si="40">SUM(BX144:CS144)</f>
        <v>28679911</v>
      </c>
      <c r="CV144" s="1144"/>
      <c r="CW144" s="1144"/>
      <c r="CX144" s="1144"/>
      <c r="CY144" s="1144"/>
      <c r="CZ144" s="1144"/>
      <c r="DA144" s="1144"/>
      <c r="DB144" s="1146"/>
      <c r="DC144" s="1146"/>
      <c r="DD144" s="1146"/>
      <c r="DE144" s="1146"/>
      <c r="DF144" s="1146"/>
      <c r="DG144" s="1146"/>
      <c r="DH144" s="1146"/>
      <c r="DI144" s="1146"/>
      <c r="DJ144" s="1146"/>
      <c r="DK144" s="1146">
        <v>28679911</v>
      </c>
      <c r="DL144" s="1146"/>
      <c r="DM144" s="1146"/>
      <c r="DN144" s="1146"/>
      <c r="DO144" s="1146"/>
      <c r="DP144" s="1146"/>
      <c r="DQ144" s="1146"/>
      <c r="DR144" s="1146"/>
      <c r="DS144" s="1286">
        <f t="shared" ref="DS144:DS157" si="41">SUM(CV144:DQ144)</f>
        <v>28679911</v>
      </c>
      <c r="DT144" s="1144">
        <f t="shared" ref="DT144:DT157" si="42">+AY144+BW144+CU144+DS144</f>
        <v>128039733</v>
      </c>
      <c r="DU144" s="582" t="s">
        <v>1171</v>
      </c>
    </row>
    <row r="145" spans="1:198" ht="40.5" x14ac:dyDescent="0.25">
      <c r="A145" s="832">
        <v>1</v>
      </c>
      <c r="B145" s="969" t="s">
        <v>25</v>
      </c>
      <c r="C145" s="969" t="s">
        <v>254</v>
      </c>
      <c r="D145" s="969" t="s">
        <v>507</v>
      </c>
      <c r="E145" s="969" t="s">
        <v>508</v>
      </c>
      <c r="F145" s="969" t="s">
        <v>509</v>
      </c>
      <c r="G145" s="969" t="s">
        <v>510</v>
      </c>
      <c r="H145" s="969">
        <v>15000</v>
      </c>
      <c r="I145" s="969" t="s">
        <v>344</v>
      </c>
      <c r="J145" s="969" t="s">
        <v>105</v>
      </c>
      <c r="K145" s="969" t="s">
        <v>38</v>
      </c>
      <c r="L145" s="969">
        <v>15000</v>
      </c>
      <c r="M145" s="969">
        <v>15000</v>
      </c>
      <c r="N145" s="969" t="s">
        <v>518</v>
      </c>
      <c r="O145" s="969" t="s">
        <v>519</v>
      </c>
      <c r="P145" s="969">
        <v>0</v>
      </c>
      <c r="Q145" s="969">
        <v>2023</v>
      </c>
      <c r="R145" s="969" t="s">
        <v>520</v>
      </c>
      <c r="S145" s="969" t="s">
        <v>37</v>
      </c>
      <c r="T145" s="969" t="s">
        <v>33</v>
      </c>
      <c r="U145" s="969">
        <v>236</v>
      </c>
      <c r="V145" s="969">
        <v>236</v>
      </c>
      <c r="W145" s="969">
        <v>59</v>
      </c>
      <c r="X145" s="969">
        <v>59</v>
      </c>
      <c r="Y145" s="969">
        <v>59</v>
      </c>
      <c r="Z145" s="969">
        <v>59</v>
      </c>
      <c r="AA145" s="1189">
        <v>10000000</v>
      </c>
      <c r="AB145" s="1144"/>
      <c r="AC145" s="1144"/>
      <c r="AD145" s="1144"/>
      <c r="AE145" s="1144"/>
      <c r="AF145" s="1144"/>
      <c r="AG145" s="1144"/>
      <c r="AH145" s="1144"/>
      <c r="AI145" s="1144"/>
      <c r="AJ145" s="1144"/>
      <c r="AK145" s="1144"/>
      <c r="AL145" s="1144"/>
      <c r="AM145" s="1144"/>
      <c r="AN145" s="1144"/>
      <c r="AO145" s="1144"/>
      <c r="AP145" s="1144">
        <v>20000000</v>
      </c>
      <c r="AQ145" s="1144"/>
      <c r="AR145" s="1144"/>
      <c r="AS145" s="1144"/>
      <c r="AT145" s="1144"/>
      <c r="AU145" s="1144"/>
      <c r="AV145" s="1144"/>
      <c r="AW145" s="1144"/>
      <c r="AX145" s="1144"/>
      <c r="AY145" s="1345">
        <f t="shared" si="37"/>
        <v>30000000</v>
      </c>
      <c r="AZ145" s="1144"/>
      <c r="BA145" s="1144"/>
      <c r="BB145" s="1144"/>
      <c r="BC145" s="1144">
        <f t="shared" si="38"/>
        <v>0</v>
      </c>
      <c r="BD145" s="1144"/>
      <c r="BE145" s="1144"/>
      <c r="BF145" s="1144"/>
      <c r="BG145" s="1144"/>
      <c r="BH145" s="1144"/>
      <c r="BI145" s="1144"/>
      <c r="BJ145" s="1144"/>
      <c r="BK145" s="1144"/>
      <c r="BL145" s="1144"/>
      <c r="BM145" s="1144"/>
      <c r="BN145" s="1144"/>
      <c r="BO145" s="1144">
        <v>30000000</v>
      </c>
      <c r="BP145" s="1144"/>
      <c r="BQ145" s="1144"/>
      <c r="BR145" s="1144"/>
      <c r="BS145" s="1144"/>
      <c r="BT145" s="1144"/>
      <c r="BU145" s="1144"/>
      <c r="BV145" s="1144"/>
      <c r="BW145" s="1345">
        <f t="shared" si="39"/>
        <v>30000000</v>
      </c>
      <c r="BX145" s="1144"/>
      <c r="BY145" s="1144"/>
      <c r="BZ145" s="1144"/>
      <c r="CA145" s="1144"/>
      <c r="CB145" s="1144"/>
      <c r="CC145" s="1144"/>
      <c r="CD145" s="1144"/>
      <c r="CE145" s="1144"/>
      <c r="CF145" s="1144"/>
      <c r="CG145" s="1144"/>
      <c r="CH145" s="1144"/>
      <c r="CI145" s="1144"/>
      <c r="CJ145" s="1144"/>
      <c r="CK145" s="1144"/>
      <c r="CL145" s="1144"/>
      <c r="CM145" s="1144">
        <v>30000000</v>
      </c>
      <c r="CN145" s="1144"/>
      <c r="CO145" s="1144"/>
      <c r="CP145" s="1144"/>
      <c r="CQ145" s="1144"/>
      <c r="CR145" s="1144"/>
      <c r="CS145" s="1144"/>
      <c r="CT145" s="1144"/>
      <c r="CU145" s="1345">
        <f t="shared" si="40"/>
        <v>30000000</v>
      </c>
      <c r="CV145" s="1144"/>
      <c r="CW145" s="1144"/>
      <c r="CX145" s="1144"/>
      <c r="CY145" s="1144"/>
      <c r="CZ145" s="1144"/>
      <c r="DA145" s="1144"/>
      <c r="DB145" s="1146"/>
      <c r="DC145" s="1146"/>
      <c r="DD145" s="1146"/>
      <c r="DE145" s="1146"/>
      <c r="DF145" s="1146"/>
      <c r="DG145" s="1146"/>
      <c r="DH145" s="1146"/>
      <c r="DI145" s="1146"/>
      <c r="DJ145" s="1146"/>
      <c r="DK145" s="1146">
        <v>30000000</v>
      </c>
      <c r="DL145" s="1146"/>
      <c r="DM145" s="1146"/>
      <c r="DN145" s="1146"/>
      <c r="DO145" s="1146"/>
      <c r="DP145" s="1146"/>
      <c r="DQ145" s="1146"/>
      <c r="DR145" s="1146"/>
      <c r="DS145" s="1286">
        <f t="shared" si="41"/>
        <v>30000000</v>
      </c>
      <c r="DT145" s="1144">
        <f t="shared" si="42"/>
        <v>120000000</v>
      </c>
      <c r="DU145" s="582" t="s">
        <v>1171</v>
      </c>
    </row>
    <row r="146" spans="1:198" ht="40.5" x14ac:dyDescent="0.25">
      <c r="A146" s="832">
        <v>1</v>
      </c>
      <c r="B146" s="969" t="s">
        <v>25</v>
      </c>
      <c r="C146" s="969" t="s">
        <v>254</v>
      </c>
      <c r="D146" s="969" t="s">
        <v>507</v>
      </c>
      <c r="E146" s="969" t="s">
        <v>508</v>
      </c>
      <c r="F146" s="969" t="s">
        <v>509</v>
      </c>
      <c r="G146" s="969" t="s">
        <v>510</v>
      </c>
      <c r="H146" s="969">
        <v>15000</v>
      </c>
      <c r="I146" s="969" t="s">
        <v>344</v>
      </c>
      <c r="J146" s="969" t="s">
        <v>105</v>
      </c>
      <c r="K146" s="969" t="s">
        <v>38</v>
      </c>
      <c r="L146" s="969">
        <v>15000</v>
      </c>
      <c r="M146" s="969">
        <v>15000</v>
      </c>
      <c r="N146" s="969" t="s">
        <v>521</v>
      </c>
      <c r="O146" s="969" t="s">
        <v>522</v>
      </c>
      <c r="P146" s="969">
        <v>0</v>
      </c>
      <c r="Q146" s="969">
        <v>2023</v>
      </c>
      <c r="R146" s="969" t="s">
        <v>523</v>
      </c>
      <c r="S146" s="969" t="s">
        <v>37</v>
      </c>
      <c r="T146" s="969" t="s">
        <v>38</v>
      </c>
      <c r="U146" s="1170">
        <v>1</v>
      </c>
      <c r="V146" s="1170">
        <v>1</v>
      </c>
      <c r="W146" s="1170">
        <v>1</v>
      </c>
      <c r="X146" s="1170">
        <v>1</v>
      </c>
      <c r="Y146" s="1170">
        <v>1</v>
      </c>
      <c r="Z146" s="1170">
        <v>1</v>
      </c>
      <c r="AA146" s="1191"/>
      <c r="AB146" s="1183"/>
      <c r="AC146" s="1183"/>
      <c r="AD146" s="1183"/>
      <c r="AE146" s="1144"/>
      <c r="AF146" s="1144"/>
      <c r="AG146" s="1144"/>
      <c r="AH146" s="1144"/>
      <c r="AI146" s="1144"/>
      <c r="AJ146" s="1144"/>
      <c r="AK146" s="1144"/>
      <c r="AL146" s="1144"/>
      <c r="AM146" s="1144"/>
      <c r="AN146" s="1144"/>
      <c r="AO146" s="1144"/>
      <c r="AP146" s="1144">
        <v>20000000</v>
      </c>
      <c r="AQ146" s="1144"/>
      <c r="AR146" s="1144"/>
      <c r="AS146" s="1144"/>
      <c r="AT146" s="1144"/>
      <c r="AU146" s="1144"/>
      <c r="AV146" s="1144"/>
      <c r="AW146" s="1144"/>
      <c r="AX146" s="1144"/>
      <c r="AY146" s="1345">
        <f t="shared" si="37"/>
        <v>20000000</v>
      </c>
      <c r="AZ146" s="1144"/>
      <c r="BA146" s="1144"/>
      <c r="BB146" s="1144"/>
      <c r="BC146" s="1144">
        <f t="shared" si="38"/>
        <v>0</v>
      </c>
      <c r="BD146" s="1144"/>
      <c r="BE146" s="1144"/>
      <c r="BF146" s="1144"/>
      <c r="BG146" s="1144"/>
      <c r="BH146" s="1144"/>
      <c r="BI146" s="1144"/>
      <c r="BJ146" s="1144"/>
      <c r="BK146" s="1144"/>
      <c r="BL146" s="1144"/>
      <c r="BM146" s="1144"/>
      <c r="BN146" s="1144"/>
      <c r="BO146" s="1144">
        <v>29640145</v>
      </c>
      <c r="BP146" s="1144"/>
      <c r="BQ146" s="1144"/>
      <c r="BR146" s="1144"/>
      <c r="BS146" s="1144"/>
      <c r="BT146" s="1144"/>
      <c r="BU146" s="1144"/>
      <c r="BV146" s="1144"/>
      <c r="BW146" s="1345">
        <f t="shared" si="39"/>
        <v>29640145</v>
      </c>
      <c r="BX146" s="1144"/>
      <c r="BY146" s="1144"/>
      <c r="BZ146" s="1144"/>
      <c r="CA146" s="1144"/>
      <c r="CB146" s="1144"/>
      <c r="CC146" s="1144"/>
      <c r="CD146" s="1144"/>
      <c r="CE146" s="1144"/>
      <c r="CF146" s="1144"/>
      <c r="CG146" s="1144"/>
      <c r="CH146" s="1144"/>
      <c r="CI146" s="1144"/>
      <c r="CJ146" s="1144"/>
      <c r="CK146" s="1144"/>
      <c r="CL146" s="1144"/>
      <c r="CM146" s="1144">
        <v>29640145</v>
      </c>
      <c r="CN146" s="1144"/>
      <c r="CO146" s="1144"/>
      <c r="CP146" s="1144"/>
      <c r="CQ146" s="1144"/>
      <c r="CR146" s="1144"/>
      <c r="CS146" s="1144"/>
      <c r="CT146" s="1144"/>
      <c r="CU146" s="1345">
        <f t="shared" si="40"/>
        <v>29640145</v>
      </c>
      <c r="CV146" s="1144"/>
      <c r="CW146" s="1144"/>
      <c r="CX146" s="1144"/>
      <c r="CY146" s="1144"/>
      <c r="CZ146" s="1144"/>
      <c r="DA146" s="1144"/>
      <c r="DB146" s="1146"/>
      <c r="DC146" s="1146"/>
      <c r="DD146" s="1146"/>
      <c r="DE146" s="1146"/>
      <c r="DF146" s="1146"/>
      <c r="DG146" s="1146"/>
      <c r="DH146" s="1146"/>
      <c r="DI146" s="1146"/>
      <c r="DJ146" s="1146"/>
      <c r="DK146" s="1146">
        <v>29640145</v>
      </c>
      <c r="DL146" s="1146"/>
      <c r="DM146" s="1146"/>
      <c r="DN146" s="1146"/>
      <c r="DO146" s="1146"/>
      <c r="DP146" s="1146"/>
      <c r="DQ146" s="1146"/>
      <c r="DR146" s="1146"/>
      <c r="DS146" s="1286">
        <f t="shared" si="41"/>
        <v>29640145</v>
      </c>
      <c r="DT146" s="1144">
        <f t="shared" si="42"/>
        <v>108920435</v>
      </c>
      <c r="DU146" s="582" t="s">
        <v>1171</v>
      </c>
    </row>
    <row r="147" spans="1:198" ht="41.25" thickBot="1" x14ac:dyDescent="0.3">
      <c r="A147" s="832">
        <v>1</v>
      </c>
      <c r="B147" s="969" t="s">
        <v>25</v>
      </c>
      <c r="C147" s="969" t="s">
        <v>254</v>
      </c>
      <c r="D147" s="1134" t="s">
        <v>507</v>
      </c>
      <c r="E147" s="1134" t="s">
        <v>508</v>
      </c>
      <c r="F147" s="1134" t="s">
        <v>509</v>
      </c>
      <c r="G147" s="1134" t="s">
        <v>510</v>
      </c>
      <c r="H147" s="1192">
        <v>15000</v>
      </c>
      <c r="I147" s="969" t="s">
        <v>344</v>
      </c>
      <c r="J147" s="969" t="s">
        <v>105</v>
      </c>
      <c r="K147" s="969" t="s">
        <v>38</v>
      </c>
      <c r="L147" s="969">
        <v>15000</v>
      </c>
      <c r="M147" s="969">
        <v>15000</v>
      </c>
      <c r="N147" s="969" t="s">
        <v>524</v>
      </c>
      <c r="O147" s="969" t="s">
        <v>525</v>
      </c>
      <c r="P147" s="969">
        <v>0</v>
      </c>
      <c r="Q147" s="969" t="s">
        <v>324</v>
      </c>
      <c r="R147" s="969" t="s">
        <v>526</v>
      </c>
      <c r="S147" s="969" t="s">
        <v>37</v>
      </c>
      <c r="T147" s="1193" t="s">
        <v>33</v>
      </c>
      <c r="U147" s="969">
        <v>4</v>
      </c>
      <c r="V147" s="969">
        <v>4</v>
      </c>
      <c r="W147" s="969">
        <v>1</v>
      </c>
      <c r="X147" s="969">
        <v>1</v>
      </c>
      <c r="Y147" s="969">
        <v>1</v>
      </c>
      <c r="Z147" s="969">
        <v>1</v>
      </c>
      <c r="AA147" s="1189"/>
      <c r="AB147" s="1144"/>
      <c r="AC147" s="1144"/>
      <c r="AD147" s="1144"/>
      <c r="AE147" s="1194"/>
      <c r="AF147" s="1145"/>
      <c r="AG147" s="1145"/>
      <c r="AH147" s="1145"/>
      <c r="AI147" s="1145"/>
      <c r="AJ147" s="1145"/>
      <c r="AK147" s="1145"/>
      <c r="AL147" s="1145"/>
      <c r="AM147" s="1145"/>
      <c r="AN147" s="1145"/>
      <c r="AO147" s="1145"/>
      <c r="AP147" s="1145"/>
      <c r="AQ147" s="1145"/>
      <c r="AR147" s="1145"/>
      <c r="AS147" s="1145"/>
      <c r="AT147" s="1145"/>
      <c r="AU147" s="1145"/>
      <c r="AV147" s="1145"/>
      <c r="AW147" s="1145"/>
      <c r="AX147" s="1145"/>
      <c r="AY147" s="1345">
        <f t="shared" si="37"/>
        <v>0</v>
      </c>
      <c r="AZ147" s="1144">
        <f>+AA147*1.029</f>
        <v>0</v>
      </c>
      <c r="BA147" s="1144"/>
      <c r="BB147" s="1144"/>
      <c r="BC147" s="1144">
        <f t="shared" si="38"/>
        <v>0</v>
      </c>
      <c r="BD147" s="1144"/>
      <c r="BE147" s="1144"/>
      <c r="BF147" s="1144"/>
      <c r="BG147" s="1144"/>
      <c r="BH147" s="1144"/>
      <c r="BI147" s="1144"/>
      <c r="BJ147" s="1144"/>
      <c r="BK147" s="1144"/>
      <c r="BL147" s="1144"/>
      <c r="BM147" s="1144"/>
      <c r="BN147" s="1144"/>
      <c r="BO147" s="1144">
        <v>21609000</v>
      </c>
      <c r="BP147" s="1144"/>
      <c r="BQ147" s="1144"/>
      <c r="BR147" s="1144"/>
      <c r="BS147" s="1144"/>
      <c r="BT147" s="1144"/>
      <c r="BU147" s="1144"/>
      <c r="BV147" s="1144"/>
      <c r="BW147" s="1345">
        <f t="shared" si="39"/>
        <v>21609000</v>
      </c>
      <c r="BX147" s="1144"/>
      <c r="BY147" s="1144"/>
      <c r="BZ147" s="1144"/>
      <c r="CA147" s="1144"/>
      <c r="CB147" s="1144"/>
      <c r="CC147" s="1144"/>
      <c r="CD147" s="1144"/>
      <c r="CE147" s="1144"/>
      <c r="CF147" s="1144"/>
      <c r="CG147" s="1144"/>
      <c r="CH147" s="1144"/>
      <c r="CI147" s="1144"/>
      <c r="CJ147" s="1144"/>
      <c r="CK147" s="1144"/>
      <c r="CL147" s="1144"/>
      <c r="CM147" s="1144">
        <v>21609000</v>
      </c>
      <c r="CN147" s="1144"/>
      <c r="CO147" s="1144"/>
      <c r="CP147" s="1144"/>
      <c r="CQ147" s="1144"/>
      <c r="CR147" s="1144"/>
      <c r="CS147" s="1144"/>
      <c r="CT147" s="1144"/>
      <c r="CU147" s="1345">
        <f t="shared" si="40"/>
        <v>21609000</v>
      </c>
      <c r="CV147" s="1144"/>
      <c r="CW147" s="1144"/>
      <c r="CX147" s="1144"/>
      <c r="CY147" s="1144"/>
      <c r="CZ147" s="1144"/>
      <c r="DA147" s="1144"/>
      <c r="DB147" s="1146"/>
      <c r="DC147" s="1146"/>
      <c r="DD147" s="1146"/>
      <c r="DE147" s="1146"/>
      <c r="DF147" s="1146"/>
      <c r="DG147" s="1146"/>
      <c r="DH147" s="1146"/>
      <c r="DI147" s="1146"/>
      <c r="DJ147" s="1146"/>
      <c r="DK147" s="1146">
        <v>21609000</v>
      </c>
      <c r="DL147" s="1146"/>
      <c r="DM147" s="1146"/>
      <c r="DN147" s="1146"/>
      <c r="DO147" s="1146"/>
      <c r="DP147" s="1146"/>
      <c r="DQ147" s="1146"/>
      <c r="DR147" s="1146"/>
      <c r="DS147" s="1286">
        <f t="shared" si="41"/>
        <v>21609000</v>
      </c>
      <c r="DT147" s="1144">
        <f t="shared" si="42"/>
        <v>64827000</v>
      </c>
      <c r="DU147" s="582" t="s">
        <v>1171</v>
      </c>
    </row>
    <row r="148" spans="1:198" ht="40.5" x14ac:dyDescent="0.25">
      <c r="A148" s="832">
        <v>1</v>
      </c>
      <c r="B148" s="969" t="s">
        <v>25</v>
      </c>
      <c r="C148" s="969" t="s">
        <v>254</v>
      </c>
      <c r="D148" s="1134" t="s">
        <v>507</v>
      </c>
      <c r="E148" s="969" t="s">
        <v>508</v>
      </c>
      <c r="F148" s="969" t="s">
        <v>509</v>
      </c>
      <c r="G148" s="969" t="s">
        <v>510</v>
      </c>
      <c r="H148" s="1195">
        <v>15000</v>
      </c>
      <c r="I148" s="969" t="s">
        <v>344</v>
      </c>
      <c r="J148" s="969" t="s">
        <v>105</v>
      </c>
      <c r="K148" s="969" t="s">
        <v>38</v>
      </c>
      <c r="L148" s="969">
        <v>15000</v>
      </c>
      <c r="M148" s="969">
        <v>15000</v>
      </c>
      <c r="N148" s="969" t="s">
        <v>527</v>
      </c>
      <c r="O148" s="969" t="s">
        <v>528</v>
      </c>
      <c r="P148" s="969">
        <v>0</v>
      </c>
      <c r="Q148" s="969">
        <v>2023</v>
      </c>
      <c r="R148" s="969" t="s">
        <v>529</v>
      </c>
      <c r="S148" s="969" t="s">
        <v>37</v>
      </c>
      <c r="T148" s="1169" t="s">
        <v>33</v>
      </c>
      <c r="U148" s="969">
        <v>1</v>
      </c>
      <c r="V148" s="969">
        <v>1</v>
      </c>
      <c r="W148" s="969">
        <v>1</v>
      </c>
      <c r="X148" s="969">
        <v>1</v>
      </c>
      <c r="Y148" s="969">
        <v>1</v>
      </c>
      <c r="Z148" s="969">
        <v>1</v>
      </c>
      <c r="AA148" s="1189"/>
      <c r="AB148" s="1144"/>
      <c r="AC148" s="1144"/>
      <c r="AD148" s="1144"/>
      <c r="AE148" s="1196"/>
      <c r="AF148" s="1144"/>
      <c r="AG148" s="1144"/>
      <c r="AH148" s="1144"/>
      <c r="AI148" s="1144"/>
      <c r="AJ148" s="1144"/>
      <c r="AK148" s="1144"/>
      <c r="AL148" s="1144"/>
      <c r="AM148" s="1144"/>
      <c r="AN148" s="1144"/>
      <c r="AO148" s="1144"/>
      <c r="AP148" s="1144">
        <v>17200000</v>
      </c>
      <c r="AQ148" s="1144"/>
      <c r="AR148" s="1144"/>
      <c r="AS148" s="1144"/>
      <c r="AT148" s="1144"/>
      <c r="AU148" s="1144"/>
      <c r="AV148" s="1144"/>
      <c r="AW148" s="1144"/>
      <c r="AX148" s="1144"/>
      <c r="AY148" s="1345">
        <f t="shared" si="37"/>
        <v>17200000</v>
      </c>
      <c r="AZ148" s="1144">
        <f>+AA148*1.029</f>
        <v>0</v>
      </c>
      <c r="BA148" s="1144"/>
      <c r="BB148" s="1144"/>
      <c r="BC148" s="1144">
        <f t="shared" si="38"/>
        <v>0</v>
      </c>
      <c r="BD148" s="1144"/>
      <c r="BE148" s="1144"/>
      <c r="BF148" s="1144"/>
      <c r="BG148" s="1144"/>
      <c r="BH148" s="1144"/>
      <c r="BI148" s="1144"/>
      <c r="BJ148" s="1144"/>
      <c r="BK148" s="1144"/>
      <c r="BL148" s="1144"/>
      <c r="BM148" s="1144"/>
      <c r="BN148" s="1144"/>
      <c r="BO148" s="1144">
        <v>17698800</v>
      </c>
      <c r="BP148" s="1144"/>
      <c r="BQ148" s="1144"/>
      <c r="BR148" s="1144"/>
      <c r="BS148" s="1144"/>
      <c r="BT148" s="1144"/>
      <c r="BU148" s="1144"/>
      <c r="BV148" s="1144"/>
      <c r="BW148" s="1345">
        <f t="shared" si="39"/>
        <v>17698800</v>
      </c>
      <c r="BX148" s="1144"/>
      <c r="BY148" s="1144"/>
      <c r="BZ148" s="1144"/>
      <c r="CA148" s="1144"/>
      <c r="CB148" s="1144"/>
      <c r="CC148" s="1144"/>
      <c r="CD148" s="1144"/>
      <c r="CE148" s="1144"/>
      <c r="CF148" s="1144"/>
      <c r="CG148" s="1144"/>
      <c r="CH148" s="1144"/>
      <c r="CI148" s="1144"/>
      <c r="CJ148" s="1144"/>
      <c r="CK148" s="1144"/>
      <c r="CL148" s="1144"/>
      <c r="CM148" s="1144">
        <v>17698800</v>
      </c>
      <c r="CN148" s="1144"/>
      <c r="CO148" s="1144"/>
      <c r="CP148" s="1144"/>
      <c r="CQ148" s="1144"/>
      <c r="CR148" s="1144"/>
      <c r="CS148" s="1144"/>
      <c r="CT148" s="1144"/>
      <c r="CU148" s="1345">
        <f t="shared" si="40"/>
        <v>17698800</v>
      </c>
      <c r="CV148" s="1144"/>
      <c r="CW148" s="1144"/>
      <c r="CX148" s="1144"/>
      <c r="CY148" s="1144"/>
      <c r="CZ148" s="1144"/>
      <c r="DA148" s="1144"/>
      <c r="DB148" s="1146"/>
      <c r="DC148" s="1146"/>
      <c r="DD148" s="1146"/>
      <c r="DE148" s="1146"/>
      <c r="DF148" s="1146"/>
      <c r="DG148" s="1146"/>
      <c r="DH148" s="1146"/>
      <c r="DI148" s="1146"/>
      <c r="DJ148" s="1146"/>
      <c r="DK148" s="1146">
        <v>17698800</v>
      </c>
      <c r="DL148" s="1146"/>
      <c r="DM148" s="1146"/>
      <c r="DN148" s="1146"/>
      <c r="DO148" s="1146"/>
      <c r="DP148" s="1146"/>
      <c r="DQ148" s="1146"/>
      <c r="DR148" s="1146"/>
      <c r="DS148" s="1286">
        <f t="shared" si="41"/>
        <v>17698800</v>
      </c>
      <c r="DT148" s="1144">
        <f t="shared" si="42"/>
        <v>70296400</v>
      </c>
      <c r="DU148" s="582" t="s">
        <v>1171</v>
      </c>
    </row>
    <row r="149" spans="1:198" ht="40.5" x14ac:dyDescent="0.25">
      <c r="A149" s="832">
        <v>1</v>
      </c>
      <c r="B149" s="969" t="s">
        <v>25</v>
      </c>
      <c r="C149" s="969" t="s">
        <v>254</v>
      </c>
      <c r="D149" s="1134" t="s">
        <v>507</v>
      </c>
      <c r="E149" s="969" t="s">
        <v>508</v>
      </c>
      <c r="F149" s="969" t="s">
        <v>509</v>
      </c>
      <c r="G149" s="969" t="s">
        <v>510</v>
      </c>
      <c r="H149" s="969">
        <v>15000</v>
      </c>
      <c r="I149" s="969" t="s">
        <v>344</v>
      </c>
      <c r="J149" s="969" t="s">
        <v>105</v>
      </c>
      <c r="K149" s="969" t="s">
        <v>38</v>
      </c>
      <c r="L149" s="969">
        <v>15000</v>
      </c>
      <c r="M149" s="969">
        <v>15000</v>
      </c>
      <c r="N149" s="969" t="s">
        <v>530</v>
      </c>
      <c r="O149" s="969" t="s">
        <v>531</v>
      </c>
      <c r="P149" s="969">
        <v>0</v>
      </c>
      <c r="Q149" s="969">
        <v>2023</v>
      </c>
      <c r="R149" s="969" t="s">
        <v>532</v>
      </c>
      <c r="S149" s="969" t="s">
        <v>37</v>
      </c>
      <c r="T149" s="969" t="s">
        <v>33</v>
      </c>
      <c r="U149" s="1134">
        <v>3</v>
      </c>
      <c r="V149" s="1134">
        <v>3</v>
      </c>
      <c r="W149" s="1134">
        <v>3</v>
      </c>
      <c r="X149" s="1134">
        <v>3</v>
      </c>
      <c r="Y149" s="1134">
        <v>3</v>
      </c>
      <c r="Z149" s="1134">
        <v>3</v>
      </c>
      <c r="AA149" s="1136"/>
      <c r="AB149" s="1145"/>
      <c r="AC149" s="1145"/>
      <c r="AD149" s="1145"/>
      <c r="AE149" s="1144"/>
      <c r="AF149" s="1144"/>
      <c r="AG149" s="1144"/>
      <c r="AH149" s="1144"/>
      <c r="AI149" s="1144"/>
      <c r="AJ149" s="1144"/>
      <c r="AK149" s="1144"/>
      <c r="AL149" s="1144"/>
      <c r="AM149" s="1144"/>
      <c r="AN149" s="1144"/>
      <c r="AO149" s="1144"/>
      <c r="AP149" s="1144">
        <v>10499999</v>
      </c>
      <c r="AQ149" s="1144"/>
      <c r="AR149" s="1144"/>
      <c r="AS149" s="1144"/>
      <c r="AT149" s="1144"/>
      <c r="AU149" s="1144"/>
      <c r="AV149" s="1144"/>
      <c r="AW149" s="1144"/>
      <c r="AX149" s="1144"/>
      <c r="AY149" s="1345">
        <f t="shared" si="37"/>
        <v>10499999</v>
      </c>
      <c r="AZ149" s="1144">
        <f>+AA149*1.029</f>
        <v>0</v>
      </c>
      <c r="BA149" s="1144"/>
      <c r="BB149" s="1144"/>
      <c r="BC149" s="1144">
        <f t="shared" si="38"/>
        <v>0</v>
      </c>
      <c r="BD149" s="1144"/>
      <c r="BE149" s="1144"/>
      <c r="BF149" s="1144"/>
      <c r="BG149" s="1144"/>
      <c r="BH149" s="1144"/>
      <c r="BI149" s="1144"/>
      <c r="BJ149" s="1144"/>
      <c r="BK149" s="1144"/>
      <c r="BL149" s="1144"/>
      <c r="BM149" s="1144"/>
      <c r="BN149" s="1144"/>
      <c r="BO149" s="1144">
        <v>10000000</v>
      </c>
      <c r="BP149" s="1144"/>
      <c r="BQ149" s="1144"/>
      <c r="BR149" s="1144"/>
      <c r="BS149" s="1144"/>
      <c r="BT149" s="1144"/>
      <c r="BU149" s="1144"/>
      <c r="BV149" s="1144"/>
      <c r="BW149" s="1345">
        <f t="shared" si="39"/>
        <v>10000000</v>
      </c>
      <c r="BX149" s="1144"/>
      <c r="BY149" s="1144"/>
      <c r="BZ149" s="1144"/>
      <c r="CA149" s="1144"/>
      <c r="CB149" s="1144"/>
      <c r="CC149" s="1144"/>
      <c r="CD149" s="1144"/>
      <c r="CE149" s="1144"/>
      <c r="CF149" s="1144"/>
      <c r="CG149" s="1144"/>
      <c r="CH149" s="1144"/>
      <c r="CI149" s="1144"/>
      <c r="CJ149" s="1144"/>
      <c r="CK149" s="1144"/>
      <c r="CL149" s="1144"/>
      <c r="CM149" s="1144">
        <v>10000000</v>
      </c>
      <c r="CN149" s="1144"/>
      <c r="CO149" s="1144"/>
      <c r="CP149" s="1144"/>
      <c r="CQ149" s="1144"/>
      <c r="CR149" s="1144"/>
      <c r="CS149" s="1144"/>
      <c r="CT149" s="1144"/>
      <c r="CU149" s="1345">
        <f t="shared" si="40"/>
        <v>10000000</v>
      </c>
      <c r="CV149" s="1144"/>
      <c r="CW149" s="1144"/>
      <c r="CX149" s="1144"/>
      <c r="CY149" s="1144"/>
      <c r="CZ149" s="1144"/>
      <c r="DA149" s="1144"/>
      <c r="DB149" s="1146"/>
      <c r="DC149" s="1146"/>
      <c r="DD149" s="1146"/>
      <c r="DE149" s="1146"/>
      <c r="DF149" s="1146"/>
      <c r="DG149" s="1146"/>
      <c r="DH149" s="1146"/>
      <c r="DI149" s="1146"/>
      <c r="DJ149" s="1146"/>
      <c r="DK149" s="1146">
        <v>10000000</v>
      </c>
      <c r="DL149" s="1146"/>
      <c r="DM149" s="1146"/>
      <c r="DN149" s="1146"/>
      <c r="DO149" s="1146"/>
      <c r="DP149" s="1146"/>
      <c r="DQ149" s="1146"/>
      <c r="DR149" s="1146"/>
      <c r="DS149" s="1286">
        <f t="shared" si="41"/>
        <v>10000000</v>
      </c>
      <c r="DT149" s="1144">
        <f t="shared" si="42"/>
        <v>40499999</v>
      </c>
      <c r="DU149" s="582" t="s">
        <v>1171</v>
      </c>
    </row>
    <row r="150" spans="1:198" ht="40.5" x14ac:dyDescent="0.25">
      <c r="A150" s="832">
        <v>1</v>
      </c>
      <c r="B150" s="969" t="s">
        <v>25</v>
      </c>
      <c r="C150" s="969" t="s">
        <v>254</v>
      </c>
      <c r="D150" s="1134" t="s">
        <v>507</v>
      </c>
      <c r="E150" s="969" t="s">
        <v>508</v>
      </c>
      <c r="F150" s="969" t="s">
        <v>509</v>
      </c>
      <c r="G150" s="969" t="s">
        <v>510</v>
      </c>
      <c r="H150" s="969">
        <v>15000</v>
      </c>
      <c r="I150" s="969" t="s">
        <v>344</v>
      </c>
      <c r="J150" s="969" t="s">
        <v>105</v>
      </c>
      <c r="K150" s="969" t="s">
        <v>38</v>
      </c>
      <c r="L150" s="969">
        <v>15000</v>
      </c>
      <c r="M150" s="969">
        <v>15000</v>
      </c>
      <c r="N150" s="969" t="s">
        <v>533</v>
      </c>
      <c r="O150" s="969" t="s">
        <v>534</v>
      </c>
      <c r="P150" s="969">
        <v>0</v>
      </c>
      <c r="Q150" s="969">
        <v>2023</v>
      </c>
      <c r="R150" s="969" t="s">
        <v>535</v>
      </c>
      <c r="S150" s="969" t="s">
        <v>37</v>
      </c>
      <c r="T150" s="969" t="s">
        <v>33</v>
      </c>
      <c r="U150" s="969">
        <v>1</v>
      </c>
      <c r="V150" s="969">
        <v>1</v>
      </c>
      <c r="W150" s="969">
        <v>0.2</v>
      </c>
      <c r="X150" s="969">
        <v>0.5</v>
      </c>
      <c r="Y150" s="969">
        <v>0.75</v>
      </c>
      <c r="Z150" s="969">
        <v>1</v>
      </c>
      <c r="AA150" s="1189"/>
      <c r="AB150" s="1144"/>
      <c r="AC150" s="1144"/>
      <c r="AD150" s="1144"/>
      <c r="AE150" s="1144"/>
      <c r="AF150" s="1144"/>
      <c r="AG150" s="1144"/>
      <c r="AH150" s="1144"/>
      <c r="AI150" s="1144"/>
      <c r="AJ150" s="1144"/>
      <c r="AK150" s="1144"/>
      <c r="AL150" s="1144"/>
      <c r="AM150" s="1144"/>
      <c r="AN150" s="1144"/>
      <c r="AO150" s="1144"/>
      <c r="AP150" s="1144">
        <v>1</v>
      </c>
      <c r="AQ150" s="1144"/>
      <c r="AR150" s="1144"/>
      <c r="AS150" s="1144"/>
      <c r="AT150" s="1144"/>
      <c r="AU150" s="1144"/>
      <c r="AV150" s="1144"/>
      <c r="AW150" s="1144"/>
      <c r="AX150" s="1144"/>
      <c r="AY150" s="1345">
        <f t="shared" si="37"/>
        <v>1</v>
      </c>
      <c r="AZ150" s="1144"/>
      <c r="BA150" s="1144"/>
      <c r="BB150" s="1144"/>
      <c r="BC150" s="1144"/>
      <c r="BD150" s="1144"/>
      <c r="BE150" s="1144"/>
      <c r="BF150" s="1144"/>
      <c r="BG150" s="1144"/>
      <c r="BH150" s="1144"/>
      <c r="BI150" s="1144"/>
      <c r="BJ150" s="1144"/>
      <c r="BK150" s="1144"/>
      <c r="BL150" s="1144"/>
      <c r="BM150" s="1144"/>
      <c r="BN150" s="1144"/>
      <c r="BO150" s="1144">
        <v>10000000</v>
      </c>
      <c r="BP150" s="1144"/>
      <c r="BQ150" s="1144"/>
      <c r="BR150" s="1144"/>
      <c r="BS150" s="1144"/>
      <c r="BT150" s="1144"/>
      <c r="BU150" s="1144"/>
      <c r="BV150" s="1144"/>
      <c r="BW150" s="1345">
        <f t="shared" si="39"/>
        <v>10000000</v>
      </c>
      <c r="BX150" s="1144"/>
      <c r="BY150" s="1144"/>
      <c r="BZ150" s="1144"/>
      <c r="CA150" s="1144"/>
      <c r="CB150" s="1144"/>
      <c r="CC150" s="1144"/>
      <c r="CD150" s="1144"/>
      <c r="CE150" s="1144"/>
      <c r="CF150" s="1144"/>
      <c r="CG150" s="1144"/>
      <c r="CH150" s="1144"/>
      <c r="CI150" s="1144"/>
      <c r="CJ150" s="1144"/>
      <c r="CK150" s="1144"/>
      <c r="CL150" s="1144"/>
      <c r="CM150" s="1144">
        <v>10000000</v>
      </c>
      <c r="CN150" s="1144"/>
      <c r="CO150" s="1144"/>
      <c r="CP150" s="1144"/>
      <c r="CQ150" s="1144"/>
      <c r="CR150" s="1144"/>
      <c r="CS150" s="1144"/>
      <c r="CT150" s="1144"/>
      <c r="CU150" s="1345">
        <f t="shared" si="40"/>
        <v>10000000</v>
      </c>
      <c r="CV150" s="1144"/>
      <c r="CW150" s="1144"/>
      <c r="CX150" s="1144"/>
      <c r="CY150" s="1144"/>
      <c r="CZ150" s="1144"/>
      <c r="DA150" s="1144"/>
      <c r="DB150" s="1146"/>
      <c r="DC150" s="1146"/>
      <c r="DD150" s="1146"/>
      <c r="DE150" s="1146"/>
      <c r="DF150" s="1146"/>
      <c r="DG150" s="1146"/>
      <c r="DH150" s="1146"/>
      <c r="DI150" s="1146"/>
      <c r="DJ150" s="1146"/>
      <c r="DK150" s="1146">
        <v>10000000</v>
      </c>
      <c r="DL150" s="1146"/>
      <c r="DM150" s="1146"/>
      <c r="DN150" s="1146"/>
      <c r="DO150" s="1146"/>
      <c r="DP150" s="1146"/>
      <c r="DQ150" s="1146"/>
      <c r="DR150" s="1146"/>
      <c r="DS150" s="1286">
        <f t="shared" si="41"/>
        <v>10000000</v>
      </c>
      <c r="DT150" s="1144">
        <f t="shared" si="42"/>
        <v>30000001</v>
      </c>
      <c r="DU150" s="582" t="s">
        <v>1171</v>
      </c>
    </row>
    <row r="151" spans="1:198" ht="40.5" x14ac:dyDescent="0.25">
      <c r="A151" s="832">
        <v>1</v>
      </c>
      <c r="B151" s="969" t="s">
        <v>25</v>
      </c>
      <c r="C151" s="969" t="s">
        <v>398</v>
      </c>
      <c r="D151" s="1134" t="s">
        <v>536</v>
      </c>
      <c r="E151" s="969" t="s">
        <v>537</v>
      </c>
      <c r="F151" s="969" t="s">
        <v>538</v>
      </c>
      <c r="G151" s="969" t="s">
        <v>539</v>
      </c>
      <c r="H151" s="969">
        <v>0</v>
      </c>
      <c r="I151" s="969" t="s">
        <v>540</v>
      </c>
      <c r="J151" s="969" t="s">
        <v>105</v>
      </c>
      <c r="K151" s="969" t="s">
        <v>124</v>
      </c>
      <c r="L151" s="969">
        <v>2</v>
      </c>
      <c r="M151" s="969">
        <v>2</v>
      </c>
      <c r="N151" s="969" t="s">
        <v>541</v>
      </c>
      <c r="O151" s="969" t="s">
        <v>542</v>
      </c>
      <c r="P151" s="969">
        <v>2</v>
      </c>
      <c r="Q151" s="969">
        <v>2023</v>
      </c>
      <c r="R151" s="969" t="s">
        <v>543</v>
      </c>
      <c r="S151" s="969" t="s">
        <v>37</v>
      </c>
      <c r="T151" s="969" t="s">
        <v>38</v>
      </c>
      <c r="U151" s="969">
        <v>2</v>
      </c>
      <c r="V151" s="969">
        <v>2</v>
      </c>
      <c r="W151" s="969">
        <v>2</v>
      </c>
      <c r="X151" s="969">
        <v>2</v>
      </c>
      <c r="Y151" s="969">
        <v>2</v>
      </c>
      <c r="Z151" s="969">
        <v>2</v>
      </c>
      <c r="AA151" s="1189">
        <v>204000000</v>
      </c>
      <c r="AB151" s="1144"/>
      <c r="AC151" s="1144"/>
      <c r="AD151" s="1144"/>
      <c r="AE151" s="1144"/>
      <c r="AF151" s="1144"/>
      <c r="AG151" s="1144"/>
      <c r="AH151" s="1144"/>
      <c r="AI151" s="1144"/>
      <c r="AJ151" s="1144"/>
      <c r="AK151" s="1144"/>
      <c r="AL151" s="1144"/>
      <c r="AM151" s="1144"/>
      <c r="AN151" s="1144"/>
      <c r="AO151" s="1144"/>
      <c r="AP151" s="1144">
        <v>539123848</v>
      </c>
      <c r="AQ151" s="1144"/>
      <c r="AR151" s="1144"/>
      <c r="AS151" s="1144"/>
      <c r="AT151" s="1144"/>
      <c r="AU151" s="1144"/>
      <c r="AV151" s="1144"/>
      <c r="AW151" s="1144"/>
      <c r="AX151" s="1144"/>
      <c r="AY151" s="1345">
        <f t="shared" si="37"/>
        <v>743123848</v>
      </c>
      <c r="AZ151" s="1144"/>
      <c r="BA151" s="1144"/>
      <c r="BB151" s="1144"/>
      <c r="BC151" s="1144">
        <f>+AD151*1.029</f>
        <v>0</v>
      </c>
      <c r="BD151" s="1144"/>
      <c r="BE151" s="1144"/>
      <c r="BF151" s="1144"/>
      <c r="BG151" s="1144"/>
      <c r="BH151" s="1144"/>
      <c r="BI151" s="1144"/>
      <c r="BJ151" s="1144"/>
      <c r="BK151" s="1144"/>
      <c r="BL151" s="1144"/>
      <c r="BM151" s="1144"/>
      <c r="BN151" s="1144"/>
      <c r="BO151" s="1144">
        <v>64954439</v>
      </c>
      <c r="BP151" s="1144"/>
      <c r="BQ151" s="1144"/>
      <c r="BR151" s="1144"/>
      <c r="BS151" s="1144"/>
      <c r="BT151" s="1144"/>
      <c r="BU151" s="1144"/>
      <c r="BV151" s="1144"/>
      <c r="BW151" s="1345">
        <f t="shared" si="39"/>
        <v>64954439</v>
      </c>
      <c r="BX151" s="1144">
        <v>600000000</v>
      </c>
      <c r="BY151" s="1144"/>
      <c r="BZ151" s="1144"/>
      <c r="CA151" s="1144"/>
      <c r="CB151" s="1144"/>
      <c r="CC151" s="1144"/>
      <c r="CD151" s="1144"/>
      <c r="CE151" s="1144"/>
      <c r="CF151" s="1144"/>
      <c r="CG151" s="1144"/>
      <c r="CH151" s="1144"/>
      <c r="CI151" s="1144"/>
      <c r="CJ151" s="1144"/>
      <c r="CK151" s="1144"/>
      <c r="CL151" s="1144"/>
      <c r="CM151" s="1144">
        <v>68851705</v>
      </c>
      <c r="CN151" s="1144"/>
      <c r="CO151" s="1144"/>
      <c r="CP151" s="1144"/>
      <c r="CQ151" s="1144"/>
      <c r="CR151" s="1144"/>
      <c r="CS151" s="1144"/>
      <c r="CT151" s="1144"/>
      <c r="CU151" s="1345">
        <f t="shared" si="40"/>
        <v>668851705</v>
      </c>
      <c r="CV151" s="1144">
        <v>700000000</v>
      </c>
      <c r="CW151" s="1144"/>
      <c r="CX151" s="1144"/>
      <c r="CY151" s="1144"/>
      <c r="CZ151" s="1144"/>
      <c r="DA151" s="1144"/>
      <c r="DB151" s="1146"/>
      <c r="DC151" s="1146"/>
      <c r="DD151" s="1146"/>
      <c r="DE151" s="1146"/>
      <c r="DF151" s="1146"/>
      <c r="DG151" s="1146"/>
      <c r="DH151" s="1146"/>
      <c r="DI151" s="1146"/>
      <c r="DJ151" s="1146"/>
      <c r="DK151" s="1146">
        <v>72982807</v>
      </c>
      <c r="DL151" s="1146"/>
      <c r="DM151" s="1146"/>
      <c r="DN151" s="1146"/>
      <c r="DO151" s="1146"/>
      <c r="DP151" s="1146"/>
      <c r="DQ151" s="1146"/>
      <c r="DR151" s="1146"/>
      <c r="DS151" s="1286">
        <f t="shared" si="41"/>
        <v>772982807</v>
      </c>
      <c r="DT151" s="1144">
        <f t="shared" si="42"/>
        <v>2249912799</v>
      </c>
      <c r="DU151" s="582" t="s">
        <v>1171</v>
      </c>
    </row>
    <row r="152" spans="1:198" ht="40.5" x14ac:dyDescent="0.25">
      <c r="A152" s="832">
        <v>1</v>
      </c>
      <c r="B152" s="969" t="s">
        <v>25</v>
      </c>
      <c r="C152" s="969" t="s">
        <v>398</v>
      </c>
      <c r="D152" s="1134" t="s">
        <v>536</v>
      </c>
      <c r="E152" s="969" t="s">
        <v>537</v>
      </c>
      <c r="F152" s="969" t="s">
        <v>538</v>
      </c>
      <c r="G152" s="969" t="s">
        <v>539</v>
      </c>
      <c r="H152" s="969">
        <v>0</v>
      </c>
      <c r="I152" s="969" t="s">
        <v>540</v>
      </c>
      <c r="J152" s="969" t="s">
        <v>105</v>
      </c>
      <c r="K152" s="969" t="s">
        <v>124</v>
      </c>
      <c r="L152" s="969">
        <v>2</v>
      </c>
      <c r="M152" s="969">
        <v>2</v>
      </c>
      <c r="N152" s="969" t="s">
        <v>544</v>
      </c>
      <c r="O152" s="969" t="s">
        <v>545</v>
      </c>
      <c r="P152" s="969">
        <v>1</v>
      </c>
      <c r="Q152" s="969">
        <v>2023</v>
      </c>
      <c r="R152" s="969" t="s">
        <v>546</v>
      </c>
      <c r="S152" s="969" t="s">
        <v>37</v>
      </c>
      <c r="T152" s="969" t="s">
        <v>38</v>
      </c>
      <c r="U152" s="969">
        <v>1</v>
      </c>
      <c r="V152" s="969">
        <v>1</v>
      </c>
      <c r="W152" s="969">
        <v>1</v>
      </c>
      <c r="X152" s="969">
        <v>1</v>
      </c>
      <c r="Y152" s="969">
        <v>1</v>
      </c>
      <c r="Z152" s="969">
        <v>1</v>
      </c>
      <c r="AA152" s="1189">
        <v>405680000</v>
      </c>
      <c r="AB152" s="1144"/>
      <c r="AC152" s="1144"/>
      <c r="AD152" s="1144"/>
      <c r="AE152" s="1144"/>
      <c r="AF152" s="1144"/>
      <c r="AG152" s="1144"/>
      <c r="AH152" s="1144"/>
      <c r="AI152" s="1144"/>
      <c r="AJ152" s="1144"/>
      <c r="AK152" s="1144"/>
      <c r="AL152" s="1144"/>
      <c r="AM152" s="1144"/>
      <c r="AN152" s="1144"/>
      <c r="AO152" s="1144"/>
      <c r="AP152" s="1144"/>
      <c r="AQ152" s="1144"/>
      <c r="AR152" s="1144"/>
      <c r="AS152" s="1144"/>
      <c r="AT152" s="1144"/>
      <c r="AU152" s="1144"/>
      <c r="AV152" s="1144"/>
      <c r="AW152" s="1144"/>
      <c r="AX152" s="1144"/>
      <c r="AY152" s="1345">
        <f t="shared" si="37"/>
        <v>405680000</v>
      </c>
      <c r="AZ152" s="1144">
        <v>438576000</v>
      </c>
      <c r="BA152" s="1144"/>
      <c r="BB152" s="1144"/>
      <c r="BC152" s="1144">
        <f>+AD152*1.029</f>
        <v>0</v>
      </c>
      <c r="BD152" s="1144"/>
      <c r="BE152" s="1144"/>
      <c r="BF152" s="1144"/>
      <c r="BG152" s="1144"/>
      <c r="BH152" s="1144"/>
      <c r="BI152" s="1144"/>
      <c r="BJ152" s="1144"/>
      <c r="BK152" s="1144"/>
      <c r="BL152" s="1144"/>
      <c r="BM152" s="1144"/>
      <c r="BN152" s="1144"/>
      <c r="BO152" s="1144"/>
      <c r="BP152" s="1144"/>
      <c r="BQ152" s="1144"/>
      <c r="BR152" s="1144"/>
      <c r="BS152" s="1144"/>
      <c r="BT152" s="1144"/>
      <c r="BU152" s="1144"/>
      <c r="BV152" s="1144"/>
      <c r="BW152" s="1345">
        <f t="shared" si="39"/>
        <v>438576000</v>
      </c>
      <c r="BX152" s="1144">
        <v>474725863</v>
      </c>
      <c r="BY152" s="1144"/>
      <c r="BZ152" s="1144"/>
      <c r="CA152" s="1144"/>
      <c r="CB152" s="1144"/>
      <c r="CC152" s="1144"/>
      <c r="CD152" s="1144"/>
      <c r="CE152" s="1144"/>
      <c r="CF152" s="1144"/>
      <c r="CG152" s="1144"/>
      <c r="CH152" s="1144"/>
      <c r="CI152" s="1144"/>
      <c r="CJ152" s="1144"/>
      <c r="CK152" s="1144"/>
      <c r="CL152" s="1144"/>
      <c r="CM152" s="1144"/>
      <c r="CN152" s="1144"/>
      <c r="CO152" s="1144"/>
      <c r="CP152" s="1144"/>
      <c r="CQ152" s="1144"/>
      <c r="CR152" s="1144"/>
      <c r="CS152" s="1144"/>
      <c r="CT152" s="1144"/>
      <c r="CU152" s="1345">
        <f t="shared" si="40"/>
        <v>474725863</v>
      </c>
      <c r="CV152" s="1144">
        <v>473131093</v>
      </c>
      <c r="CW152" s="1144"/>
      <c r="CX152" s="1144"/>
      <c r="CY152" s="1144"/>
      <c r="CZ152" s="1144"/>
      <c r="DA152" s="1144"/>
      <c r="DB152" s="1146"/>
      <c r="DC152" s="1146"/>
      <c r="DD152" s="1146"/>
      <c r="DE152" s="1146"/>
      <c r="DF152" s="1146"/>
      <c r="DG152" s="1146"/>
      <c r="DH152" s="1146"/>
      <c r="DI152" s="1146"/>
      <c r="DJ152" s="1146"/>
      <c r="DK152" s="1146"/>
      <c r="DL152" s="1146"/>
      <c r="DM152" s="1146"/>
      <c r="DN152" s="1146"/>
      <c r="DO152" s="1146"/>
      <c r="DP152" s="1146"/>
      <c r="DQ152" s="1146"/>
      <c r="DR152" s="1146"/>
      <c r="DS152" s="1286">
        <f t="shared" si="41"/>
        <v>473131093</v>
      </c>
      <c r="DT152" s="1144">
        <f t="shared" si="42"/>
        <v>1792112956</v>
      </c>
      <c r="DU152" s="582" t="s">
        <v>1171</v>
      </c>
    </row>
    <row r="153" spans="1:198" ht="40.5" x14ac:dyDescent="0.25">
      <c r="A153" s="832">
        <v>1</v>
      </c>
      <c r="B153" s="969" t="s">
        <v>25</v>
      </c>
      <c r="C153" s="969" t="s">
        <v>398</v>
      </c>
      <c r="D153" s="1134" t="s">
        <v>536</v>
      </c>
      <c r="E153" s="969" t="s">
        <v>537</v>
      </c>
      <c r="F153" s="969" t="s">
        <v>538</v>
      </c>
      <c r="G153" s="969" t="s">
        <v>539</v>
      </c>
      <c r="H153" s="969">
        <v>0</v>
      </c>
      <c r="I153" s="969" t="s">
        <v>540</v>
      </c>
      <c r="J153" s="969" t="s">
        <v>105</v>
      </c>
      <c r="K153" s="969" t="s">
        <v>124</v>
      </c>
      <c r="L153" s="969">
        <v>2</v>
      </c>
      <c r="M153" s="969">
        <v>2</v>
      </c>
      <c r="N153" s="969" t="s">
        <v>547</v>
      </c>
      <c r="O153" s="969" t="s">
        <v>548</v>
      </c>
      <c r="P153" s="969">
        <v>0</v>
      </c>
      <c r="Q153" s="969">
        <v>2023</v>
      </c>
      <c r="R153" s="969" t="s">
        <v>549</v>
      </c>
      <c r="S153" s="969" t="s">
        <v>37</v>
      </c>
      <c r="T153" s="969" t="s">
        <v>33</v>
      </c>
      <c r="U153" s="969">
        <v>1</v>
      </c>
      <c r="V153" s="969">
        <v>1</v>
      </c>
      <c r="W153" s="969">
        <v>0.25</v>
      </c>
      <c r="X153" s="969">
        <v>0.5</v>
      </c>
      <c r="Y153" s="969">
        <v>0.75</v>
      </c>
      <c r="Z153" s="969">
        <v>1</v>
      </c>
      <c r="AA153" s="1189">
        <v>204500000</v>
      </c>
      <c r="AB153" s="1144"/>
      <c r="AC153" s="1144"/>
      <c r="AD153" s="1144"/>
      <c r="AE153" s="1144"/>
      <c r="AF153" s="1144"/>
      <c r="AG153" s="1144"/>
      <c r="AH153" s="1144"/>
      <c r="AI153" s="1144"/>
      <c r="AJ153" s="1144"/>
      <c r="AK153" s="1144"/>
      <c r="AL153" s="1144"/>
      <c r="AM153" s="1144"/>
      <c r="AN153" s="1144"/>
      <c r="AO153" s="1144"/>
      <c r="AP153" s="1144"/>
      <c r="AQ153" s="1144"/>
      <c r="AR153" s="1144"/>
      <c r="AS153" s="1144"/>
      <c r="AT153" s="1144"/>
      <c r="AU153" s="1144"/>
      <c r="AV153" s="1144"/>
      <c r="AW153" s="1144"/>
      <c r="AX153" s="1144"/>
      <c r="AY153" s="1345">
        <f t="shared" si="37"/>
        <v>204500000</v>
      </c>
      <c r="AZ153" s="1144">
        <v>490441980</v>
      </c>
      <c r="BA153" s="1144"/>
      <c r="BB153" s="1144"/>
      <c r="BC153" s="1144">
        <f>+AD153*1.029</f>
        <v>0</v>
      </c>
      <c r="BD153" s="1144"/>
      <c r="BE153" s="1144"/>
      <c r="BF153" s="1144"/>
      <c r="BG153" s="1144"/>
      <c r="BH153" s="1144"/>
      <c r="BI153" s="1144"/>
      <c r="BJ153" s="1144"/>
      <c r="BK153" s="1144"/>
      <c r="BL153" s="1144"/>
      <c r="BM153" s="1144"/>
      <c r="BN153" s="1144"/>
      <c r="BO153" s="1144"/>
      <c r="BP153" s="1144"/>
      <c r="BQ153" s="1144"/>
      <c r="BR153" s="1144"/>
      <c r="BS153" s="1144"/>
      <c r="BT153" s="1144"/>
      <c r="BU153" s="1144"/>
      <c r="BV153" s="1144"/>
      <c r="BW153" s="1345">
        <f t="shared" si="39"/>
        <v>490441980</v>
      </c>
      <c r="BX153" s="1144">
        <v>490441980</v>
      </c>
      <c r="BY153" s="1144"/>
      <c r="BZ153" s="1144"/>
      <c r="CA153" s="1144"/>
      <c r="CB153" s="1144"/>
      <c r="CC153" s="1144"/>
      <c r="CD153" s="1144"/>
      <c r="CE153" s="1144"/>
      <c r="CF153" s="1144"/>
      <c r="CG153" s="1144"/>
      <c r="CH153" s="1144"/>
      <c r="CI153" s="1144"/>
      <c r="CJ153" s="1144"/>
      <c r="CK153" s="1144"/>
      <c r="CL153" s="1144"/>
      <c r="CM153" s="1144"/>
      <c r="CN153" s="1144"/>
      <c r="CO153" s="1144"/>
      <c r="CP153" s="1144"/>
      <c r="CQ153" s="1144"/>
      <c r="CR153" s="1144"/>
      <c r="CS153" s="1144"/>
      <c r="CT153" s="1144"/>
      <c r="CU153" s="1345">
        <f t="shared" si="40"/>
        <v>490441980</v>
      </c>
      <c r="CV153" s="1144">
        <v>490441980</v>
      </c>
      <c r="CW153" s="1144"/>
      <c r="CX153" s="1144"/>
      <c r="CY153" s="1144"/>
      <c r="CZ153" s="1144"/>
      <c r="DA153" s="1144"/>
      <c r="DB153" s="1146"/>
      <c r="DC153" s="1146"/>
      <c r="DD153" s="1146"/>
      <c r="DE153" s="1146"/>
      <c r="DF153" s="1146"/>
      <c r="DG153" s="1146"/>
      <c r="DH153" s="1146"/>
      <c r="DI153" s="1146"/>
      <c r="DJ153" s="1146"/>
      <c r="DK153" s="1146"/>
      <c r="DL153" s="1146"/>
      <c r="DM153" s="1146"/>
      <c r="DN153" s="1146"/>
      <c r="DO153" s="1146"/>
      <c r="DP153" s="1146"/>
      <c r="DQ153" s="1146"/>
      <c r="DR153" s="1146"/>
      <c r="DS153" s="1286">
        <f t="shared" si="41"/>
        <v>490441980</v>
      </c>
      <c r="DT153" s="1144">
        <f t="shared" si="42"/>
        <v>1675825940</v>
      </c>
      <c r="DU153" s="582" t="s">
        <v>1171</v>
      </c>
    </row>
    <row r="154" spans="1:198" ht="40.5" x14ac:dyDescent="0.25">
      <c r="A154" s="1175">
        <v>1</v>
      </c>
      <c r="B154" s="1170" t="s">
        <v>25</v>
      </c>
      <c r="C154" s="1170" t="s">
        <v>398</v>
      </c>
      <c r="D154" s="1195" t="s">
        <v>536</v>
      </c>
      <c r="E154" s="1170" t="s">
        <v>537</v>
      </c>
      <c r="F154" s="1170" t="s">
        <v>538</v>
      </c>
      <c r="G154" s="1170" t="s">
        <v>539</v>
      </c>
      <c r="H154" s="1170">
        <v>0</v>
      </c>
      <c r="I154" s="1170" t="s">
        <v>540</v>
      </c>
      <c r="J154" s="1170" t="s">
        <v>105</v>
      </c>
      <c r="K154" s="1170" t="s">
        <v>124</v>
      </c>
      <c r="L154" s="1170">
        <v>2</v>
      </c>
      <c r="M154" s="1170">
        <v>2</v>
      </c>
      <c r="N154" s="1170" t="s">
        <v>550</v>
      </c>
      <c r="O154" s="1170" t="s">
        <v>551</v>
      </c>
      <c r="P154" s="1170">
        <v>1</v>
      </c>
      <c r="Q154" s="1170">
        <v>2023</v>
      </c>
      <c r="R154" s="1170" t="s">
        <v>546</v>
      </c>
      <c r="S154" s="1170" t="s">
        <v>37</v>
      </c>
      <c r="T154" s="1170" t="s">
        <v>38</v>
      </c>
      <c r="U154" s="1170">
        <v>1</v>
      </c>
      <c r="V154" s="1170">
        <v>1</v>
      </c>
      <c r="W154" s="1170">
        <v>1</v>
      </c>
      <c r="X154" s="1170">
        <v>1</v>
      </c>
      <c r="Y154" s="1170">
        <v>1</v>
      </c>
      <c r="Z154" s="1170">
        <v>1</v>
      </c>
      <c r="AA154" s="1191">
        <v>276780000</v>
      </c>
      <c r="AB154" s="1183"/>
      <c r="AC154" s="1183"/>
      <c r="AD154" s="1183"/>
      <c r="AE154" s="1183"/>
      <c r="AF154" s="1183"/>
      <c r="AG154" s="1183"/>
      <c r="AH154" s="1183"/>
      <c r="AI154" s="1183"/>
      <c r="AJ154" s="1183"/>
      <c r="AK154" s="1183"/>
      <c r="AL154" s="1183"/>
      <c r="AM154" s="1197"/>
      <c r="AN154" s="1183"/>
      <c r="AO154" s="1183"/>
      <c r="AP154" s="1183"/>
      <c r="AQ154" s="1183"/>
      <c r="AR154" s="1183"/>
      <c r="AS154" s="1183"/>
      <c r="AT154" s="1183"/>
      <c r="AU154" s="1183"/>
      <c r="AV154" s="1183"/>
      <c r="AW154" s="1183"/>
      <c r="AX154" s="1183"/>
      <c r="AY154" s="1345">
        <f t="shared" si="37"/>
        <v>276780000</v>
      </c>
      <c r="AZ154" s="1183">
        <v>208836000</v>
      </c>
      <c r="BA154" s="1183"/>
      <c r="BB154" s="1183"/>
      <c r="BC154" s="1183">
        <f>+AD154*1.029</f>
        <v>0</v>
      </c>
      <c r="BD154" s="1183"/>
      <c r="BE154" s="1183"/>
      <c r="BF154" s="1183"/>
      <c r="BG154" s="1183"/>
      <c r="BH154" s="1183"/>
      <c r="BI154" s="1183"/>
      <c r="BJ154" s="1183"/>
      <c r="BK154" s="1183"/>
      <c r="BL154" s="1183"/>
      <c r="BM154" s="1183"/>
      <c r="BN154" s="1183"/>
      <c r="BO154" s="1183"/>
      <c r="BP154" s="1183"/>
      <c r="BQ154" s="1183"/>
      <c r="BR154" s="1183"/>
      <c r="BS154" s="1183"/>
      <c r="BT154" s="1183"/>
      <c r="BU154" s="1183"/>
      <c r="BV154" s="1183"/>
      <c r="BW154" s="1345">
        <f t="shared" si="39"/>
        <v>208836000</v>
      </c>
      <c r="BX154" s="1183">
        <v>208836000</v>
      </c>
      <c r="BY154" s="1183"/>
      <c r="BZ154" s="1183"/>
      <c r="CA154" s="1183"/>
      <c r="CB154" s="1183"/>
      <c r="CC154" s="1183"/>
      <c r="CD154" s="1183"/>
      <c r="CE154" s="1183"/>
      <c r="CF154" s="1183"/>
      <c r="CG154" s="1183"/>
      <c r="CH154" s="1183"/>
      <c r="CI154" s="1183"/>
      <c r="CJ154" s="1183"/>
      <c r="CK154" s="1183"/>
      <c r="CL154" s="1183"/>
      <c r="CM154" s="1183"/>
      <c r="CN154" s="1183"/>
      <c r="CO154" s="1183"/>
      <c r="CP154" s="1183"/>
      <c r="CQ154" s="1183"/>
      <c r="CR154" s="1183"/>
      <c r="CS154" s="1183"/>
      <c r="CT154" s="1183"/>
      <c r="CU154" s="1345">
        <f t="shared" si="40"/>
        <v>208836000</v>
      </c>
      <c r="CV154" s="1183">
        <v>208836000</v>
      </c>
      <c r="CW154" s="1183"/>
      <c r="CX154" s="1183"/>
      <c r="CY154" s="1183"/>
      <c r="CZ154" s="1183"/>
      <c r="DA154" s="1183"/>
      <c r="DB154" s="1184"/>
      <c r="DC154" s="1184"/>
      <c r="DD154" s="1184"/>
      <c r="DE154" s="1184"/>
      <c r="DF154" s="1184"/>
      <c r="DG154" s="1184"/>
      <c r="DH154" s="1184"/>
      <c r="DI154" s="1184"/>
      <c r="DJ154" s="1184"/>
      <c r="DK154" s="1184"/>
      <c r="DL154" s="1184"/>
      <c r="DM154" s="1184"/>
      <c r="DN154" s="1184"/>
      <c r="DO154" s="1184"/>
      <c r="DP154" s="1184"/>
      <c r="DQ154" s="1184"/>
      <c r="DR154" s="1184"/>
      <c r="DS154" s="1286">
        <f t="shared" si="41"/>
        <v>208836000</v>
      </c>
      <c r="DT154" s="1144">
        <f t="shared" si="42"/>
        <v>903288000</v>
      </c>
      <c r="DU154" s="582" t="s">
        <v>1171</v>
      </c>
    </row>
    <row r="155" spans="1:198" s="850" customFormat="1" ht="67.5" x14ac:dyDescent="0.25">
      <c r="A155" s="1198">
        <v>5</v>
      </c>
      <c r="B155" s="1199" t="s">
        <v>963</v>
      </c>
      <c r="C155" s="1199" t="s">
        <v>963</v>
      </c>
      <c r="D155" s="1198" t="s">
        <v>964</v>
      </c>
      <c r="E155" s="1198" t="s">
        <v>965</v>
      </c>
      <c r="F155" s="1198" t="s">
        <v>966</v>
      </c>
      <c r="G155" s="1198" t="s">
        <v>967</v>
      </c>
      <c r="H155" s="1198">
        <v>2</v>
      </c>
      <c r="I155" s="1198" t="s">
        <v>540</v>
      </c>
      <c r="J155" s="1198" t="s">
        <v>105</v>
      </c>
      <c r="K155" s="1198" t="s">
        <v>38</v>
      </c>
      <c r="L155" s="1198">
        <v>2</v>
      </c>
      <c r="M155" s="1198">
        <v>2</v>
      </c>
      <c r="N155" s="1175" t="s">
        <v>968</v>
      </c>
      <c r="O155" s="1175" t="s">
        <v>969</v>
      </c>
      <c r="P155" s="1175">
        <v>1</v>
      </c>
      <c r="Q155" s="1175">
        <v>2023</v>
      </c>
      <c r="R155" s="1175" t="s">
        <v>970</v>
      </c>
      <c r="S155" s="1175" t="s">
        <v>37</v>
      </c>
      <c r="T155" s="1175" t="s">
        <v>38</v>
      </c>
      <c r="U155" s="1175">
        <v>1</v>
      </c>
      <c r="V155" s="1175">
        <v>1</v>
      </c>
      <c r="W155" s="1170">
        <v>1</v>
      </c>
      <c r="X155" s="1175">
        <v>1</v>
      </c>
      <c r="Y155" s="1175">
        <v>1</v>
      </c>
      <c r="Z155" s="1175">
        <v>1</v>
      </c>
      <c r="AA155" s="1182">
        <v>109403936</v>
      </c>
      <c r="AB155" s="1183"/>
      <c r="AC155" s="1183"/>
      <c r="AD155" s="1183"/>
      <c r="AE155" s="1183"/>
      <c r="AF155" s="1183"/>
      <c r="AG155" s="1183"/>
      <c r="AH155" s="1183"/>
      <c r="AI155" s="1183"/>
      <c r="AJ155" s="1183"/>
      <c r="AK155" s="1183"/>
      <c r="AL155" s="1183"/>
      <c r="AM155" s="1183"/>
      <c r="AN155" s="1183"/>
      <c r="AO155" s="1183"/>
      <c r="AP155" s="1183">
        <v>29760000</v>
      </c>
      <c r="AQ155" s="1183"/>
      <c r="AR155" s="1183"/>
      <c r="AS155" s="1183"/>
      <c r="AT155" s="1183"/>
      <c r="AU155" s="1183"/>
      <c r="AV155" s="1183"/>
      <c r="AW155" s="1183"/>
      <c r="AX155" s="1183"/>
      <c r="AY155" s="1345">
        <f t="shared" si="37"/>
        <v>139163936</v>
      </c>
      <c r="AZ155" s="1183"/>
      <c r="BA155" s="1183"/>
      <c r="BB155" s="1183"/>
      <c r="BC155" s="1183"/>
      <c r="BD155" s="1183"/>
      <c r="BE155" s="1183"/>
      <c r="BF155" s="1183"/>
      <c r="BG155" s="1183"/>
      <c r="BH155" s="1183"/>
      <c r="BI155" s="1183"/>
      <c r="BJ155" s="1183"/>
      <c r="BK155" s="1183"/>
      <c r="BL155" s="1183"/>
      <c r="BM155" s="1183"/>
      <c r="BN155" s="1183"/>
      <c r="BO155" s="1183">
        <v>66117705</v>
      </c>
      <c r="BP155" s="1183"/>
      <c r="BQ155" s="1183"/>
      <c r="BR155" s="1183"/>
      <c r="BS155" s="1183"/>
      <c r="BT155" s="1183"/>
      <c r="BU155" s="1183"/>
      <c r="BV155" s="1183"/>
      <c r="BW155" s="1345">
        <f t="shared" si="39"/>
        <v>66117705</v>
      </c>
      <c r="BX155" s="1183"/>
      <c r="BY155" s="1183"/>
      <c r="BZ155" s="1183"/>
      <c r="CA155" s="1183"/>
      <c r="CB155" s="1183"/>
      <c r="CC155" s="1183"/>
      <c r="CD155" s="1183"/>
      <c r="CE155" s="1183"/>
      <c r="CF155" s="1183"/>
      <c r="CG155" s="1183"/>
      <c r="CH155" s="1183"/>
      <c r="CI155" s="1183"/>
      <c r="CJ155" s="1183"/>
      <c r="CK155" s="1183"/>
      <c r="CL155" s="1183"/>
      <c r="CM155" s="1183">
        <v>66117705</v>
      </c>
      <c r="CN155" s="1183"/>
      <c r="CO155" s="1183"/>
      <c r="CP155" s="1183"/>
      <c r="CQ155" s="1183"/>
      <c r="CR155" s="1183"/>
      <c r="CS155" s="1183"/>
      <c r="CT155" s="1183"/>
      <c r="CU155" s="1345">
        <f t="shared" si="40"/>
        <v>66117705</v>
      </c>
      <c r="CV155" s="1183"/>
      <c r="CW155" s="1183"/>
      <c r="CX155" s="1183"/>
      <c r="CY155" s="1183"/>
      <c r="CZ155" s="1183"/>
      <c r="DA155" s="1183"/>
      <c r="DB155" s="1183"/>
      <c r="DC155" s="1183"/>
      <c r="DD155" s="1183"/>
      <c r="DE155" s="1183"/>
      <c r="DF155" s="1183"/>
      <c r="DG155" s="1183"/>
      <c r="DH155" s="1183"/>
      <c r="DI155" s="1183"/>
      <c r="DJ155" s="1183"/>
      <c r="DK155" s="1183">
        <v>66117705</v>
      </c>
      <c r="DL155" s="1184"/>
      <c r="DM155" s="1184"/>
      <c r="DN155" s="1184"/>
      <c r="DO155" s="1184"/>
      <c r="DP155" s="1184"/>
      <c r="DQ155" s="1184"/>
      <c r="DR155" s="1184"/>
      <c r="DS155" s="1286">
        <f t="shared" si="41"/>
        <v>66117705</v>
      </c>
      <c r="DT155" s="1144">
        <f t="shared" si="42"/>
        <v>337517051</v>
      </c>
      <c r="DU155" s="582" t="s">
        <v>1171</v>
      </c>
      <c r="DV155" s="754"/>
      <c r="DW155" s="754"/>
      <c r="DX155" s="754"/>
      <c r="DY155" s="754"/>
      <c r="DZ155" s="754"/>
      <c r="EA155" s="754"/>
      <c r="EB155" s="754"/>
      <c r="EC155" s="754"/>
      <c r="ED155" s="754"/>
      <c r="EE155" s="754"/>
      <c r="EF155" s="754"/>
      <c r="EG155" s="754"/>
      <c r="EH155" s="754"/>
      <c r="EI155" s="754"/>
      <c r="EJ155" s="754"/>
      <c r="EK155" s="754"/>
      <c r="EL155" s="754"/>
      <c r="EM155" s="754"/>
      <c r="EN155" s="754"/>
      <c r="EO155" s="754"/>
      <c r="EP155" s="754"/>
      <c r="EQ155" s="754"/>
      <c r="ER155" s="754"/>
      <c r="ES155" s="754"/>
      <c r="ET155" s="754"/>
      <c r="EU155" s="754"/>
      <c r="EV155" s="754"/>
      <c r="EW155" s="754"/>
      <c r="EX155" s="754"/>
      <c r="EY155" s="754"/>
      <c r="EZ155" s="754"/>
      <c r="FA155" s="754"/>
      <c r="FB155" s="754"/>
      <c r="FC155" s="754"/>
      <c r="FD155" s="754"/>
      <c r="FE155" s="754"/>
      <c r="FF155" s="754"/>
      <c r="FG155" s="754"/>
      <c r="FH155" s="754"/>
      <c r="FI155" s="754"/>
      <c r="FJ155" s="754"/>
      <c r="FK155" s="754"/>
      <c r="FL155" s="754"/>
      <c r="FM155" s="754"/>
      <c r="FN155" s="754"/>
      <c r="FO155" s="754"/>
      <c r="FP155" s="754"/>
      <c r="FQ155" s="754"/>
      <c r="FR155" s="754"/>
      <c r="FS155" s="754"/>
      <c r="FT155" s="754"/>
      <c r="FU155" s="754"/>
      <c r="FV155" s="754"/>
      <c r="FW155" s="754"/>
      <c r="FX155" s="754"/>
      <c r="FY155" s="754"/>
      <c r="FZ155" s="754"/>
      <c r="GA155" s="754"/>
      <c r="GB155" s="754"/>
      <c r="GC155" s="754"/>
      <c r="GD155" s="754"/>
      <c r="GE155" s="754"/>
      <c r="GF155" s="754"/>
      <c r="GG155" s="754"/>
      <c r="GH155" s="754"/>
      <c r="GI155" s="754"/>
      <c r="GJ155" s="754"/>
      <c r="GK155" s="754"/>
      <c r="GL155" s="754"/>
      <c r="GM155" s="754"/>
      <c r="GN155" s="754"/>
      <c r="GO155" s="754"/>
      <c r="GP155" s="754"/>
    </row>
    <row r="156" spans="1:198" s="753" customFormat="1" ht="67.5" x14ac:dyDescent="0.25">
      <c r="A156" s="1198">
        <v>5</v>
      </c>
      <c r="B156" s="1199" t="s">
        <v>963</v>
      </c>
      <c r="C156" s="1199" t="s">
        <v>963</v>
      </c>
      <c r="D156" s="1198" t="s">
        <v>964</v>
      </c>
      <c r="E156" s="1198" t="s">
        <v>965</v>
      </c>
      <c r="F156" s="1198" t="s">
        <v>966</v>
      </c>
      <c r="G156" s="1198" t="s">
        <v>967</v>
      </c>
      <c r="H156" s="1198">
        <v>2</v>
      </c>
      <c r="I156" s="1198" t="s">
        <v>540</v>
      </c>
      <c r="J156" s="1198" t="s">
        <v>105</v>
      </c>
      <c r="K156" s="1198" t="s">
        <v>38</v>
      </c>
      <c r="L156" s="1198">
        <v>2</v>
      </c>
      <c r="M156" s="1198">
        <v>2</v>
      </c>
      <c r="N156" s="832" t="s">
        <v>971</v>
      </c>
      <c r="O156" s="832" t="s">
        <v>972</v>
      </c>
      <c r="P156" s="832">
        <v>1</v>
      </c>
      <c r="Q156" s="832">
        <v>2023</v>
      </c>
      <c r="R156" s="832" t="s">
        <v>970</v>
      </c>
      <c r="S156" s="1175" t="s">
        <v>37</v>
      </c>
      <c r="T156" s="1175" t="s">
        <v>38</v>
      </c>
      <c r="U156" s="832">
        <v>1</v>
      </c>
      <c r="V156" s="832">
        <v>1</v>
      </c>
      <c r="W156" s="969">
        <v>1</v>
      </c>
      <c r="X156" s="832">
        <v>1</v>
      </c>
      <c r="Y156" s="832">
        <v>1</v>
      </c>
      <c r="Z156" s="1200">
        <v>1</v>
      </c>
      <c r="AA156" s="1143">
        <v>58519000</v>
      </c>
      <c r="AB156" s="1144"/>
      <c r="AC156" s="1144"/>
      <c r="AD156" s="1144"/>
      <c r="AE156" s="1144"/>
      <c r="AF156" s="1144"/>
      <c r="AG156" s="1144"/>
      <c r="AH156" s="1144"/>
      <c r="AI156" s="1144"/>
      <c r="AJ156" s="1144"/>
      <c r="AK156" s="1144"/>
      <c r="AL156" s="1144"/>
      <c r="AM156" s="1144"/>
      <c r="AN156" s="1144"/>
      <c r="AO156" s="1144"/>
      <c r="AP156" s="1144"/>
      <c r="AQ156" s="1144"/>
      <c r="AR156" s="1144"/>
      <c r="AS156" s="1144"/>
      <c r="AT156" s="1144"/>
      <c r="AU156" s="1144"/>
      <c r="AV156" s="1144"/>
      <c r="AW156" s="1144"/>
      <c r="AX156" s="1144"/>
      <c r="AY156" s="1345">
        <f t="shared" si="37"/>
        <v>58519000</v>
      </c>
      <c r="AZ156" s="1144">
        <v>156100051</v>
      </c>
      <c r="BA156" s="1144"/>
      <c r="BB156" s="1144"/>
      <c r="BC156" s="1144"/>
      <c r="BD156" s="1144"/>
      <c r="BE156" s="1144"/>
      <c r="BF156" s="1144"/>
      <c r="BG156" s="1144"/>
      <c r="BH156" s="1144"/>
      <c r="BI156" s="1144"/>
      <c r="BJ156" s="1144"/>
      <c r="BK156" s="1144"/>
      <c r="BL156" s="1144"/>
      <c r="BM156" s="1144"/>
      <c r="BN156" s="1144"/>
      <c r="BO156" s="1144"/>
      <c r="BP156" s="1144"/>
      <c r="BQ156" s="1144"/>
      <c r="BR156" s="1144"/>
      <c r="BS156" s="1144"/>
      <c r="BT156" s="1144"/>
      <c r="BU156" s="1144"/>
      <c r="BV156" s="1144"/>
      <c r="BW156" s="1345">
        <f t="shared" si="39"/>
        <v>156100051</v>
      </c>
      <c r="BX156" s="1144">
        <v>156100051</v>
      </c>
      <c r="BY156" s="1144"/>
      <c r="BZ156" s="1144"/>
      <c r="CA156" s="1144"/>
      <c r="CB156" s="1144"/>
      <c r="CC156" s="1144"/>
      <c r="CD156" s="1144"/>
      <c r="CE156" s="1144"/>
      <c r="CF156" s="1144"/>
      <c r="CG156" s="1144"/>
      <c r="CH156" s="1144"/>
      <c r="CI156" s="1144"/>
      <c r="CJ156" s="1144"/>
      <c r="CK156" s="1144"/>
      <c r="CL156" s="1144"/>
      <c r="CM156" s="1144"/>
      <c r="CN156" s="1144"/>
      <c r="CO156" s="1144"/>
      <c r="CP156" s="1144"/>
      <c r="CQ156" s="1144"/>
      <c r="CR156" s="1144"/>
      <c r="CS156" s="1144"/>
      <c r="CT156" s="1144"/>
      <c r="CU156" s="1345">
        <f t="shared" si="40"/>
        <v>156100051</v>
      </c>
      <c r="CV156" s="1144">
        <v>156100051</v>
      </c>
      <c r="CW156" s="1144"/>
      <c r="CX156" s="1144"/>
      <c r="CY156" s="1144"/>
      <c r="CZ156" s="1144"/>
      <c r="DA156" s="1144"/>
      <c r="DB156" s="1144"/>
      <c r="DC156" s="1144"/>
      <c r="DD156" s="1144"/>
      <c r="DE156" s="1144"/>
      <c r="DF156" s="1144"/>
      <c r="DG156" s="1144"/>
      <c r="DH156" s="1144"/>
      <c r="DI156" s="1144"/>
      <c r="DJ156" s="1144"/>
      <c r="DK156" s="1144"/>
      <c r="DL156" s="1146"/>
      <c r="DM156" s="1146"/>
      <c r="DN156" s="1146"/>
      <c r="DO156" s="1146"/>
      <c r="DP156" s="1146"/>
      <c r="DQ156" s="1146"/>
      <c r="DR156" s="1146"/>
      <c r="DS156" s="1286">
        <f t="shared" si="41"/>
        <v>156100051</v>
      </c>
      <c r="DT156" s="1144">
        <f t="shared" si="42"/>
        <v>526819153</v>
      </c>
      <c r="DU156" s="582" t="s">
        <v>1171</v>
      </c>
      <c r="DV156" s="754"/>
      <c r="DW156" s="754"/>
      <c r="DX156" s="754"/>
      <c r="DY156" s="754"/>
      <c r="DZ156" s="754"/>
      <c r="EA156" s="754"/>
      <c r="EB156" s="754"/>
      <c r="EC156" s="754"/>
      <c r="ED156" s="754"/>
      <c r="EE156" s="754"/>
      <c r="EF156" s="754"/>
      <c r="EG156" s="754"/>
      <c r="EH156" s="754"/>
      <c r="EI156" s="754"/>
      <c r="EJ156" s="754"/>
      <c r="EK156" s="754"/>
      <c r="EL156" s="754"/>
      <c r="EM156" s="754"/>
      <c r="EN156" s="754"/>
      <c r="EO156" s="754"/>
      <c r="EP156" s="754"/>
      <c r="EQ156" s="754"/>
      <c r="ER156" s="754"/>
      <c r="ES156" s="754"/>
      <c r="ET156" s="754"/>
      <c r="EU156" s="754"/>
      <c r="EV156" s="754"/>
      <c r="EW156" s="754"/>
      <c r="EX156" s="754"/>
      <c r="EY156" s="754"/>
      <c r="EZ156" s="754"/>
      <c r="FA156" s="754"/>
      <c r="FB156" s="754"/>
      <c r="FC156" s="754"/>
      <c r="FD156" s="754"/>
      <c r="FE156" s="754"/>
      <c r="FF156" s="754"/>
      <c r="FG156" s="754"/>
      <c r="FH156" s="754"/>
      <c r="FI156" s="754"/>
      <c r="FJ156" s="754"/>
      <c r="FK156" s="754"/>
      <c r="FL156" s="754"/>
      <c r="FM156" s="754"/>
      <c r="FN156" s="754"/>
      <c r="FO156" s="754"/>
      <c r="FP156" s="754"/>
      <c r="FQ156" s="754"/>
      <c r="FR156" s="754"/>
      <c r="FS156" s="754"/>
      <c r="FT156" s="754"/>
      <c r="FU156" s="754"/>
      <c r="FV156" s="754"/>
      <c r="FW156" s="754"/>
      <c r="FX156" s="754"/>
      <c r="FY156" s="754"/>
      <c r="FZ156" s="754"/>
      <c r="GA156" s="754"/>
      <c r="GB156" s="754"/>
      <c r="GC156" s="754"/>
      <c r="GD156" s="754"/>
      <c r="GE156" s="754"/>
      <c r="GF156" s="754"/>
      <c r="GG156" s="754"/>
      <c r="GH156" s="754"/>
      <c r="GI156" s="754"/>
      <c r="GJ156" s="754"/>
      <c r="GK156" s="754"/>
      <c r="GL156" s="754"/>
      <c r="GM156" s="754"/>
      <c r="GN156" s="754"/>
      <c r="GO156" s="754"/>
      <c r="GP156" s="754"/>
    </row>
    <row r="157" spans="1:198" ht="103.5" customHeight="1" x14ac:dyDescent="0.25">
      <c r="A157" s="1198">
        <v>5</v>
      </c>
      <c r="B157" s="1198" t="s">
        <v>963</v>
      </c>
      <c r="C157" s="1198" t="s">
        <v>963</v>
      </c>
      <c r="D157" s="1198" t="s">
        <v>964</v>
      </c>
      <c r="E157" s="1198" t="s">
        <v>965</v>
      </c>
      <c r="F157" s="1198" t="s">
        <v>966</v>
      </c>
      <c r="G157" s="1198" t="s">
        <v>967</v>
      </c>
      <c r="H157" s="1198">
        <v>2</v>
      </c>
      <c r="I157" s="1175" t="s">
        <v>540</v>
      </c>
      <c r="J157" s="1201" t="s">
        <v>105</v>
      </c>
      <c r="K157" s="1198" t="s">
        <v>38</v>
      </c>
      <c r="L157" s="1198">
        <v>2</v>
      </c>
      <c r="M157" s="1198">
        <v>2</v>
      </c>
      <c r="N157" s="1175" t="s">
        <v>1207</v>
      </c>
      <c r="O157" s="1175" t="s">
        <v>974</v>
      </c>
      <c r="P157" s="1175">
        <v>0</v>
      </c>
      <c r="Q157" s="1175">
        <v>2023</v>
      </c>
      <c r="R157" s="1175" t="s">
        <v>975</v>
      </c>
      <c r="S157" s="1175" t="s">
        <v>37</v>
      </c>
      <c r="T157" s="1175" t="s">
        <v>33</v>
      </c>
      <c r="U157" s="1175">
        <v>1</v>
      </c>
      <c r="V157" s="1175">
        <v>1</v>
      </c>
      <c r="W157" s="1170">
        <v>0.25</v>
      </c>
      <c r="X157" s="1175">
        <v>0.5</v>
      </c>
      <c r="Y157" s="1175">
        <v>0.75</v>
      </c>
      <c r="Z157" s="742">
        <v>1</v>
      </c>
      <c r="AA157" s="1143">
        <v>286348000</v>
      </c>
      <c r="AB157" s="1144"/>
      <c r="AC157" s="1144"/>
      <c r="AD157" s="1144"/>
      <c r="AE157" s="1144"/>
      <c r="AF157" s="1144"/>
      <c r="AG157" s="1144"/>
      <c r="AH157" s="1144"/>
      <c r="AI157" s="1144"/>
      <c r="AJ157" s="1144"/>
      <c r="AK157" s="1144"/>
      <c r="AL157" s="1144"/>
      <c r="AM157" s="1144"/>
      <c r="AN157" s="1144"/>
      <c r="AO157" s="1144"/>
      <c r="AP157" s="1144"/>
      <c r="AQ157" s="1144"/>
      <c r="AR157" s="1144"/>
      <c r="AS157" s="1144"/>
      <c r="AT157" s="1144"/>
      <c r="AU157" s="1144"/>
      <c r="AV157" s="1144"/>
      <c r="AW157" s="1144"/>
      <c r="AX157" s="1144"/>
      <c r="AY157" s="1345">
        <f t="shared" si="37"/>
        <v>286348000</v>
      </c>
      <c r="AZ157" s="1144">
        <v>306378602</v>
      </c>
      <c r="BA157" s="1144"/>
      <c r="BB157" s="1144"/>
      <c r="BC157" s="1144"/>
      <c r="BD157" s="1144"/>
      <c r="BE157" s="1144"/>
      <c r="BF157" s="1144"/>
      <c r="BG157" s="1144"/>
      <c r="BH157" s="1144"/>
      <c r="BI157" s="1144"/>
      <c r="BJ157" s="1144"/>
      <c r="BK157" s="1144"/>
      <c r="BL157" s="1144"/>
      <c r="BM157" s="1144"/>
      <c r="BN157" s="1144"/>
      <c r="BO157" s="1144"/>
      <c r="BP157" s="1144"/>
      <c r="BQ157" s="1144"/>
      <c r="BR157" s="1144"/>
      <c r="BS157" s="1144"/>
      <c r="BT157" s="1144"/>
      <c r="BU157" s="1144"/>
      <c r="BV157" s="1144"/>
      <c r="BW157" s="1345">
        <f t="shared" si="39"/>
        <v>306378602</v>
      </c>
      <c r="BX157" s="1196">
        <v>306378602</v>
      </c>
      <c r="BY157" s="1144"/>
      <c r="BZ157" s="1144"/>
      <c r="CA157" s="1144"/>
      <c r="CB157" s="1144"/>
      <c r="CC157" s="1144"/>
      <c r="CD157" s="1144"/>
      <c r="CE157" s="1144"/>
      <c r="CF157" s="1144"/>
      <c r="CG157" s="1144"/>
      <c r="CH157" s="1144"/>
      <c r="CI157" s="1144"/>
      <c r="CJ157" s="1144"/>
      <c r="CK157" s="1144"/>
      <c r="CL157" s="1144"/>
      <c r="CM157" s="1144"/>
      <c r="CN157" s="1144"/>
      <c r="CO157" s="1144"/>
      <c r="CP157" s="1144"/>
      <c r="CQ157" s="1144"/>
      <c r="CR157" s="1144"/>
      <c r="CS157" s="1144"/>
      <c r="CT157" s="1144"/>
      <c r="CU157" s="1345">
        <f t="shared" si="40"/>
        <v>306378602</v>
      </c>
      <c r="CV157" s="1144">
        <v>306378602</v>
      </c>
      <c r="CW157" s="1144"/>
      <c r="CX157" s="1144"/>
      <c r="CY157" s="1144"/>
      <c r="CZ157" s="1144"/>
      <c r="DA157" s="1144"/>
      <c r="DB157" s="1144"/>
      <c r="DC157" s="1144"/>
      <c r="DD157" s="1144"/>
      <c r="DE157" s="1144"/>
      <c r="DF157" s="1144"/>
      <c r="DG157" s="1144"/>
      <c r="DH157" s="1144"/>
      <c r="DI157" s="1144"/>
      <c r="DJ157" s="1144"/>
      <c r="DK157" s="1144"/>
      <c r="DL157" s="1146"/>
      <c r="DM157" s="1146"/>
      <c r="DN157" s="1146"/>
      <c r="DO157" s="1146"/>
      <c r="DP157" s="1144"/>
      <c r="DQ157" s="1144"/>
      <c r="DR157" s="1144"/>
      <c r="DS157" s="1345">
        <f t="shared" si="41"/>
        <v>306378602</v>
      </c>
      <c r="DT157" s="1144">
        <f t="shared" si="42"/>
        <v>1205483806</v>
      </c>
      <c r="DU157" s="582" t="s">
        <v>1171</v>
      </c>
    </row>
    <row r="158" spans="1:198" ht="16.5" x14ac:dyDescent="0.25">
      <c r="A158" s="1445" t="s">
        <v>1376</v>
      </c>
      <c r="B158" s="1445"/>
      <c r="C158" s="1445"/>
      <c r="D158" s="1445"/>
      <c r="E158" s="1445"/>
      <c r="F158" s="1445"/>
      <c r="G158" s="1445"/>
      <c r="H158" s="1445"/>
      <c r="I158" s="1445"/>
      <c r="J158" s="1445"/>
      <c r="K158" s="1445"/>
      <c r="L158" s="1445"/>
      <c r="M158" s="1445"/>
      <c r="N158" s="1445"/>
      <c r="O158" s="1445"/>
      <c r="P158" s="1445"/>
      <c r="Q158" s="1445"/>
      <c r="R158" s="1445"/>
      <c r="S158" s="1445"/>
      <c r="T158" s="1445"/>
      <c r="U158" s="1445"/>
      <c r="V158" s="1445"/>
      <c r="W158" s="1445"/>
      <c r="X158" s="1445"/>
      <c r="Y158" s="1445"/>
      <c r="Z158" s="1445"/>
      <c r="AA158" s="1332">
        <f>SUM(AA143:AA157)</f>
        <v>1555230936</v>
      </c>
      <c r="AB158" s="1330">
        <f t="shared" ref="AB158:CR158" si="43">SUM(AB143:AB157)</f>
        <v>0</v>
      </c>
      <c r="AC158" s="1330"/>
      <c r="AD158" s="1330">
        <f t="shared" si="43"/>
        <v>0</v>
      </c>
      <c r="AE158" s="1330">
        <f t="shared" si="43"/>
        <v>0</v>
      </c>
      <c r="AF158" s="1330">
        <f t="shared" si="43"/>
        <v>0</v>
      </c>
      <c r="AG158" s="1330">
        <f t="shared" si="43"/>
        <v>0</v>
      </c>
      <c r="AH158" s="1330">
        <f t="shared" si="43"/>
        <v>0</v>
      </c>
      <c r="AI158" s="1330">
        <f t="shared" si="43"/>
        <v>0</v>
      </c>
      <c r="AJ158" s="1330">
        <f t="shared" si="43"/>
        <v>0</v>
      </c>
      <c r="AK158" s="1330">
        <f t="shared" si="43"/>
        <v>0</v>
      </c>
      <c r="AL158" s="1330">
        <f t="shared" si="43"/>
        <v>0</v>
      </c>
      <c r="AM158" s="1330">
        <f t="shared" si="43"/>
        <v>0</v>
      </c>
      <c r="AN158" s="1330">
        <f t="shared" si="43"/>
        <v>0</v>
      </c>
      <c r="AO158" s="1330">
        <f t="shared" si="43"/>
        <v>0</v>
      </c>
      <c r="AP158" s="1330">
        <f t="shared" si="43"/>
        <v>720448848</v>
      </c>
      <c r="AQ158" s="1330">
        <f t="shared" si="43"/>
        <v>0</v>
      </c>
      <c r="AR158" s="1330">
        <f t="shared" si="43"/>
        <v>0</v>
      </c>
      <c r="AS158" s="1330">
        <f t="shared" si="43"/>
        <v>0</v>
      </c>
      <c r="AT158" s="1330">
        <f t="shared" si="43"/>
        <v>0</v>
      </c>
      <c r="AU158" s="1330">
        <f t="shared" si="43"/>
        <v>0</v>
      </c>
      <c r="AV158" s="1330">
        <f t="shared" si="43"/>
        <v>0</v>
      </c>
      <c r="AW158" s="1330">
        <f t="shared" si="43"/>
        <v>0</v>
      </c>
      <c r="AX158" s="1331"/>
      <c r="AY158" s="1327">
        <f t="shared" si="43"/>
        <v>2275679784</v>
      </c>
      <c r="AZ158" s="1351">
        <f t="shared" si="43"/>
        <v>1600332633</v>
      </c>
      <c r="BA158" s="1351">
        <f t="shared" si="43"/>
        <v>0</v>
      </c>
      <c r="BB158" s="1351"/>
      <c r="BC158" s="1351">
        <f t="shared" si="43"/>
        <v>0</v>
      </c>
      <c r="BD158" s="1351">
        <f t="shared" si="43"/>
        <v>0</v>
      </c>
      <c r="BE158" s="1351">
        <f t="shared" si="43"/>
        <v>0</v>
      </c>
      <c r="BF158" s="1351">
        <f t="shared" si="43"/>
        <v>0</v>
      </c>
      <c r="BG158" s="1351">
        <f t="shared" si="43"/>
        <v>0</v>
      </c>
      <c r="BH158" s="1351">
        <f t="shared" si="43"/>
        <v>0</v>
      </c>
      <c r="BI158" s="1351">
        <f t="shared" si="43"/>
        <v>0</v>
      </c>
      <c r="BJ158" s="1351">
        <f t="shared" si="43"/>
        <v>0</v>
      </c>
      <c r="BK158" s="1351">
        <f t="shared" si="43"/>
        <v>0</v>
      </c>
      <c r="BL158" s="1351">
        <f t="shared" si="43"/>
        <v>0</v>
      </c>
      <c r="BM158" s="1351">
        <f t="shared" si="43"/>
        <v>0</v>
      </c>
      <c r="BN158" s="1351">
        <f t="shared" si="43"/>
        <v>0</v>
      </c>
      <c r="BO158" s="1351">
        <f t="shared" si="43"/>
        <v>308700000</v>
      </c>
      <c r="BP158" s="1351">
        <f t="shared" si="43"/>
        <v>0</v>
      </c>
      <c r="BQ158" s="1351">
        <f t="shared" si="43"/>
        <v>0</v>
      </c>
      <c r="BR158" s="1351">
        <f t="shared" si="43"/>
        <v>0</v>
      </c>
      <c r="BS158" s="1351">
        <f t="shared" si="43"/>
        <v>0</v>
      </c>
      <c r="BT158" s="1351">
        <f t="shared" si="43"/>
        <v>0</v>
      </c>
      <c r="BU158" s="1351">
        <f t="shared" si="43"/>
        <v>0</v>
      </c>
      <c r="BV158" s="1351"/>
      <c r="BW158" s="1351">
        <f t="shared" si="43"/>
        <v>1909032633</v>
      </c>
      <c r="BX158" s="934">
        <f t="shared" si="43"/>
        <v>2236482496</v>
      </c>
      <c r="BY158" s="934">
        <f t="shared" si="43"/>
        <v>0</v>
      </c>
      <c r="BZ158" s="934"/>
      <c r="CA158" s="934">
        <f t="shared" si="43"/>
        <v>0</v>
      </c>
      <c r="CB158" s="934">
        <f t="shared" si="43"/>
        <v>0</v>
      </c>
      <c r="CC158" s="934">
        <f t="shared" si="43"/>
        <v>0</v>
      </c>
      <c r="CD158" s="934">
        <f t="shared" si="43"/>
        <v>0</v>
      </c>
      <c r="CE158" s="934">
        <f t="shared" si="43"/>
        <v>0</v>
      </c>
      <c r="CF158" s="934">
        <f t="shared" si="43"/>
        <v>0</v>
      </c>
      <c r="CG158" s="934">
        <f t="shared" si="43"/>
        <v>0</v>
      </c>
      <c r="CH158" s="934">
        <f t="shared" si="43"/>
        <v>0</v>
      </c>
      <c r="CI158" s="934">
        <f t="shared" si="43"/>
        <v>0</v>
      </c>
      <c r="CJ158" s="934">
        <f t="shared" si="43"/>
        <v>0</v>
      </c>
      <c r="CK158" s="934">
        <f t="shared" si="43"/>
        <v>0</v>
      </c>
      <c r="CL158" s="934">
        <f t="shared" si="43"/>
        <v>0</v>
      </c>
      <c r="CM158" s="934">
        <f t="shared" si="43"/>
        <v>322282800</v>
      </c>
      <c r="CN158" s="934">
        <f t="shared" si="43"/>
        <v>0</v>
      </c>
      <c r="CO158" s="934">
        <f t="shared" si="43"/>
        <v>0</v>
      </c>
      <c r="CP158" s="934">
        <f t="shared" si="43"/>
        <v>0</v>
      </c>
      <c r="CQ158" s="934">
        <f t="shared" si="43"/>
        <v>0</v>
      </c>
      <c r="CR158" s="934">
        <f t="shared" si="43"/>
        <v>0</v>
      </c>
      <c r="CS158" s="934">
        <f t="shared" ref="CS158:DT158" si="44">SUM(CS143:CS157)</f>
        <v>0</v>
      </c>
      <c r="CT158" s="934"/>
      <c r="CU158" s="1351">
        <f t="shared" si="44"/>
        <v>2558765296</v>
      </c>
      <c r="CV158" s="1351">
        <f t="shared" si="44"/>
        <v>2334887726</v>
      </c>
      <c r="CW158" s="1351">
        <f t="shared" si="44"/>
        <v>0</v>
      </c>
      <c r="CX158" s="1351"/>
      <c r="CY158" s="1351">
        <f t="shared" si="44"/>
        <v>0</v>
      </c>
      <c r="CZ158" s="1351">
        <f t="shared" si="44"/>
        <v>0</v>
      </c>
      <c r="DA158" s="1351">
        <f t="shared" si="44"/>
        <v>0</v>
      </c>
      <c r="DB158" s="1351">
        <f t="shared" si="44"/>
        <v>0</v>
      </c>
      <c r="DC158" s="1351">
        <f t="shared" si="44"/>
        <v>0</v>
      </c>
      <c r="DD158" s="1351">
        <f t="shared" si="44"/>
        <v>0</v>
      </c>
      <c r="DE158" s="1351">
        <f t="shared" si="44"/>
        <v>0</v>
      </c>
      <c r="DF158" s="1351">
        <f t="shared" si="44"/>
        <v>0</v>
      </c>
      <c r="DG158" s="1351">
        <f t="shared" si="44"/>
        <v>0</v>
      </c>
      <c r="DH158" s="1351">
        <f t="shared" si="44"/>
        <v>0</v>
      </c>
      <c r="DI158" s="1351">
        <f t="shared" si="44"/>
        <v>0</v>
      </c>
      <c r="DJ158" s="1351">
        <f t="shared" si="44"/>
        <v>0</v>
      </c>
      <c r="DK158" s="1351">
        <f t="shared" si="44"/>
        <v>336463243</v>
      </c>
      <c r="DL158" s="1351">
        <f t="shared" si="44"/>
        <v>0</v>
      </c>
      <c r="DM158" s="1351">
        <f t="shared" si="44"/>
        <v>0</v>
      </c>
      <c r="DN158" s="1351">
        <f t="shared" si="44"/>
        <v>0</v>
      </c>
      <c r="DO158" s="1351">
        <f t="shared" si="44"/>
        <v>0</v>
      </c>
      <c r="DP158" s="1351">
        <f t="shared" si="44"/>
        <v>0</v>
      </c>
      <c r="DQ158" s="1351">
        <f t="shared" si="44"/>
        <v>0</v>
      </c>
      <c r="DR158" s="1352"/>
      <c r="DS158" s="1352">
        <f t="shared" si="44"/>
        <v>2671350969</v>
      </c>
      <c r="DT158" s="1351">
        <f t="shared" si="44"/>
        <v>9414828682</v>
      </c>
      <c r="DU158" s="1353" t="s">
        <v>1171</v>
      </c>
      <c r="DV158" s="1354"/>
      <c r="DW158" s="789"/>
      <c r="DX158" s="789"/>
      <c r="DY158" s="789"/>
      <c r="DZ158" s="789"/>
    </row>
    <row r="159" spans="1:198" ht="40.5" x14ac:dyDescent="0.25">
      <c r="A159" s="1134">
        <v>2</v>
      </c>
      <c r="B159" s="1202" t="s">
        <v>552</v>
      </c>
      <c r="C159" s="1134" t="s">
        <v>553</v>
      </c>
      <c r="D159" s="1134" t="s">
        <v>554</v>
      </c>
      <c r="E159" s="1134" t="s">
        <v>555</v>
      </c>
      <c r="F159" s="1134" t="s">
        <v>556</v>
      </c>
      <c r="G159" s="1134" t="s">
        <v>557</v>
      </c>
      <c r="H159" s="1134">
        <v>0</v>
      </c>
      <c r="I159" s="1134" t="s">
        <v>558</v>
      </c>
      <c r="J159" s="1134" t="s">
        <v>559</v>
      </c>
      <c r="K159" s="1134" t="s">
        <v>139</v>
      </c>
      <c r="L159" s="1134">
        <v>1</v>
      </c>
      <c r="M159" s="1134">
        <v>1</v>
      </c>
      <c r="N159" s="1134" t="s">
        <v>560</v>
      </c>
      <c r="O159" s="1134" t="s">
        <v>561</v>
      </c>
      <c r="P159" s="1134">
        <v>0</v>
      </c>
      <c r="Q159" s="1134">
        <v>2023</v>
      </c>
      <c r="R159" s="1134" t="s">
        <v>562</v>
      </c>
      <c r="S159" s="1134" t="s">
        <v>559</v>
      </c>
      <c r="T159" s="1134" t="s">
        <v>33</v>
      </c>
      <c r="U159" s="1134">
        <v>7</v>
      </c>
      <c r="V159" s="1134">
        <v>7</v>
      </c>
      <c r="W159" s="1134">
        <v>2</v>
      </c>
      <c r="X159" s="1134">
        <v>2</v>
      </c>
      <c r="Y159" s="1134">
        <v>2</v>
      </c>
      <c r="Z159" s="1134">
        <v>1</v>
      </c>
      <c r="AA159" s="1203">
        <v>128531000</v>
      </c>
      <c r="AB159" s="1204"/>
      <c r="AC159" s="1204"/>
      <c r="AD159" s="1205"/>
      <c r="AE159" s="1205"/>
      <c r="AF159" s="1205"/>
      <c r="AG159" s="1205"/>
      <c r="AH159" s="1205"/>
      <c r="AI159" s="1205"/>
      <c r="AJ159" s="1205"/>
      <c r="AK159" s="1205"/>
      <c r="AL159" s="1205"/>
      <c r="AM159" s="1205"/>
      <c r="AN159" s="1205"/>
      <c r="AO159" s="1205"/>
      <c r="AP159" s="1205"/>
      <c r="AQ159" s="1205"/>
      <c r="AR159" s="1205"/>
      <c r="AS159" s="1205"/>
      <c r="AT159" s="1205"/>
      <c r="AU159" s="1205"/>
      <c r="AV159" s="1205"/>
      <c r="AW159" s="1205"/>
      <c r="AX159" s="1205"/>
      <c r="AY159" s="694">
        <f>SUM(AA159:AW159)</f>
        <v>128531000</v>
      </c>
      <c r="AZ159" s="1206">
        <v>91805</v>
      </c>
      <c r="BA159" s="1206"/>
      <c r="BB159" s="1206"/>
      <c r="BC159" s="1205"/>
      <c r="BD159" s="1205"/>
      <c r="BE159" s="1205"/>
      <c r="BF159" s="1205"/>
      <c r="BG159" s="1205"/>
      <c r="BH159" s="1205"/>
      <c r="BI159" s="1205"/>
      <c r="BJ159" s="1205"/>
      <c r="BK159" s="1205"/>
      <c r="BL159" s="1205"/>
      <c r="BM159" s="1205"/>
      <c r="BN159" s="1205"/>
      <c r="BO159" s="1205"/>
      <c r="BP159" s="1205"/>
      <c r="BQ159" s="1205"/>
      <c r="BR159" s="1205"/>
      <c r="BS159" s="1205"/>
      <c r="BT159" s="1205"/>
      <c r="BU159" s="1205"/>
      <c r="BV159" s="1205"/>
      <c r="BW159" s="1255">
        <f>SUM(AZ159:BU159)</f>
        <v>91805</v>
      </c>
      <c r="BX159" s="1205">
        <v>38000000</v>
      </c>
      <c r="BY159" s="1205"/>
      <c r="BZ159" s="1205"/>
      <c r="CA159" s="1205"/>
      <c r="CB159" s="1205"/>
      <c r="CC159" s="1205"/>
      <c r="CD159" s="1205"/>
      <c r="CE159" s="1205"/>
      <c r="CF159" s="1205"/>
      <c r="CG159" s="1205"/>
      <c r="CH159" s="1205"/>
      <c r="CI159" s="1205"/>
      <c r="CJ159" s="1205"/>
      <c r="CK159" s="1205"/>
      <c r="CL159" s="1205"/>
      <c r="CM159" s="1205"/>
      <c r="CN159" s="1205"/>
      <c r="CO159" s="1205"/>
      <c r="CP159" s="1205"/>
      <c r="CQ159" s="1205"/>
      <c r="CR159" s="1205"/>
      <c r="CS159" s="1205"/>
      <c r="CT159" s="1205"/>
      <c r="CU159" s="1255">
        <f>SUM(BX159:CS159)</f>
        <v>38000000</v>
      </c>
      <c r="CV159" s="1205">
        <v>39710000</v>
      </c>
      <c r="CW159" s="1205"/>
      <c r="CX159" s="1205"/>
      <c r="CY159" s="1205"/>
      <c r="CZ159" s="1205"/>
      <c r="DA159" s="1205"/>
      <c r="DB159" s="1207"/>
      <c r="DC159" s="1207"/>
      <c r="DD159" s="1207"/>
      <c r="DE159" s="1207"/>
      <c r="DF159" s="1207"/>
      <c r="DG159" s="1207"/>
      <c r="DH159" s="1207"/>
      <c r="DI159" s="1207"/>
      <c r="DJ159" s="1207"/>
      <c r="DK159" s="1207"/>
      <c r="DL159" s="1207"/>
      <c r="DM159" s="1207"/>
      <c r="DN159" s="1207"/>
      <c r="DO159" s="1207"/>
      <c r="DP159" s="1207"/>
      <c r="DQ159" s="1207"/>
      <c r="DR159" s="1207"/>
      <c r="DS159" s="1360">
        <f>SUM(CV159:DQ159)</f>
        <v>39710000</v>
      </c>
      <c r="DT159" s="1208">
        <f>+AY159+BW159+CU159+DS159</f>
        <v>206332805</v>
      </c>
      <c r="DU159" s="1209" t="s">
        <v>1193</v>
      </c>
    </row>
    <row r="160" spans="1:198" ht="40.5" x14ac:dyDescent="0.25">
      <c r="A160" s="969">
        <v>2</v>
      </c>
      <c r="B160" s="1210" t="s">
        <v>552</v>
      </c>
      <c r="C160" s="969" t="s">
        <v>553</v>
      </c>
      <c r="D160" s="969" t="s">
        <v>554</v>
      </c>
      <c r="E160" s="969" t="s">
        <v>555</v>
      </c>
      <c r="F160" s="969" t="s">
        <v>556</v>
      </c>
      <c r="G160" s="969" t="s">
        <v>557</v>
      </c>
      <c r="H160" s="969">
        <v>0</v>
      </c>
      <c r="I160" s="969" t="s">
        <v>558</v>
      </c>
      <c r="J160" s="969" t="s">
        <v>559</v>
      </c>
      <c r="K160" s="969" t="s">
        <v>139</v>
      </c>
      <c r="L160" s="969">
        <v>1</v>
      </c>
      <c r="M160" s="969">
        <v>1</v>
      </c>
      <c r="N160" s="969" t="s">
        <v>563</v>
      </c>
      <c r="O160" s="969" t="s">
        <v>564</v>
      </c>
      <c r="P160" s="969">
        <v>0</v>
      </c>
      <c r="Q160" s="969">
        <v>2023</v>
      </c>
      <c r="R160" s="969" t="s">
        <v>565</v>
      </c>
      <c r="S160" s="969" t="s">
        <v>559</v>
      </c>
      <c r="T160" s="969" t="s">
        <v>33</v>
      </c>
      <c r="U160" s="969">
        <v>4</v>
      </c>
      <c r="V160" s="969">
        <v>4</v>
      </c>
      <c r="W160" s="969">
        <v>1</v>
      </c>
      <c r="X160" s="969">
        <v>1</v>
      </c>
      <c r="Y160" s="969">
        <v>1</v>
      </c>
      <c r="Z160" s="969">
        <v>1</v>
      </c>
      <c r="AA160" s="1203">
        <v>40102000</v>
      </c>
      <c r="AB160" s="1206"/>
      <c r="AC160" s="1206"/>
      <c r="AD160" s="1206"/>
      <c r="AE160" s="1206"/>
      <c r="AF160" s="1205"/>
      <c r="AG160" s="1205"/>
      <c r="AH160" s="1205"/>
      <c r="AI160" s="1205"/>
      <c r="AJ160" s="1205"/>
      <c r="AK160" s="1205"/>
      <c r="AL160" s="1205"/>
      <c r="AM160" s="1205"/>
      <c r="AN160" s="1205"/>
      <c r="AO160" s="1205"/>
      <c r="AP160" s="1205"/>
      <c r="AQ160" s="1205"/>
      <c r="AR160" s="1205"/>
      <c r="AS160" s="1205"/>
      <c r="AT160" s="1205"/>
      <c r="AU160" s="1205"/>
      <c r="AV160" s="1205"/>
      <c r="AW160" s="1205"/>
      <c r="AX160" s="1205"/>
      <c r="AY160" s="694">
        <f>SUM(AA160:AW160)</f>
        <v>40102000</v>
      </c>
      <c r="AZ160" s="1205">
        <v>77175000</v>
      </c>
      <c r="BA160" s="1205"/>
      <c r="BB160" s="1205"/>
      <c r="BC160" s="1205"/>
      <c r="BD160" s="1205"/>
      <c r="BE160" s="1205"/>
      <c r="BF160" s="1205"/>
      <c r="BG160" s="1205"/>
      <c r="BH160" s="1205"/>
      <c r="BI160" s="1205"/>
      <c r="BJ160" s="1205"/>
      <c r="BK160" s="1205"/>
      <c r="BL160" s="1205"/>
      <c r="BM160" s="1205"/>
      <c r="BN160" s="1205"/>
      <c r="BO160" s="1205"/>
      <c r="BP160" s="1205"/>
      <c r="BQ160" s="1205"/>
      <c r="BR160" s="1205"/>
      <c r="BS160" s="1205"/>
      <c r="BT160" s="1205"/>
      <c r="BU160" s="1205"/>
      <c r="BV160" s="1205"/>
      <c r="BW160" s="1255">
        <f t="shared" ref="BW160:BW161" si="45">SUM(AZ160:BU160)</f>
        <v>77175000</v>
      </c>
      <c r="BX160" s="1205">
        <v>107762417</v>
      </c>
      <c r="BY160" s="1205"/>
      <c r="BZ160" s="1205"/>
      <c r="CA160" s="1205"/>
      <c r="CB160" s="1205"/>
      <c r="CC160" s="1205"/>
      <c r="CD160" s="1205"/>
      <c r="CE160" s="1205"/>
      <c r="CF160" s="1205"/>
      <c r="CG160" s="1205"/>
      <c r="CH160" s="1205"/>
      <c r="CI160" s="1205"/>
      <c r="CJ160" s="1205"/>
      <c r="CK160" s="1205"/>
      <c r="CL160" s="1205"/>
      <c r="CM160" s="1205"/>
      <c r="CN160" s="1205"/>
      <c r="CO160" s="1205"/>
      <c r="CP160" s="1205"/>
      <c r="CQ160" s="1205"/>
      <c r="CR160" s="1205"/>
      <c r="CS160" s="1205"/>
      <c r="CT160" s="1205"/>
      <c r="CU160" s="1255">
        <f t="shared" ref="CU160:CU161" si="46">SUM(BX160:CS160)</f>
        <v>107762417</v>
      </c>
      <c r="CV160" s="1205">
        <v>102370996</v>
      </c>
      <c r="CW160" s="1205"/>
      <c r="CX160" s="1205"/>
      <c r="CY160" s="1205"/>
      <c r="CZ160" s="1205"/>
      <c r="DA160" s="1205"/>
      <c r="DB160" s="1207"/>
      <c r="DC160" s="1207"/>
      <c r="DD160" s="1207"/>
      <c r="DE160" s="1207"/>
      <c r="DF160" s="1207"/>
      <c r="DG160" s="1207"/>
      <c r="DH160" s="1207"/>
      <c r="DI160" s="1207"/>
      <c r="DJ160" s="1207"/>
      <c r="DK160" s="1207"/>
      <c r="DL160" s="1207"/>
      <c r="DM160" s="1207"/>
      <c r="DN160" s="1207"/>
      <c r="DO160" s="1207"/>
      <c r="DP160" s="1207"/>
      <c r="DQ160" s="1207"/>
      <c r="DR160" s="1207"/>
      <c r="DS160" s="1360">
        <f t="shared" ref="DS160:DS161" si="47">SUM(CV160:DQ160)</f>
        <v>102370996</v>
      </c>
      <c r="DT160" s="1208">
        <f t="shared" ref="DT160:DT161" si="48">+AY160+BW160+CU160+DS160</f>
        <v>327410413</v>
      </c>
      <c r="DU160" s="1209" t="s">
        <v>1194</v>
      </c>
    </row>
    <row r="161" spans="1:130" ht="54" x14ac:dyDescent="0.25">
      <c r="A161" s="969">
        <v>2</v>
      </c>
      <c r="B161" s="1210" t="s">
        <v>552</v>
      </c>
      <c r="C161" s="969" t="s">
        <v>553</v>
      </c>
      <c r="D161" s="969" t="s">
        <v>554</v>
      </c>
      <c r="E161" s="969" t="s">
        <v>555</v>
      </c>
      <c r="F161" s="969" t="s">
        <v>556</v>
      </c>
      <c r="G161" s="969" t="s">
        <v>567</v>
      </c>
      <c r="H161" s="969">
        <v>607</v>
      </c>
      <c r="I161" s="969" t="s">
        <v>568</v>
      </c>
      <c r="J161" s="969" t="s">
        <v>559</v>
      </c>
      <c r="K161" s="969" t="s">
        <v>139</v>
      </c>
      <c r="L161" s="969">
        <v>216</v>
      </c>
      <c r="M161" s="969">
        <v>823</v>
      </c>
      <c r="N161" s="969" t="s">
        <v>569</v>
      </c>
      <c r="O161" s="969" t="s">
        <v>570</v>
      </c>
      <c r="P161" s="969">
        <v>0.3</v>
      </c>
      <c r="Q161" s="969">
        <v>2023</v>
      </c>
      <c r="R161" s="969" t="s">
        <v>571</v>
      </c>
      <c r="S161" s="969" t="s">
        <v>176</v>
      </c>
      <c r="T161" s="969" t="s">
        <v>33</v>
      </c>
      <c r="U161" s="1151">
        <v>1</v>
      </c>
      <c r="V161" s="1151">
        <v>1</v>
      </c>
      <c r="W161" s="1151">
        <v>0.4</v>
      </c>
      <c r="X161" s="1151">
        <v>0.6</v>
      </c>
      <c r="Y161" s="1151">
        <v>0.8</v>
      </c>
      <c r="Z161" s="1151">
        <v>1</v>
      </c>
      <c r="AA161" s="1203">
        <v>88200000</v>
      </c>
      <c r="AB161" s="1206"/>
      <c r="AC161" s="1206"/>
      <c r="AD161" s="1206"/>
      <c r="AE161" s="1206"/>
      <c r="AF161" s="1205"/>
      <c r="AG161" s="1205"/>
      <c r="AH161" s="1205"/>
      <c r="AI161" s="1205"/>
      <c r="AJ161" s="1205"/>
      <c r="AK161" s="1205"/>
      <c r="AL161" s="1205"/>
      <c r="AM161" s="1205"/>
      <c r="AN161" s="1205"/>
      <c r="AO161" s="1205"/>
      <c r="AP161" s="1205"/>
      <c r="AQ161" s="1205"/>
      <c r="AR161" s="1205"/>
      <c r="AS161" s="1205"/>
      <c r="AT161" s="1205"/>
      <c r="AU161" s="1205"/>
      <c r="AV161" s="1205">
        <v>40383369</v>
      </c>
      <c r="AW161" s="1205"/>
      <c r="AX161" s="1205"/>
      <c r="AY161" s="694">
        <f>SUM(AA161:AW161)</f>
        <v>128583369</v>
      </c>
      <c r="AZ161" s="1206">
        <v>132313316</v>
      </c>
      <c r="BA161" s="1206"/>
      <c r="BB161" s="1206"/>
      <c r="BC161" s="1205"/>
      <c r="BD161" s="1205"/>
      <c r="BE161" s="1205"/>
      <c r="BF161" s="1205"/>
      <c r="BG161" s="1205"/>
      <c r="BH161" s="1205"/>
      <c r="BI161" s="1205"/>
      <c r="BJ161" s="1205"/>
      <c r="BK161" s="1205"/>
      <c r="BL161" s="1205"/>
      <c r="BM161" s="1205"/>
      <c r="BN161" s="1205"/>
      <c r="BO161" s="1205"/>
      <c r="BP161" s="1205"/>
      <c r="BQ161" s="1205"/>
      <c r="BR161" s="1205"/>
      <c r="BS161" s="1205"/>
      <c r="BT161" s="1205"/>
      <c r="BU161" s="1205"/>
      <c r="BV161" s="1205"/>
      <c r="BW161" s="1255">
        <f t="shared" si="45"/>
        <v>132313316</v>
      </c>
      <c r="BX161" s="1206">
        <v>82759567</v>
      </c>
      <c r="BY161" s="1206"/>
      <c r="BZ161" s="1206"/>
      <c r="CA161" s="1205"/>
      <c r="CB161" s="1205"/>
      <c r="CC161" s="1205"/>
      <c r="CD161" s="1205"/>
      <c r="CE161" s="1205"/>
      <c r="CF161" s="1205"/>
      <c r="CG161" s="1205"/>
      <c r="CH161" s="1205"/>
      <c r="CI161" s="1205"/>
      <c r="CJ161" s="1205"/>
      <c r="CK161" s="1205"/>
      <c r="CL161" s="1205"/>
      <c r="CM161" s="1205"/>
      <c r="CN161" s="1205"/>
      <c r="CO161" s="1205"/>
      <c r="CP161" s="1205"/>
      <c r="CQ161" s="1205"/>
      <c r="CR161" s="1205"/>
      <c r="CS161" s="1205"/>
      <c r="CT161" s="1205"/>
      <c r="CU161" s="1255">
        <f t="shared" si="46"/>
        <v>82759567</v>
      </c>
      <c r="CV161" s="1206">
        <v>86440988</v>
      </c>
      <c r="CW161" s="1206"/>
      <c r="CX161" s="1206"/>
      <c r="CY161" s="1205"/>
      <c r="CZ161" s="1205"/>
      <c r="DA161" s="1205"/>
      <c r="DB161" s="1207"/>
      <c r="DC161" s="1207"/>
      <c r="DD161" s="1207"/>
      <c r="DE161" s="1207"/>
      <c r="DF161" s="1207"/>
      <c r="DG161" s="1207"/>
      <c r="DH161" s="1207"/>
      <c r="DI161" s="1207"/>
      <c r="DJ161" s="1207"/>
      <c r="DK161" s="1207"/>
      <c r="DL161" s="1207"/>
      <c r="DM161" s="1207"/>
      <c r="DN161" s="1207"/>
      <c r="DO161" s="1207"/>
      <c r="DP161" s="1207"/>
      <c r="DQ161" s="1207"/>
      <c r="DR161" s="1207"/>
      <c r="DS161" s="1360">
        <f t="shared" si="47"/>
        <v>86440988</v>
      </c>
      <c r="DT161" s="1208">
        <f t="shared" si="48"/>
        <v>430097240</v>
      </c>
      <c r="DU161" s="1209" t="s">
        <v>1193</v>
      </c>
    </row>
    <row r="162" spans="1:130" ht="16.5" x14ac:dyDescent="0.25">
      <c r="A162" s="1446" t="s">
        <v>1209</v>
      </c>
      <c r="B162" s="1447"/>
      <c r="C162" s="1447"/>
      <c r="D162" s="1447"/>
      <c r="E162" s="1447"/>
      <c r="F162" s="1447"/>
      <c r="G162" s="1447"/>
      <c r="H162" s="1447"/>
      <c r="I162" s="1447"/>
      <c r="J162" s="1447"/>
      <c r="K162" s="1447"/>
      <c r="L162" s="1447"/>
      <c r="M162" s="1447"/>
      <c r="N162" s="1447"/>
      <c r="O162" s="1447"/>
      <c r="P162" s="1447"/>
      <c r="Q162" s="1447"/>
      <c r="R162" s="1447"/>
      <c r="S162" s="1447"/>
      <c r="T162" s="1447"/>
      <c r="U162" s="1447"/>
      <c r="V162" s="1447"/>
      <c r="W162" s="1447"/>
      <c r="X162" s="1447"/>
      <c r="Y162" s="1447"/>
      <c r="Z162" s="1448"/>
      <c r="AA162" s="1329">
        <f>SUM(AA159:AA161)</f>
        <v>256833000</v>
      </c>
      <c r="AB162" s="1330">
        <f t="shared" ref="AB162:CR162" si="49">SUM(AB159:AB161)</f>
        <v>0</v>
      </c>
      <c r="AC162" s="1330"/>
      <c r="AD162" s="1330">
        <f t="shared" si="49"/>
        <v>0</v>
      </c>
      <c r="AE162" s="1330">
        <f t="shared" si="49"/>
        <v>0</v>
      </c>
      <c r="AF162" s="1330">
        <f t="shared" si="49"/>
        <v>0</v>
      </c>
      <c r="AG162" s="1330">
        <f t="shared" si="49"/>
        <v>0</v>
      </c>
      <c r="AH162" s="1330">
        <f t="shared" si="49"/>
        <v>0</v>
      </c>
      <c r="AI162" s="1330">
        <f t="shared" si="49"/>
        <v>0</v>
      </c>
      <c r="AJ162" s="1330">
        <f t="shared" si="49"/>
        <v>0</v>
      </c>
      <c r="AK162" s="1330">
        <f t="shared" si="49"/>
        <v>0</v>
      </c>
      <c r="AL162" s="1330">
        <f t="shared" si="49"/>
        <v>0</v>
      </c>
      <c r="AM162" s="1330">
        <f t="shared" si="49"/>
        <v>0</v>
      </c>
      <c r="AN162" s="1330">
        <f t="shared" si="49"/>
        <v>0</v>
      </c>
      <c r="AO162" s="1330">
        <f t="shared" si="49"/>
        <v>0</v>
      </c>
      <c r="AP162" s="1330">
        <f t="shared" si="49"/>
        <v>0</v>
      </c>
      <c r="AQ162" s="1330">
        <f t="shared" si="49"/>
        <v>0</v>
      </c>
      <c r="AR162" s="1330">
        <f t="shared" si="49"/>
        <v>0</v>
      </c>
      <c r="AS162" s="1330">
        <f t="shared" si="49"/>
        <v>0</v>
      </c>
      <c r="AT162" s="1330">
        <f t="shared" si="49"/>
        <v>0</v>
      </c>
      <c r="AU162" s="1330">
        <f t="shared" si="49"/>
        <v>0</v>
      </c>
      <c r="AV162" s="1330">
        <f t="shared" si="49"/>
        <v>40383369</v>
      </c>
      <c r="AW162" s="1330">
        <f t="shared" si="49"/>
        <v>0</v>
      </c>
      <c r="AX162" s="1331"/>
      <c r="AY162" s="1327">
        <f t="shared" si="49"/>
        <v>297216369</v>
      </c>
      <c r="AZ162" s="1351">
        <f t="shared" si="49"/>
        <v>209580121</v>
      </c>
      <c r="BA162" s="1351">
        <f t="shared" si="49"/>
        <v>0</v>
      </c>
      <c r="BB162" s="1351"/>
      <c r="BC162" s="1351">
        <f t="shared" si="49"/>
        <v>0</v>
      </c>
      <c r="BD162" s="1351">
        <f t="shared" si="49"/>
        <v>0</v>
      </c>
      <c r="BE162" s="1351">
        <f t="shared" si="49"/>
        <v>0</v>
      </c>
      <c r="BF162" s="1351">
        <f t="shared" si="49"/>
        <v>0</v>
      </c>
      <c r="BG162" s="1351">
        <f t="shared" si="49"/>
        <v>0</v>
      </c>
      <c r="BH162" s="1351">
        <f t="shared" si="49"/>
        <v>0</v>
      </c>
      <c r="BI162" s="1351">
        <f t="shared" si="49"/>
        <v>0</v>
      </c>
      <c r="BJ162" s="1351">
        <f t="shared" si="49"/>
        <v>0</v>
      </c>
      <c r="BK162" s="1351">
        <f t="shared" si="49"/>
        <v>0</v>
      </c>
      <c r="BL162" s="1351">
        <f t="shared" si="49"/>
        <v>0</v>
      </c>
      <c r="BM162" s="1351">
        <f t="shared" si="49"/>
        <v>0</v>
      </c>
      <c r="BN162" s="1351">
        <f t="shared" si="49"/>
        <v>0</v>
      </c>
      <c r="BO162" s="1351">
        <f t="shared" si="49"/>
        <v>0</v>
      </c>
      <c r="BP162" s="1351">
        <f t="shared" si="49"/>
        <v>0</v>
      </c>
      <c r="BQ162" s="1351">
        <f t="shared" si="49"/>
        <v>0</v>
      </c>
      <c r="BR162" s="1351">
        <f t="shared" si="49"/>
        <v>0</v>
      </c>
      <c r="BS162" s="1351">
        <f t="shared" si="49"/>
        <v>0</v>
      </c>
      <c r="BT162" s="1351">
        <f t="shared" si="49"/>
        <v>0</v>
      </c>
      <c r="BU162" s="1351">
        <f t="shared" si="49"/>
        <v>0</v>
      </c>
      <c r="BV162" s="1351"/>
      <c r="BW162" s="1351">
        <f t="shared" si="49"/>
        <v>209580121</v>
      </c>
      <c r="BX162" s="934">
        <f t="shared" si="49"/>
        <v>228521984</v>
      </c>
      <c r="BY162" s="934">
        <f t="shared" si="49"/>
        <v>0</v>
      </c>
      <c r="BZ162" s="934"/>
      <c r="CA162" s="934">
        <f t="shared" si="49"/>
        <v>0</v>
      </c>
      <c r="CB162" s="934">
        <f t="shared" si="49"/>
        <v>0</v>
      </c>
      <c r="CC162" s="934">
        <f t="shared" si="49"/>
        <v>0</v>
      </c>
      <c r="CD162" s="934">
        <f t="shared" si="49"/>
        <v>0</v>
      </c>
      <c r="CE162" s="934">
        <f t="shared" si="49"/>
        <v>0</v>
      </c>
      <c r="CF162" s="934">
        <f t="shared" si="49"/>
        <v>0</v>
      </c>
      <c r="CG162" s="934">
        <f t="shared" si="49"/>
        <v>0</v>
      </c>
      <c r="CH162" s="934">
        <f t="shared" si="49"/>
        <v>0</v>
      </c>
      <c r="CI162" s="934">
        <f t="shared" si="49"/>
        <v>0</v>
      </c>
      <c r="CJ162" s="934">
        <f t="shared" si="49"/>
        <v>0</v>
      </c>
      <c r="CK162" s="934">
        <f t="shared" si="49"/>
        <v>0</v>
      </c>
      <c r="CL162" s="934">
        <f t="shared" si="49"/>
        <v>0</v>
      </c>
      <c r="CM162" s="934">
        <f t="shared" si="49"/>
        <v>0</v>
      </c>
      <c r="CN162" s="934">
        <f t="shared" si="49"/>
        <v>0</v>
      </c>
      <c r="CO162" s="934">
        <f t="shared" si="49"/>
        <v>0</v>
      </c>
      <c r="CP162" s="934">
        <f t="shared" si="49"/>
        <v>0</v>
      </c>
      <c r="CQ162" s="934">
        <f t="shared" si="49"/>
        <v>0</v>
      </c>
      <c r="CR162" s="934">
        <f t="shared" si="49"/>
        <v>0</v>
      </c>
      <c r="CS162" s="934">
        <f t="shared" ref="CS162:DT162" si="50">SUM(CS159:CS161)</f>
        <v>0</v>
      </c>
      <c r="CT162" s="934"/>
      <c r="CU162" s="1351">
        <f t="shared" si="50"/>
        <v>228521984</v>
      </c>
      <c r="CV162" s="1351">
        <f t="shared" si="50"/>
        <v>228521984</v>
      </c>
      <c r="CW162" s="1351">
        <f t="shared" si="50"/>
        <v>0</v>
      </c>
      <c r="CX162" s="1351"/>
      <c r="CY162" s="1351">
        <f t="shared" si="50"/>
        <v>0</v>
      </c>
      <c r="CZ162" s="1351">
        <f t="shared" si="50"/>
        <v>0</v>
      </c>
      <c r="DA162" s="1351">
        <f t="shared" si="50"/>
        <v>0</v>
      </c>
      <c r="DB162" s="1351">
        <f t="shared" si="50"/>
        <v>0</v>
      </c>
      <c r="DC162" s="1351">
        <f t="shared" si="50"/>
        <v>0</v>
      </c>
      <c r="DD162" s="1351">
        <f t="shared" si="50"/>
        <v>0</v>
      </c>
      <c r="DE162" s="1351">
        <f t="shared" si="50"/>
        <v>0</v>
      </c>
      <c r="DF162" s="1351">
        <f t="shared" si="50"/>
        <v>0</v>
      </c>
      <c r="DG162" s="1351">
        <f t="shared" si="50"/>
        <v>0</v>
      </c>
      <c r="DH162" s="1351">
        <f t="shared" si="50"/>
        <v>0</v>
      </c>
      <c r="DI162" s="1351">
        <f t="shared" si="50"/>
        <v>0</v>
      </c>
      <c r="DJ162" s="1351">
        <f t="shared" si="50"/>
        <v>0</v>
      </c>
      <c r="DK162" s="1351">
        <f t="shared" si="50"/>
        <v>0</v>
      </c>
      <c r="DL162" s="1351">
        <f t="shared" si="50"/>
        <v>0</v>
      </c>
      <c r="DM162" s="1351">
        <f t="shared" si="50"/>
        <v>0</v>
      </c>
      <c r="DN162" s="1351">
        <f t="shared" si="50"/>
        <v>0</v>
      </c>
      <c r="DO162" s="1351">
        <f t="shared" si="50"/>
        <v>0</v>
      </c>
      <c r="DP162" s="1351">
        <f t="shared" si="50"/>
        <v>0</v>
      </c>
      <c r="DQ162" s="1351">
        <f t="shared" si="50"/>
        <v>0</v>
      </c>
      <c r="DR162" s="1352"/>
      <c r="DS162" s="1352">
        <f t="shared" si="50"/>
        <v>228521984</v>
      </c>
      <c r="DT162" s="1351">
        <f t="shared" si="50"/>
        <v>963840458</v>
      </c>
      <c r="DU162" s="1353" t="s">
        <v>1193</v>
      </c>
      <c r="DV162" s="1354"/>
      <c r="DW162" s="789"/>
      <c r="DX162" s="789"/>
      <c r="DY162" s="789"/>
      <c r="DZ162" s="789"/>
    </row>
    <row r="163" spans="1:130" ht="54" x14ac:dyDescent="0.25">
      <c r="A163" s="969">
        <v>2</v>
      </c>
      <c r="B163" s="1210" t="s">
        <v>552</v>
      </c>
      <c r="C163" s="969" t="s">
        <v>553</v>
      </c>
      <c r="D163" s="969" t="s">
        <v>554</v>
      </c>
      <c r="E163" s="969" t="s">
        <v>555</v>
      </c>
      <c r="F163" s="969" t="s">
        <v>566</v>
      </c>
      <c r="G163" s="969" t="s">
        <v>567</v>
      </c>
      <c r="H163" s="969">
        <v>607</v>
      </c>
      <c r="I163" s="969" t="s">
        <v>568</v>
      </c>
      <c r="J163" s="969" t="s">
        <v>559</v>
      </c>
      <c r="K163" s="969" t="s">
        <v>139</v>
      </c>
      <c r="L163" s="969">
        <v>216</v>
      </c>
      <c r="M163" s="969">
        <v>823</v>
      </c>
      <c r="N163" s="969" t="s">
        <v>572</v>
      </c>
      <c r="O163" s="969" t="s">
        <v>573</v>
      </c>
      <c r="P163" s="1158">
        <v>0</v>
      </c>
      <c r="Q163" s="969">
        <v>2023</v>
      </c>
      <c r="R163" s="969" t="s">
        <v>574</v>
      </c>
      <c r="S163" s="969" t="s">
        <v>559</v>
      </c>
      <c r="T163" s="969" t="s">
        <v>33</v>
      </c>
      <c r="U163" s="1158">
        <v>12</v>
      </c>
      <c r="V163" s="1158">
        <v>12</v>
      </c>
      <c r="W163" s="1158">
        <v>3</v>
      </c>
      <c r="X163" s="1158">
        <v>3</v>
      </c>
      <c r="Y163" s="1158">
        <v>3</v>
      </c>
      <c r="Z163" s="1158">
        <v>3</v>
      </c>
      <c r="AA163" s="1153">
        <v>209996000</v>
      </c>
      <c r="AB163" s="1212"/>
      <c r="AC163" s="1212"/>
      <c r="AD163" s="1213"/>
      <c r="AE163" s="1213"/>
      <c r="AF163" s="1213"/>
      <c r="AG163" s="1213"/>
      <c r="AH163" s="1213"/>
      <c r="AI163" s="1213"/>
      <c r="AJ163" s="1213"/>
      <c r="AK163" s="1213"/>
      <c r="AL163" s="1213"/>
      <c r="AM163" s="1213"/>
      <c r="AN163" s="1213"/>
      <c r="AO163" s="1213"/>
      <c r="AP163" s="1213"/>
      <c r="AQ163" s="1213"/>
      <c r="AR163" s="1213"/>
      <c r="AS163" s="1213"/>
      <c r="AT163" s="1213"/>
      <c r="AU163" s="1213"/>
      <c r="AV163" s="1213"/>
      <c r="AW163" s="1213"/>
      <c r="AX163" s="1213"/>
      <c r="AY163" s="694">
        <f>SUM(AA163:AW163)</f>
        <v>209996000</v>
      </c>
      <c r="AZ163" s="1212">
        <v>218400000</v>
      </c>
      <c r="BA163" s="1212"/>
      <c r="BB163" s="1212"/>
      <c r="BC163" s="1213"/>
      <c r="BD163" s="1213"/>
      <c r="BE163" s="1213"/>
      <c r="BF163" s="1213"/>
      <c r="BG163" s="1213"/>
      <c r="BH163" s="1213"/>
      <c r="BI163" s="1213"/>
      <c r="BJ163" s="1213"/>
      <c r="BK163" s="1213"/>
      <c r="BL163" s="1213"/>
      <c r="BM163" s="1213"/>
      <c r="BN163" s="1213"/>
      <c r="BO163" s="1213"/>
      <c r="BP163" s="1213"/>
      <c r="BQ163" s="1213"/>
      <c r="BR163" s="1213"/>
      <c r="BS163" s="1213"/>
      <c r="BT163" s="1213"/>
      <c r="BU163" s="1213"/>
      <c r="BV163" s="1213"/>
      <c r="BW163" s="1255">
        <f>+SUM(AZ163:BD163)</f>
        <v>218400000</v>
      </c>
      <c r="BX163" s="1212">
        <v>227136000</v>
      </c>
      <c r="BY163" s="1212"/>
      <c r="BZ163" s="1212"/>
      <c r="CA163" s="1213"/>
      <c r="CB163" s="1213"/>
      <c r="CC163" s="1213"/>
      <c r="CD163" s="1213"/>
      <c r="CE163" s="1213"/>
      <c r="CF163" s="1213"/>
      <c r="CG163" s="1213"/>
      <c r="CH163" s="1213"/>
      <c r="CI163" s="1213"/>
      <c r="CJ163" s="1213"/>
      <c r="CK163" s="1213"/>
      <c r="CL163" s="1213"/>
      <c r="CM163" s="1213"/>
      <c r="CN163" s="1213"/>
      <c r="CO163" s="1213"/>
      <c r="CP163" s="1213"/>
      <c r="CQ163" s="1213"/>
      <c r="CR163" s="1213"/>
      <c r="CS163" s="1213"/>
      <c r="CT163" s="1213"/>
      <c r="CU163" s="695">
        <f>+SUM(BX163:CB163)</f>
        <v>227136000</v>
      </c>
      <c r="CV163" s="1212">
        <v>236221440</v>
      </c>
      <c r="CW163" s="1212"/>
      <c r="CX163" s="1212"/>
      <c r="CY163" s="1213"/>
      <c r="CZ163" s="1213"/>
      <c r="DA163" s="1213"/>
      <c r="DB163" s="1214"/>
      <c r="DC163" s="1214"/>
      <c r="DD163" s="1214"/>
      <c r="DE163" s="1214"/>
      <c r="DF163" s="1214"/>
      <c r="DG163" s="1214"/>
      <c r="DH163" s="1214"/>
      <c r="DI163" s="1214"/>
      <c r="DJ163" s="1214"/>
      <c r="DK163" s="1214"/>
      <c r="DL163" s="1214"/>
      <c r="DM163" s="1214"/>
      <c r="DN163" s="1214"/>
      <c r="DO163" s="1214"/>
      <c r="DP163" s="1214"/>
      <c r="DQ163" s="1214"/>
      <c r="DR163" s="1214"/>
      <c r="DS163" s="1361">
        <f>+SUM(CV163:CZ163)</f>
        <v>236221440</v>
      </c>
      <c r="DT163" s="1215">
        <f>+AY163+BW163+CU163+DS163</f>
        <v>891753440</v>
      </c>
      <c r="DU163" s="1209" t="s">
        <v>1195</v>
      </c>
    </row>
    <row r="164" spans="1:130" ht="54" x14ac:dyDescent="0.25">
      <c r="A164" s="969">
        <v>2</v>
      </c>
      <c r="B164" s="1210" t="s">
        <v>552</v>
      </c>
      <c r="C164" s="969" t="s">
        <v>553</v>
      </c>
      <c r="D164" s="969" t="s">
        <v>554</v>
      </c>
      <c r="E164" s="969" t="s">
        <v>555</v>
      </c>
      <c r="F164" s="969" t="s">
        <v>566</v>
      </c>
      <c r="G164" s="969" t="s">
        <v>567</v>
      </c>
      <c r="H164" s="969">
        <v>607</v>
      </c>
      <c r="I164" s="969" t="s">
        <v>568</v>
      </c>
      <c r="J164" s="969" t="s">
        <v>559</v>
      </c>
      <c r="K164" s="969" t="s">
        <v>139</v>
      </c>
      <c r="L164" s="969">
        <v>216</v>
      </c>
      <c r="M164" s="969">
        <v>823</v>
      </c>
      <c r="N164" s="969" t="s">
        <v>575</v>
      </c>
      <c r="O164" s="969" t="s">
        <v>576</v>
      </c>
      <c r="P164" s="1158">
        <v>603</v>
      </c>
      <c r="Q164" s="969">
        <v>2023</v>
      </c>
      <c r="R164" s="969" t="s">
        <v>577</v>
      </c>
      <c r="S164" s="969" t="s">
        <v>559</v>
      </c>
      <c r="T164" s="969" t="s">
        <v>33</v>
      </c>
      <c r="U164" s="1158">
        <v>200</v>
      </c>
      <c r="V164" s="1158">
        <v>803</v>
      </c>
      <c r="W164" s="1158">
        <v>50</v>
      </c>
      <c r="X164" s="1158">
        <v>50</v>
      </c>
      <c r="Y164" s="1158">
        <v>50</v>
      </c>
      <c r="Z164" s="1158">
        <v>50</v>
      </c>
      <c r="AA164" s="1153">
        <v>40000000</v>
      </c>
      <c r="AB164" s="1212"/>
      <c r="AC164" s="1212"/>
      <c r="AD164" s="1213"/>
      <c r="AE164" s="1213"/>
      <c r="AF164" s="1213"/>
      <c r="AG164" s="1213"/>
      <c r="AH164" s="1213"/>
      <c r="AI164" s="1213"/>
      <c r="AJ164" s="1213"/>
      <c r="AK164" s="1213"/>
      <c r="AL164" s="1213"/>
      <c r="AM164" s="1213"/>
      <c r="AN164" s="1213"/>
      <c r="AO164" s="1213"/>
      <c r="AP164" s="1213"/>
      <c r="AQ164" s="1213"/>
      <c r="AR164" s="1213"/>
      <c r="AS164" s="1213"/>
      <c r="AT164" s="1213"/>
      <c r="AU164" s="1213"/>
      <c r="AV164" s="1213"/>
      <c r="AW164" s="1213"/>
      <c r="AX164" s="1213"/>
      <c r="AY164" s="694">
        <f>SUM(AA164:AW164)</f>
        <v>40000000</v>
      </c>
      <c r="AZ164" s="1212">
        <v>41600000</v>
      </c>
      <c r="BA164" s="1212"/>
      <c r="BB164" s="1212"/>
      <c r="BC164" s="1213"/>
      <c r="BD164" s="1213"/>
      <c r="BE164" s="1213"/>
      <c r="BF164" s="1213"/>
      <c r="BG164" s="1213"/>
      <c r="BH164" s="1213"/>
      <c r="BI164" s="1213"/>
      <c r="BJ164" s="1213"/>
      <c r="BK164" s="1213"/>
      <c r="BL164" s="1213"/>
      <c r="BM164" s="1213"/>
      <c r="BN164" s="1213"/>
      <c r="BO164" s="1213"/>
      <c r="BP164" s="1213"/>
      <c r="BQ164" s="1213"/>
      <c r="BR164" s="1213"/>
      <c r="BS164" s="1213"/>
      <c r="BT164" s="1213"/>
      <c r="BU164" s="1213"/>
      <c r="BV164" s="1213"/>
      <c r="BW164" s="1255">
        <f>+SUM(AZ164:BD164)</f>
        <v>41600000</v>
      </c>
      <c r="BX164" s="1212">
        <v>43264000</v>
      </c>
      <c r="BY164" s="1212"/>
      <c r="BZ164" s="1212"/>
      <c r="CA164" s="1213"/>
      <c r="CB164" s="1213"/>
      <c r="CC164" s="1213"/>
      <c r="CD164" s="1213"/>
      <c r="CE164" s="1213"/>
      <c r="CF164" s="1213"/>
      <c r="CG164" s="1213"/>
      <c r="CH164" s="1213"/>
      <c r="CI164" s="1213"/>
      <c r="CJ164" s="1213"/>
      <c r="CK164" s="1213"/>
      <c r="CL164" s="1213"/>
      <c r="CM164" s="1213"/>
      <c r="CN164" s="1213"/>
      <c r="CO164" s="1213"/>
      <c r="CP164" s="1213"/>
      <c r="CQ164" s="1213"/>
      <c r="CR164" s="1213"/>
      <c r="CS164" s="1213"/>
      <c r="CT164" s="1213"/>
      <c r="CU164" s="695">
        <f>+SUM(BX164:CB164)</f>
        <v>43264000</v>
      </c>
      <c r="CV164" s="1212">
        <v>44994560</v>
      </c>
      <c r="CW164" s="1212"/>
      <c r="CX164" s="1212"/>
      <c r="CY164" s="1213"/>
      <c r="CZ164" s="1213"/>
      <c r="DA164" s="1213"/>
      <c r="DB164" s="1214"/>
      <c r="DC164" s="1214"/>
      <c r="DD164" s="1214"/>
      <c r="DE164" s="1214"/>
      <c r="DF164" s="1214"/>
      <c r="DG164" s="1214"/>
      <c r="DH164" s="1214"/>
      <c r="DI164" s="1214"/>
      <c r="DJ164" s="1214"/>
      <c r="DK164" s="1214"/>
      <c r="DL164" s="1214"/>
      <c r="DM164" s="1214"/>
      <c r="DN164" s="1214"/>
      <c r="DO164" s="1214"/>
      <c r="DP164" s="1214"/>
      <c r="DQ164" s="1214"/>
      <c r="DR164" s="1214"/>
      <c r="DS164" s="1361">
        <f>+SUM(CV164:CZ164)</f>
        <v>44994560</v>
      </c>
      <c r="DT164" s="1215">
        <f>+AY164+BW164+CU164+DS164</f>
        <v>169858560</v>
      </c>
      <c r="DU164" s="1209" t="s">
        <v>1195</v>
      </c>
    </row>
    <row r="165" spans="1:130" ht="54" x14ac:dyDescent="0.25">
      <c r="A165" s="969">
        <v>2</v>
      </c>
      <c r="B165" s="1210" t="s">
        <v>552</v>
      </c>
      <c r="C165" s="969" t="s">
        <v>553</v>
      </c>
      <c r="D165" s="969" t="s">
        <v>554</v>
      </c>
      <c r="E165" s="969" t="s">
        <v>555</v>
      </c>
      <c r="F165" s="969" t="s">
        <v>566</v>
      </c>
      <c r="G165" s="969" t="s">
        <v>567</v>
      </c>
      <c r="H165" s="969">
        <v>607</v>
      </c>
      <c r="I165" s="969" t="s">
        <v>568</v>
      </c>
      <c r="J165" s="969" t="s">
        <v>559</v>
      </c>
      <c r="K165" s="969" t="s">
        <v>139</v>
      </c>
      <c r="L165" s="969">
        <v>216</v>
      </c>
      <c r="M165" s="969">
        <v>823</v>
      </c>
      <c r="N165" s="969" t="s">
        <v>578</v>
      </c>
      <c r="O165" s="969" t="s">
        <v>579</v>
      </c>
      <c r="P165" s="1158">
        <v>4</v>
      </c>
      <c r="Q165" s="969">
        <v>2023</v>
      </c>
      <c r="R165" s="969" t="s">
        <v>580</v>
      </c>
      <c r="S165" s="969" t="s">
        <v>559</v>
      </c>
      <c r="T165" s="969" t="s">
        <v>33</v>
      </c>
      <c r="U165" s="1158">
        <v>4</v>
      </c>
      <c r="V165" s="1158">
        <v>8</v>
      </c>
      <c r="W165" s="1158">
        <v>1</v>
      </c>
      <c r="X165" s="1158">
        <v>1</v>
      </c>
      <c r="Y165" s="1158">
        <v>1</v>
      </c>
      <c r="Z165" s="1158">
        <v>1</v>
      </c>
      <c r="AA165" s="1153">
        <v>1000</v>
      </c>
      <c r="AB165" s="1212"/>
      <c r="AC165" s="1212"/>
      <c r="AD165" s="1213"/>
      <c r="AE165" s="1213"/>
      <c r="AF165" s="1213"/>
      <c r="AG165" s="1213"/>
      <c r="AH165" s="1213"/>
      <c r="AI165" s="1213"/>
      <c r="AJ165" s="1213"/>
      <c r="AK165" s="1213"/>
      <c r="AL165" s="1213"/>
      <c r="AM165" s="1213"/>
      <c r="AN165" s="1213"/>
      <c r="AO165" s="1213"/>
      <c r="AP165" s="1213"/>
      <c r="AQ165" s="1213"/>
      <c r="AR165" s="1213"/>
      <c r="AS165" s="1213"/>
      <c r="AT165" s="1213"/>
      <c r="AU165" s="1213"/>
      <c r="AV165" s="1213"/>
      <c r="AW165" s="1213"/>
      <c r="AX165" s="1213"/>
      <c r="AY165" s="694">
        <f>SUM(AA165:AW165)</f>
        <v>1000</v>
      </c>
      <c r="AZ165" s="1212">
        <v>1000000000</v>
      </c>
      <c r="BA165" s="1212"/>
      <c r="BB165" s="1212"/>
      <c r="BC165" s="1213"/>
      <c r="BD165" s="1213"/>
      <c r="BE165" s="1213"/>
      <c r="BF165" s="1213"/>
      <c r="BG165" s="1213"/>
      <c r="BH165" s="1213"/>
      <c r="BI165" s="1213"/>
      <c r="BJ165" s="1213"/>
      <c r="BK165" s="1213"/>
      <c r="BL165" s="1213"/>
      <c r="BM165" s="1213"/>
      <c r="BN165" s="1213"/>
      <c r="BO165" s="1213"/>
      <c r="BP165" s="1213"/>
      <c r="BQ165" s="1213"/>
      <c r="BR165" s="1213"/>
      <c r="BS165" s="1213"/>
      <c r="BT165" s="1213"/>
      <c r="BU165" s="1213"/>
      <c r="BV165" s="1213"/>
      <c r="BW165" s="1255">
        <f>+SUM(AZ165:BD165)</f>
        <v>1000000000</v>
      </c>
      <c r="BX165" s="1212">
        <v>1000</v>
      </c>
      <c r="BY165" s="1212"/>
      <c r="BZ165" s="1212"/>
      <c r="CA165" s="1213"/>
      <c r="CB165" s="1213"/>
      <c r="CC165" s="1213"/>
      <c r="CD165" s="1213"/>
      <c r="CE165" s="1213"/>
      <c r="CF165" s="1213"/>
      <c r="CG165" s="1213"/>
      <c r="CH165" s="1213"/>
      <c r="CI165" s="1213"/>
      <c r="CJ165" s="1213"/>
      <c r="CK165" s="1213"/>
      <c r="CL165" s="1213"/>
      <c r="CM165" s="1213"/>
      <c r="CN165" s="1213"/>
      <c r="CO165" s="1213"/>
      <c r="CP165" s="1213"/>
      <c r="CQ165" s="1213"/>
      <c r="CR165" s="1213"/>
      <c r="CS165" s="1213"/>
      <c r="CT165" s="1213"/>
      <c r="CU165" s="695">
        <f>+SUM(BX165:CB165)</f>
        <v>1000</v>
      </c>
      <c r="CV165" s="1212">
        <v>1000</v>
      </c>
      <c r="CW165" s="1212"/>
      <c r="CX165" s="1212"/>
      <c r="CY165" s="1213"/>
      <c r="CZ165" s="1213"/>
      <c r="DA165" s="1213"/>
      <c r="DB165" s="1214"/>
      <c r="DC165" s="1214"/>
      <c r="DD165" s="1214"/>
      <c r="DE165" s="1214"/>
      <c r="DF165" s="1214"/>
      <c r="DG165" s="1214"/>
      <c r="DH165" s="1214"/>
      <c r="DI165" s="1214"/>
      <c r="DJ165" s="1214"/>
      <c r="DK165" s="1214"/>
      <c r="DL165" s="1214"/>
      <c r="DM165" s="1214"/>
      <c r="DN165" s="1214"/>
      <c r="DO165" s="1214"/>
      <c r="DP165" s="1214"/>
      <c r="DQ165" s="1214"/>
      <c r="DR165" s="1214"/>
      <c r="DS165" s="1361">
        <f>+SUM(CV165:CZ165)</f>
        <v>1000</v>
      </c>
      <c r="DT165" s="1215">
        <f>+AY165+BW165+CU165+DS165</f>
        <v>1000003000</v>
      </c>
      <c r="DU165" s="1209" t="s">
        <v>1195</v>
      </c>
    </row>
    <row r="166" spans="1:130" ht="16.5" x14ac:dyDescent="0.25">
      <c r="A166" s="1446" t="s">
        <v>1377</v>
      </c>
      <c r="B166" s="1447"/>
      <c r="C166" s="1447"/>
      <c r="D166" s="1447"/>
      <c r="E166" s="1447"/>
      <c r="F166" s="1447"/>
      <c r="G166" s="1447"/>
      <c r="H166" s="1447"/>
      <c r="I166" s="1447"/>
      <c r="J166" s="1447"/>
      <c r="K166" s="1447"/>
      <c r="L166" s="1447"/>
      <c r="M166" s="1447"/>
      <c r="N166" s="1447"/>
      <c r="O166" s="1447"/>
      <c r="P166" s="1447"/>
      <c r="Q166" s="1447"/>
      <c r="R166" s="1447"/>
      <c r="S166" s="1447"/>
      <c r="T166" s="1447"/>
      <c r="U166" s="1447"/>
      <c r="V166" s="1447"/>
      <c r="W166" s="1447"/>
      <c r="X166" s="1447"/>
      <c r="Y166" s="1447"/>
      <c r="Z166" s="1448"/>
      <c r="AA166" s="1329">
        <f>SUM(AA163:AA165)</f>
        <v>249997000</v>
      </c>
      <c r="AB166" s="1330"/>
      <c r="AC166" s="1330"/>
      <c r="AD166" s="1330">
        <f t="shared" ref="AD166:DD166" si="51">SUM(AD163:AD165)</f>
        <v>0</v>
      </c>
      <c r="AE166" s="1330">
        <f t="shared" si="51"/>
        <v>0</v>
      </c>
      <c r="AF166" s="1330">
        <f t="shared" si="51"/>
        <v>0</v>
      </c>
      <c r="AG166" s="1330">
        <f t="shared" si="51"/>
        <v>0</v>
      </c>
      <c r="AH166" s="1330">
        <f t="shared" si="51"/>
        <v>0</v>
      </c>
      <c r="AI166" s="1330">
        <f t="shared" si="51"/>
        <v>0</v>
      </c>
      <c r="AJ166" s="1330">
        <f t="shared" si="51"/>
        <v>0</v>
      </c>
      <c r="AK166" s="1330">
        <f t="shared" si="51"/>
        <v>0</v>
      </c>
      <c r="AL166" s="1330">
        <f t="shared" si="51"/>
        <v>0</v>
      </c>
      <c r="AM166" s="1330">
        <f t="shared" si="51"/>
        <v>0</v>
      </c>
      <c r="AN166" s="1330">
        <f t="shared" si="51"/>
        <v>0</v>
      </c>
      <c r="AO166" s="1330">
        <f t="shared" si="51"/>
        <v>0</v>
      </c>
      <c r="AP166" s="1330">
        <f t="shared" si="51"/>
        <v>0</v>
      </c>
      <c r="AQ166" s="1330">
        <f t="shared" si="51"/>
        <v>0</v>
      </c>
      <c r="AR166" s="1330">
        <f t="shared" si="51"/>
        <v>0</v>
      </c>
      <c r="AS166" s="1330">
        <f t="shared" si="51"/>
        <v>0</v>
      </c>
      <c r="AT166" s="1330">
        <f t="shared" si="51"/>
        <v>0</v>
      </c>
      <c r="AU166" s="1330">
        <f t="shared" si="51"/>
        <v>0</v>
      </c>
      <c r="AV166" s="1330"/>
      <c r="AW166" s="1330"/>
      <c r="AX166" s="1331"/>
      <c r="AY166" s="1327">
        <f t="shared" si="51"/>
        <v>249997000</v>
      </c>
      <c r="AZ166" s="1351">
        <f t="shared" si="51"/>
        <v>1260000000</v>
      </c>
      <c r="BA166" s="1351"/>
      <c r="BB166" s="1351"/>
      <c r="BC166" s="1351">
        <f t="shared" si="51"/>
        <v>0</v>
      </c>
      <c r="BD166" s="1351">
        <f t="shared" si="51"/>
        <v>0</v>
      </c>
      <c r="BE166" s="1351">
        <f t="shared" si="51"/>
        <v>0</v>
      </c>
      <c r="BF166" s="1351">
        <f t="shared" si="51"/>
        <v>0</v>
      </c>
      <c r="BG166" s="1351">
        <f t="shared" si="51"/>
        <v>0</v>
      </c>
      <c r="BH166" s="1351">
        <f t="shared" si="51"/>
        <v>0</v>
      </c>
      <c r="BI166" s="1351">
        <f t="shared" si="51"/>
        <v>0</v>
      </c>
      <c r="BJ166" s="1351">
        <f t="shared" si="51"/>
        <v>0</v>
      </c>
      <c r="BK166" s="1351">
        <f t="shared" si="51"/>
        <v>0</v>
      </c>
      <c r="BL166" s="1351">
        <f t="shared" si="51"/>
        <v>0</v>
      </c>
      <c r="BM166" s="1351">
        <f t="shared" si="51"/>
        <v>0</v>
      </c>
      <c r="BN166" s="1351">
        <f t="shared" si="51"/>
        <v>0</v>
      </c>
      <c r="BO166" s="1351">
        <f t="shared" si="51"/>
        <v>0</v>
      </c>
      <c r="BP166" s="1351">
        <f t="shared" si="51"/>
        <v>0</v>
      </c>
      <c r="BQ166" s="1351">
        <f t="shared" si="51"/>
        <v>0</v>
      </c>
      <c r="BR166" s="1351">
        <f t="shared" si="51"/>
        <v>0</v>
      </c>
      <c r="BS166" s="1351">
        <f t="shared" si="51"/>
        <v>0</v>
      </c>
      <c r="BT166" s="1351"/>
      <c r="BU166" s="1351"/>
      <c r="BV166" s="1351"/>
      <c r="BW166" s="1351">
        <f t="shared" si="51"/>
        <v>1260000000</v>
      </c>
      <c r="BX166" s="934">
        <f t="shared" si="51"/>
        <v>270401000</v>
      </c>
      <c r="BY166" s="934"/>
      <c r="BZ166" s="934"/>
      <c r="CA166" s="934">
        <f t="shared" si="51"/>
        <v>0</v>
      </c>
      <c r="CB166" s="934">
        <f t="shared" si="51"/>
        <v>0</v>
      </c>
      <c r="CC166" s="934">
        <f t="shared" si="51"/>
        <v>0</v>
      </c>
      <c r="CD166" s="934">
        <f t="shared" si="51"/>
        <v>0</v>
      </c>
      <c r="CE166" s="934">
        <f t="shared" si="51"/>
        <v>0</v>
      </c>
      <c r="CF166" s="934">
        <f t="shared" si="51"/>
        <v>0</v>
      </c>
      <c r="CG166" s="934">
        <f t="shared" si="51"/>
        <v>0</v>
      </c>
      <c r="CH166" s="934">
        <f t="shared" si="51"/>
        <v>0</v>
      </c>
      <c r="CI166" s="934">
        <f t="shared" si="51"/>
        <v>0</v>
      </c>
      <c r="CJ166" s="934">
        <f t="shared" si="51"/>
        <v>0</v>
      </c>
      <c r="CK166" s="934">
        <f t="shared" si="51"/>
        <v>0</v>
      </c>
      <c r="CL166" s="934">
        <f t="shared" si="51"/>
        <v>0</v>
      </c>
      <c r="CM166" s="934">
        <f t="shared" si="51"/>
        <v>0</v>
      </c>
      <c r="CN166" s="934">
        <f t="shared" si="51"/>
        <v>0</v>
      </c>
      <c r="CO166" s="934">
        <f t="shared" si="51"/>
        <v>0</v>
      </c>
      <c r="CP166" s="934">
        <f t="shared" si="51"/>
        <v>0</v>
      </c>
      <c r="CQ166" s="934">
        <f t="shared" si="51"/>
        <v>0</v>
      </c>
      <c r="CR166" s="934"/>
      <c r="CS166" s="934"/>
      <c r="CT166" s="934"/>
      <c r="CU166" s="1351">
        <f t="shared" si="51"/>
        <v>270401000</v>
      </c>
      <c r="CV166" s="1351">
        <f t="shared" si="51"/>
        <v>281217000</v>
      </c>
      <c r="CW166" s="1351"/>
      <c r="CX166" s="1351"/>
      <c r="CY166" s="1351">
        <f t="shared" si="51"/>
        <v>0</v>
      </c>
      <c r="CZ166" s="1351">
        <f t="shared" si="51"/>
        <v>0</v>
      </c>
      <c r="DA166" s="1351">
        <f t="shared" si="51"/>
        <v>0</v>
      </c>
      <c r="DB166" s="1351">
        <f t="shared" si="51"/>
        <v>0</v>
      </c>
      <c r="DC166" s="1351">
        <f t="shared" si="51"/>
        <v>0</v>
      </c>
      <c r="DD166" s="1351">
        <f t="shared" si="51"/>
        <v>0</v>
      </c>
      <c r="DE166" s="1351">
        <f t="shared" ref="DE166:DT166" si="52">SUM(DE163:DE165)</f>
        <v>0</v>
      </c>
      <c r="DF166" s="1351">
        <f t="shared" si="52"/>
        <v>0</v>
      </c>
      <c r="DG166" s="1351">
        <f t="shared" si="52"/>
        <v>0</v>
      </c>
      <c r="DH166" s="1351">
        <f t="shared" si="52"/>
        <v>0</v>
      </c>
      <c r="DI166" s="1351">
        <f t="shared" si="52"/>
        <v>0</v>
      </c>
      <c r="DJ166" s="1351">
        <f t="shared" si="52"/>
        <v>0</v>
      </c>
      <c r="DK166" s="1351">
        <f t="shared" si="52"/>
        <v>0</v>
      </c>
      <c r="DL166" s="1351">
        <f t="shared" si="52"/>
        <v>0</v>
      </c>
      <c r="DM166" s="1351">
        <f t="shared" si="52"/>
        <v>0</v>
      </c>
      <c r="DN166" s="1351">
        <f t="shared" si="52"/>
        <v>0</v>
      </c>
      <c r="DO166" s="1351">
        <f t="shared" si="52"/>
        <v>0</v>
      </c>
      <c r="DP166" s="1351"/>
      <c r="DQ166" s="1351"/>
      <c r="DR166" s="1352"/>
      <c r="DS166" s="1352">
        <f t="shared" si="52"/>
        <v>281217000</v>
      </c>
      <c r="DT166" s="1351">
        <f t="shared" si="52"/>
        <v>2061615000</v>
      </c>
      <c r="DU166" s="1353" t="s">
        <v>1195</v>
      </c>
      <c r="DV166" s="1354"/>
      <c r="DW166" s="789"/>
      <c r="DX166" s="789"/>
      <c r="DY166" s="789"/>
      <c r="DZ166" s="789"/>
    </row>
    <row r="167" spans="1:130" ht="40.5" x14ac:dyDescent="0.25">
      <c r="A167" s="969">
        <v>2</v>
      </c>
      <c r="B167" s="1210" t="s">
        <v>552</v>
      </c>
      <c r="C167" s="969" t="s">
        <v>553</v>
      </c>
      <c r="D167" s="969" t="s">
        <v>581</v>
      </c>
      <c r="E167" s="969" t="s">
        <v>582</v>
      </c>
      <c r="F167" s="969" t="s">
        <v>583</v>
      </c>
      <c r="G167" s="969" t="s">
        <v>584</v>
      </c>
      <c r="H167" s="1151">
        <v>0.02</v>
      </c>
      <c r="I167" s="969" t="s">
        <v>585</v>
      </c>
      <c r="J167" s="969" t="s">
        <v>586</v>
      </c>
      <c r="K167" s="969" t="s">
        <v>120</v>
      </c>
      <c r="L167" s="1216">
        <v>1.3599999999999999E-2</v>
      </c>
      <c r="M167" s="1216">
        <v>6.4000000000000003E-3</v>
      </c>
      <c r="N167" s="969" t="s">
        <v>587</v>
      </c>
      <c r="O167" s="969" t="s">
        <v>584</v>
      </c>
      <c r="P167" s="969">
        <v>2314</v>
      </c>
      <c r="Q167" s="969">
        <v>2023</v>
      </c>
      <c r="R167" s="969" t="s">
        <v>588</v>
      </c>
      <c r="S167" s="969" t="s">
        <v>559</v>
      </c>
      <c r="T167" s="969" t="s">
        <v>33</v>
      </c>
      <c r="U167" s="969">
        <f>1019+1108</f>
        <v>2127</v>
      </c>
      <c r="V167" s="969">
        <f>+U167+P167</f>
        <v>4441</v>
      </c>
      <c r="W167" s="969">
        <v>385</v>
      </c>
      <c r="X167" s="969">
        <v>692</v>
      </c>
      <c r="Y167" s="969">
        <v>773</v>
      </c>
      <c r="Z167" s="969">
        <v>277</v>
      </c>
      <c r="AA167" s="1153">
        <v>739252564</v>
      </c>
      <c r="AB167" s="1212"/>
      <c r="AC167" s="1212"/>
      <c r="AD167" s="1213"/>
      <c r="AE167" s="1213"/>
      <c r="AF167" s="1213"/>
      <c r="AG167" s="1213"/>
      <c r="AH167" s="1213"/>
      <c r="AI167" s="1213"/>
      <c r="AJ167" s="1213"/>
      <c r="AK167" s="1213"/>
      <c r="AL167" s="1213"/>
      <c r="AM167" s="1213"/>
      <c r="AN167" s="1213"/>
      <c r="AO167" s="1213"/>
      <c r="AP167" s="1213"/>
      <c r="AQ167" s="1213"/>
      <c r="AR167" s="1213"/>
      <c r="AS167" s="1213"/>
      <c r="AT167" s="1213"/>
      <c r="AU167" s="1213"/>
      <c r="AV167" s="1213"/>
      <c r="AW167" s="1213"/>
      <c r="AX167" s="1213"/>
      <c r="AY167" s="695">
        <f>SUM(AA167:AW167)</f>
        <v>739252564</v>
      </c>
      <c r="AZ167" s="1212">
        <v>1678013654.8666699</v>
      </c>
      <c r="BA167" s="1212"/>
      <c r="BB167" s="1212"/>
      <c r="BC167" s="1213"/>
      <c r="BD167" s="1213"/>
      <c r="BE167" s="1213"/>
      <c r="BF167" s="1213"/>
      <c r="BG167" s="1213"/>
      <c r="BH167" s="1213"/>
      <c r="BI167" s="1213"/>
      <c r="BJ167" s="1213"/>
      <c r="BK167" s="1213"/>
      <c r="BL167" s="1213"/>
      <c r="BM167" s="1213"/>
      <c r="BN167" s="1213"/>
      <c r="BO167" s="1213"/>
      <c r="BP167" s="1213"/>
      <c r="BQ167" s="1213"/>
      <c r="BR167" s="1213"/>
      <c r="BS167" s="1213"/>
      <c r="BT167" s="1213"/>
      <c r="BU167" s="1213"/>
      <c r="BV167" s="1213"/>
      <c r="BW167" s="1255">
        <f>SUM(AZ167:BU167)</f>
        <v>1678013654.8666699</v>
      </c>
      <c r="BX167" s="1212">
        <v>3658042986.4786673</v>
      </c>
      <c r="BY167" s="1212"/>
      <c r="BZ167" s="1212"/>
      <c r="CA167" s="1213"/>
      <c r="CB167" s="1213"/>
      <c r="CC167" s="1213"/>
      <c r="CD167" s="1213"/>
      <c r="CE167" s="1213"/>
      <c r="CF167" s="1213"/>
      <c r="CG167" s="1213"/>
      <c r="CH167" s="1213"/>
      <c r="CI167" s="1213"/>
      <c r="CJ167" s="1213"/>
      <c r="CK167" s="1213"/>
      <c r="CL167" s="1213"/>
      <c r="CM167" s="1213"/>
      <c r="CN167" s="1213"/>
      <c r="CO167" s="1213"/>
      <c r="CP167" s="1213"/>
      <c r="CQ167" s="1213"/>
      <c r="CR167" s="1213"/>
      <c r="CS167" s="1213"/>
      <c r="CT167" s="1213"/>
      <c r="CU167" s="695">
        <f>SUM(BX167:CS167)</f>
        <v>3658042986.4786673</v>
      </c>
      <c r="CV167" s="1212">
        <v>3804383972.9351501</v>
      </c>
      <c r="CW167" s="1212"/>
      <c r="CX167" s="1212"/>
      <c r="CY167" s="1213"/>
      <c r="CZ167" s="1213"/>
      <c r="DA167" s="1213"/>
      <c r="DB167" s="1214"/>
      <c r="DC167" s="1214"/>
      <c r="DD167" s="1214"/>
      <c r="DE167" s="1214"/>
      <c r="DF167" s="1214"/>
      <c r="DG167" s="1214"/>
      <c r="DH167" s="1214"/>
      <c r="DI167" s="1214"/>
      <c r="DJ167" s="1214"/>
      <c r="DK167" s="1214"/>
      <c r="DL167" s="1214"/>
      <c r="DM167" s="1214"/>
      <c r="DN167" s="1214"/>
      <c r="DO167" s="1214"/>
      <c r="DP167" s="1214"/>
      <c r="DQ167" s="1214"/>
      <c r="DR167" s="1214"/>
      <c r="DS167" s="1361">
        <f>SUM(CV167:DQ167)</f>
        <v>3804383972.9351501</v>
      </c>
      <c r="DT167" s="1215">
        <f>+AY167+BW167+CU167+DS167</f>
        <v>9879693178.2804871</v>
      </c>
      <c r="DU167" s="1209" t="s">
        <v>1173</v>
      </c>
    </row>
    <row r="168" spans="1:130" ht="40.5" x14ac:dyDescent="0.25">
      <c r="A168" s="969">
        <v>2</v>
      </c>
      <c r="B168" s="1210" t="s">
        <v>552</v>
      </c>
      <c r="C168" s="969" t="s">
        <v>553</v>
      </c>
      <c r="D168" s="969" t="s">
        <v>581</v>
      </c>
      <c r="E168" s="969" t="s">
        <v>582</v>
      </c>
      <c r="F168" s="969" t="s">
        <v>589</v>
      </c>
      <c r="G168" s="969" t="s">
        <v>590</v>
      </c>
      <c r="H168" s="1151">
        <v>0.11</v>
      </c>
      <c r="I168" s="969" t="s">
        <v>585</v>
      </c>
      <c r="J168" s="969" t="s">
        <v>88</v>
      </c>
      <c r="K168" s="969" t="s">
        <v>120</v>
      </c>
      <c r="L168" s="1216">
        <f>70%/100</f>
        <v>6.9999999999999993E-3</v>
      </c>
      <c r="M168" s="1174">
        <v>0.10299999999999999</v>
      </c>
      <c r="N168" s="969" t="s">
        <v>591</v>
      </c>
      <c r="O168" s="969" t="s">
        <v>590</v>
      </c>
      <c r="P168" s="969">
        <v>811</v>
      </c>
      <c r="Q168" s="969">
        <v>2023</v>
      </c>
      <c r="R168" s="969" t="s">
        <v>588</v>
      </c>
      <c r="S168" s="969" t="s">
        <v>32</v>
      </c>
      <c r="T168" s="969" t="s">
        <v>33</v>
      </c>
      <c r="U168" s="969">
        <v>550</v>
      </c>
      <c r="V168" s="969">
        <f>+P168+U168</f>
        <v>1361</v>
      </c>
      <c r="W168" s="969">
        <v>200</v>
      </c>
      <c r="X168" s="969">
        <v>350</v>
      </c>
      <c r="Y168" s="969"/>
      <c r="Z168" s="969"/>
      <c r="AA168" s="1153">
        <v>1000</v>
      </c>
      <c r="AB168" s="1213"/>
      <c r="AC168" s="1213"/>
      <c r="AD168" s="1213"/>
      <c r="AE168" s="1213"/>
      <c r="AF168" s="1213"/>
      <c r="AG168" s="1213"/>
      <c r="AH168" s="1213"/>
      <c r="AI168" s="1213"/>
      <c r="AJ168" s="1213"/>
      <c r="AK168" s="1213"/>
      <c r="AL168" s="1213"/>
      <c r="AM168" s="1213"/>
      <c r="AN168" s="1213"/>
      <c r="AO168" s="1213"/>
      <c r="AP168" s="1213"/>
      <c r="AQ168" s="1213"/>
      <c r="AR168" s="1213"/>
      <c r="AS168" s="1213"/>
      <c r="AT168" s="1213"/>
      <c r="AU168" s="1213"/>
      <c r="AV168" s="1213"/>
      <c r="AW168" s="1213"/>
      <c r="AX168" s="1213"/>
      <c r="AY168" s="695">
        <f>SUM(AA168:AW168)</f>
        <v>1000</v>
      </c>
      <c r="AZ168" s="1213">
        <v>1000</v>
      </c>
      <c r="BA168" s="1213"/>
      <c r="BB168" s="1213"/>
      <c r="BC168" s="1213"/>
      <c r="BD168" s="1213"/>
      <c r="BE168" s="1213"/>
      <c r="BF168" s="1213"/>
      <c r="BG168" s="1213"/>
      <c r="BH168" s="1213"/>
      <c r="BI168" s="1213"/>
      <c r="BJ168" s="1213"/>
      <c r="BK168" s="1213"/>
      <c r="BL168" s="1213"/>
      <c r="BM168" s="1213"/>
      <c r="BN168" s="1213"/>
      <c r="BO168" s="1213"/>
      <c r="BP168" s="1213"/>
      <c r="BQ168" s="1213"/>
      <c r="BR168" s="1213"/>
      <c r="BS168" s="1213"/>
      <c r="BT168" s="1213"/>
      <c r="BU168" s="1213"/>
      <c r="BV168" s="1213"/>
      <c r="BW168" s="1255">
        <f t="shared" ref="BW168:BW171" si="53">SUM(AZ168:BU168)</f>
        <v>1000</v>
      </c>
      <c r="BX168" s="1213">
        <v>1000</v>
      </c>
      <c r="BY168" s="1213"/>
      <c r="BZ168" s="1213"/>
      <c r="CA168" s="1213"/>
      <c r="CB168" s="1213"/>
      <c r="CC168" s="1213"/>
      <c r="CD168" s="1213"/>
      <c r="CE168" s="1213"/>
      <c r="CF168" s="1213"/>
      <c r="CG168" s="1213"/>
      <c r="CH168" s="1213"/>
      <c r="CI168" s="1213"/>
      <c r="CJ168" s="1213"/>
      <c r="CK168" s="1213"/>
      <c r="CL168" s="1213"/>
      <c r="CM168" s="1213"/>
      <c r="CN168" s="1213"/>
      <c r="CO168" s="1213"/>
      <c r="CP168" s="1213"/>
      <c r="CQ168" s="1213"/>
      <c r="CR168" s="1213"/>
      <c r="CS168" s="1213"/>
      <c r="CT168" s="1213"/>
      <c r="CU168" s="695">
        <f t="shared" ref="CU168:CU171" si="54">SUM(BX168:CS168)</f>
        <v>1000</v>
      </c>
      <c r="CV168" s="1212">
        <v>1000</v>
      </c>
      <c r="CW168" s="1212"/>
      <c r="CX168" s="1212"/>
      <c r="CY168" s="1213"/>
      <c r="CZ168" s="1213"/>
      <c r="DA168" s="1213"/>
      <c r="DB168" s="1214"/>
      <c r="DC168" s="1214"/>
      <c r="DD168" s="1214"/>
      <c r="DE168" s="1214"/>
      <c r="DF168" s="1214"/>
      <c r="DG168" s="1214"/>
      <c r="DH168" s="1214"/>
      <c r="DI168" s="1214"/>
      <c r="DJ168" s="1214"/>
      <c r="DK168" s="1214"/>
      <c r="DL168" s="1214"/>
      <c r="DM168" s="1214"/>
      <c r="DN168" s="1214"/>
      <c r="DO168" s="1214"/>
      <c r="DP168" s="1214"/>
      <c r="DQ168" s="1214"/>
      <c r="DR168" s="1214"/>
      <c r="DS168" s="1361">
        <f t="shared" ref="DS168:DS171" si="55">SUM(CV168:DQ168)</f>
        <v>1000</v>
      </c>
      <c r="DT168" s="1215">
        <f>+AY168+BW168+CU168+DS168</f>
        <v>4000</v>
      </c>
      <c r="DU168" s="1209" t="s">
        <v>1173</v>
      </c>
    </row>
    <row r="169" spans="1:130" ht="40.5" x14ac:dyDescent="0.25">
      <c r="A169" s="969">
        <v>2</v>
      </c>
      <c r="B169" s="1210" t="s">
        <v>552</v>
      </c>
      <c r="C169" s="969" t="s">
        <v>553</v>
      </c>
      <c r="D169" s="969" t="s">
        <v>581</v>
      </c>
      <c r="E169" s="969" t="s">
        <v>582</v>
      </c>
      <c r="F169" s="969" t="s">
        <v>589</v>
      </c>
      <c r="G169" s="969" t="s">
        <v>592</v>
      </c>
      <c r="H169" s="1151">
        <v>0.11</v>
      </c>
      <c r="I169" s="969" t="s">
        <v>585</v>
      </c>
      <c r="J169" s="969" t="s">
        <v>88</v>
      </c>
      <c r="K169" s="969" t="s">
        <v>120</v>
      </c>
      <c r="L169" s="1216">
        <f>70%/100</f>
        <v>6.9999999999999993E-3</v>
      </c>
      <c r="M169" s="1174">
        <v>0.10299999999999999</v>
      </c>
      <c r="N169" s="969" t="s">
        <v>593</v>
      </c>
      <c r="O169" s="969" t="s">
        <v>592</v>
      </c>
      <c r="P169" s="969">
        <v>926</v>
      </c>
      <c r="Q169" s="969">
        <v>2023</v>
      </c>
      <c r="R169" s="969" t="s">
        <v>594</v>
      </c>
      <c r="S169" s="969" t="s">
        <v>595</v>
      </c>
      <c r="T169" s="969" t="s">
        <v>33</v>
      </c>
      <c r="U169" s="969">
        <f>1019+400</f>
        <v>1419</v>
      </c>
      <c r="V169" s="969">
        <f>P169+U169</f>
        <v>2345</v>
      </c>
      <c r="W169" s="969">
        <v>208</v>
      </c>
      <c r="X169" s="969">
        <v>515</v>
      </c>
      <c r="Y169" s="969">
        <v>596</v>
      </c>
      <c r="Z169" s="969">
        <v>100</v>
      </c>
      <c r="AA169" s="1153">
        <v>1000</v>
      </c>
      <c r="AB169" s="1213"/>
      <c r="AC169" s="1213"/>
      <c r="AD169" s="1213"/>
      <c r="AE169" s="1213"/>
      <c r="AF169" s="1213"/>
      <c r="AG169" s="1213"/>
      <c r="AH169" s="1213"/>
      <c r="AI169" s="1213"/>
      <c r="AJ169" s="1213"/>
      <c r="AK169" s="1213"/>
      <c r="AL169" s="1213"/>
      <c r="AM169" s="1213"/>
      <c r="AN169" s="1213"/>
      <c r="AO169" s="1213"/>
      <c r="AP169" s="1213"/>
      <c r="AQ169" s="1213"/>
      <c r="AR169" s="1213"/>
      <c r="AS169" s="1213"/>
      <c r="AT169" s="1213"/>
      <c r="AU169" s="1213"/>
      <c r="AV169" s="1213"/>
      <c r="AW169" s="1213"/>
      <c r="AX169" s="1213"/>
      <c r="AY169" s="695">
        <f>SUM(AA169:AW169)</f>
        <v>1000</v>
      </c>
      <c r="AZ169" s="1213">
        <v>1000</v>
      </c>
      <c r="BA169" s="1213"/>
      <c r="BB169" s="1213"/>
      <c r="BC169" s="1213"/>
      <c r="BD169" s="1213"/>
      <c r="BE169" s="1213"/>
      <c r="BF169" s="1213"/>
      <c r="BG169" s="1213"/>
      <c r="BH169" s="1213"/>
      <c r="BI169" s="1213"/>
      <c r="BJ169" s="1213"/>
      <c r="BK169" s="1213"/>
      <c r="BL169" s="1213"/>
      <c r="BM169" s="1213"/>
      <c r="BN169" s="1213"/>
      <c r="BO169" s="1213"/>
      <c r="BP169" s="1213"/>
      <c r="BQ169" s="1213"/>
      <c r="BR169" s="1213"/>
      <c r="BS169" s="1213"/>
      <c r="BT169" s="1213"/>
      <c r="BU169" s="1213"/>
      <c r="BV169" s="1213"/>
      <c r="BW169" s="1255">
        <f t="shared" si="53"/>
        <v>1000</v>
      </c>
      <c r="BX169" s="1213">
        <v>1000</v>
      </c>
      <c r="BY169" s="1213"/>
      <c r="BZ169" s="1213"/>
      <c r="CA169" s="1213"/>
      <c r="CB169" s="1213"/>
      <c r="CC169" s="1213"/>
      <c r="CD169" s="1213"/>
      <c r="CE169" s="1213"/>
      <c r="CF169" s="1213"/>
      <c r="CG169" s="1213"/>
      <c r="CH169" s="1213"/>
      <c r="CI169" s="1213"/>
      <c r="CJ169" s="1213"/>
      <c r="CK169" s="1213"/>
      <c r="CL169" s="1213"/>
      <c r="CM169" s="1213"/>
      <c r="CN169" s="1213"/>
      <c r="CO169" s="1213"/>
      <c r="CP169" s="1213"/>
      <c r="CQ169" s="1213"/>
      <c r="CR169" s="1213"/>
      <c r="CS169" s="1213"/>
      <c r="CT169" s="1213"/>
      <c r="CU169" s="695">
        <f t="shared" si="54"/>
        <v>1000</v>
      </c>
      <c r="CV169" s="1212">
        <v>1000</v>
      </c>
      <c r="CW169" s="1212"/>
      <c r="CX169" s="1212"/>
      <c r="CY169" s="1213"/>
      <c r="CZ169" s="1213"/>
      <c r="DA169" s="1213"/>
      <c r="DB169" s="1214"/>
      <c r="DC169" s="1214"/>
      <c r="DD169" s="1214"/>
      <c r="DE169" s="1214"/>
      <c r="DF169" s="1214"/>
      <c r="DG169" s="1214"/>
      <c r="DH169" s="1214"/>
      <c r="DI169" s="1214"/>
      <c r="DJ169" s="1214"/>
      <c r="DK169" s="1214"/>
      <c r="DL169" s="1214"/>
      <c r="DM169" s="1214"/>
      <c r="DN169" s="1214"/>
      <c r="DO169" s="1214"/>
      <c r="DP169" s="1214"/>
      <c r="DQ169" s="1214"/>
      <c r="DR169" s="1214"/>
      <c r="DS169" s="1361">
        <f t="shared" si="55"/>
        <v>1000</v>
      </c>
      <c r="DT169" s="1215">
        <f>+AY169+BW169+CU169+DS169</f>
        <v>4000</v>
      </c>
      <c r="DU169" s="1209" t="s">
        <v>1173</v>
      </c>
    </row>
    <row r="170" spans="1:130" ht="40.5" x14ac:dyDescent="0.25">
      <c r="A170" s="969">
        <v>5</v>
      </c>
      <c r="B170" s="1199" t="s">
        <v>963</v>
      </c>
      <c r="C170" s="969" t="s">
        <v>398</v>
      </c>
      <c r="D170" s="969" t="s">
        <v>1129</v>
      </c>
      <c r="E170" s="969" t="s">
        <v>1130</v>
      </c>
      <c r="F170" s="969" t="s">
        <v>1131</v>
      </c>
      <c r="G170" s="969" t="s">
        <v>1132</v>
      </c>
      <c r="H170" s="1151">
        <v>0</v>
      </c>
      <c r="I170" s="969" t="s">
        <v>1133</v>
      </c>
      <c r="J170" s="969" t="s">
        <v>444</v>
      </c>
      <c r="K170" s="969" t="s">
        <v>33</v>
      </c>
      <c r="L170" s="1216">
        <v>1</v>
      </c>
      <c r="M170" s="1174">
        <v>1</v>
      </c>
      <c r="N170" s="969" t="s">
        <v>1153</v>
      </c>
      <c r="O170" s="969" t="s">
        <v>1296</v>
      </c>
      <c r="P170" s="969">
        <v>0</v>
      </c>
      <c r="Q170" s="969">
        <v>2023</v>
      </c>
      <c r="R170" s="969" t="s">
        <v>1302</v>
      </c>
      <c r="S170" s="969" t="s">
        <v>105</v>
      </c>
      <c r="T170" s="969" t="s">
        <v>33</v>
      </c>
      <c r="U170" s="969">
        <v>1</v>
      </c>
      <c r="V170" s="969">
        <v>1</v>
      </c>
      <c r="W170" s="969">
        <v>0.25</v>
      </c>
      <c r="X170" s="969">
        <v>0.25</v>
      </c>
      <c r="Y170" s="969">
        <v>0.25</v>
      </c>
      <c r="Z170" s="969">
        <v>0.25</v>
      </c>
      <c r="AA170" s="1153">
        <v>15818180</v>
      </c>
      <c r="AB170" s="1213"/>
      <c r="AC170" s="1213"/>
      <c r="AD170" s="1213"/>
      <c r="AE170" s="1213"/>
      <c r="AF170" s="1213"/>
      <c r="AG170" s="1213"/>
      <c r="AH170" s="1213"/>
      <c r="AI170" s="1213"/>
      <c r="AJ170" s="1213"/>
      <c r="AK170" s="1213"/>
      <c r="AL170" s="1213"/>
      <c r="AM170" s="1213"/>
      <c r="AN170" s="1213"/>
      <c r="AO170" s="1213"/>
      <c r="AP170" s="1213"/>
      <c r="AQ170" s="1213"/>
      <c r="AR170" s="1213"/>
      <c r="AS170" s="1213"/>
      <c r="AT170" s="1213"/>
      <c r="AU170" s="1213"/>
      <c r="AV170" s="1213"/>
      <c r="AW170" s="1213"/>
      <c r="AX170" s="1213"/>
      <c r="AY170" s="695">
        <f>SUM(AA170:AW170)</f>
        <v>15818180</v>
      </c>
      <c r="AZ170" s="1213">
        <v>284145347.19999999</v>
      </c>
      <c r="BA170" s="1213"/>
      <c r="BB170" s="1213"/>
      <c r="BC170" s="1213"/>
      <c r="BD170" s="1213"/>
      <c r="BE170" s="1213"/>
      <c r="BF170" s="1213"/>
      <c r="BG170" s="1213"/>
      <c r="BH170" s="1213"/>
      <c r="BI170" s="1213"/>
      <c r="BJ170" s="1213"/>
      <c r="BK170" s="1213"/>
      <c r="BL170" s="1213"/>
      <c r="BM170" s="1213"/>
      <c r="BN170" s="1213"/>
      <c r="BO170" s="1213"/>
      <c r="BP170" s="1213"/>
      <c r="BQ170" s="1213"/>
      <c r="BR170" s="1213"/>
      <c r="BS170" s="1213"/>
      <c r="BT170" s="1213"/>
      <c r="BU170" s="1213"/>
      <c r="BV170" s="1213"/>
      <c r="BW170" s="1255">
        <f t="shared" si="53"/>
        <v>284145347.19999999</v>
      </c>
      <c r="BX170" s="1213">
        <v>295511161.088</v>
      </c>
      <c r="BY170" s="1213"/>
      <c r="BZ170" s="1213"/>
      <c r="CA170" s="1213"/>
      <c r="CB170" s="1213"/>
      <c r="CC170" s="1213"/>
      <c r="CD170" s="1213"/>
      <c r="CE170" s="1213"/>
      <c r="CF170" s="1213"/>
      <c r="CG170" s="1213"/>
      <c r="CH170" s="1213"/>
      <c r="CI170" s="1213"/>
      <c r="CJ170" s="1213"/>
      <c r="CK170" s="1213"/>
      <c r="CL170" s="1213"/>
      <c r="CM170" s="1213"/>
      <c r="CN170" s="1213"/>
      <c r="CO170" s="1213"/>
      <c r="CP170" s="1213"/>
      <c r="CQ170" s="1213"/>
      <c r="CR170" s="1213"/>
      <c r="CS170" s="1213"/>
      <c r="CT170" s="1213"/>
      <c r="CU170" s="695">
        <f t="shared" si="54"/>
        <v>295511161.088</v>
      </c>
      <c r="CV170" s="1212">
        <v>307331607.53152001</v>
      </c>
      <c r="CW170" s="1212"/>
      <c r="CX170" s="1212"/>
      <c r="CY170" s="1213"/>
      <c r="CZ170" s="1213"/>
      <c r="DA170" s="1213"/>
      <c r="DB170" s="1214"/>
      <c r="DC170" s="1214"/>
      <c r="DD170" s="1214"/>
      <c r="DE170" s="1214"/>
      <c r="DF170" s="1214"/>
      <c r="DG170" s="1214"/>
      <c r="DH170" s="1214"/>
      <c r="DI170" s="1214"/>
      <c r="DJ170" s="1214"/>
      <c r="DK170" s="1214"/>
      <c r="DL170" s="1214"/>
      <c r="DM170" s="1214"/>
      <c r="DN170" s="1214"/>
      <c r="DO170" s="1214"/>
      <c r="DP170" s="1214"/>
      <c r="DQ170" s="1214"/>
      <c r="DR170" s="1214"/>
      <c r="DS170" s="1361">
        <f t="shared" si="55"/>
        <v>307331607.53152001</v>
      </c>
      <c r="DT170" s="1215">
        <f t="shared" ref="DT170:DT171" si="56">+AY170+BW170+CU170+DS170</f>
        <v>902806295.81952</v>
      </c>
      <c r="DU170" s="1209" t="s">
        <v>1173</v>
      </c>
      <c r="DW170" s="627"/>
    </row>
    <row r="171" spans="1:130" ht="40.5" x14ac:dyDescent="0.25">
      <c r="A171" s="969">
        <v>5</v>
      </c>
      <c r="B171" s="1210" t="s">
        <v>963</v>
      </c>
      <c r="C171" s="969" t="s">
        <v>398</v>
      </c>
      <c r="D171" s="969" t="s">
        <v>1129</v>
      </c>
      <c r="E171" s="969" t="s">
        <v>1130</v>
      </c>
      <c r="F171" s="969" t="s">
        <v>1131</v>
      </c>
      <c r="G171" s="969" t="s">
        <v>1132</v>
      </c>
      <c r="H171" s="1151">
        <v>0</v>
      </c>
      <c r="I171" s="969" t="s">
        <v>1133</v>
      </c>
      <c r="J171" s="969" t="s">
        <v>444</v>
      </c>
      <c r="K171" s="969" t="s">
        <v>33</v>
      </c>
      <c r="L171" s="1216">
        <v>1</v>
      </c>
      <c r="M171" s="1174">
        <v>1</v>
      </c>
      <c r="N171" s="969" t="s">
        <v>1154</v>
      </c>
      <c r="O171" s="969" t="s">
        <v>1297</v>
      </c>
      <c r="P171" s="969">
        <v>0</v>
      </c>
      <c r="Q171" s="969">
        <v>2023</v>
      </c>
      <c r="R171" s="969" t="s">
        <v>1155</v>
      </c>
      <c r="S171" s="969" t="s">
        <v>105</v>
      </c>
      <c r="T171" s="969" t="s">
        <v>33</v>
      </c>
      <c r="U171" s="969">
        <v>1</v>
      </c>
      <c r="V171" s="969">
        <v>1</v>
      </c>
      <c r="W171" s="969">
        <v>0.25</v>
      </c>
      <c r="X171" s="969">
        <v>0.25</v>
      </c>
      <c r="Y171" s="969">
        <v>0.25</v>
      </c>
      <c r="Z171" s="969">
        <v>0.25</v>
      </c>
      <c r="AA171" s="1153">
        <v>1000</v>
      </c>
      <c r="AB171" s="1213"/>
      <c r="AC171" s="1213"/>
      <c r="AD171" s="1213"/>
      <c r="AE171" s="1213"/>
      <c r="AF171" s="1213"/>
      <c r="AG171" s="1213"/>
      <c r="AH171" s="1213"/>
      <c r="AI171" s="1213"/>
      <c r="AJ171" s="1213"/>
      <c r="AK171" s="1213"/>
      <c r="AL171" s="1213"/>
      <c r="AM171" s="1213"/>
      <c r="AN171" s="1213"/>
      <c r="AO171" s="1213"/>
      <c r="AP171" s="1213"/>
      <c r="AQ171" s="1213"/>
      <c r="AR171" s="1213"/>
      <c r="AS171" s="1213"/>
      <c r="AT171" s="1213"/>
      <c r="AU171" s="1213"/>
      <c r="AV171" s="1213"/>
      <c r="AW171" s="1213"/>
      <c r="AX171" s="1213"/>
      <c r="AY171" s="695">
        <f>SUM(AA171:AW171)</f>
        <v>1000</v>
      </c>
      <c r="AZ171" s="1213">
        <v>1000</v>
      </c>
      <c r="BA171" s="1213"/>
      <c r="BB171" s="1213"/>
      <c r="BC171" s="1213"/>
      <c r="BD171" s="1213"/>
      <c r="BE171" s="1213"/>
      <c r="BF171" s="1213"/>
      <c r="BG171" s="1213"/>
      <c r="BH171" s="1213"/>
      <c r="BI171" s="1213"/>
      <c r="BJ171" s="1213"/>
      <c r="BK171" s="1213"/>
      <c r="BL171" s="1213"/>
      <c r="BM171" s="1213"/>
      <c r="BN171" s="1213"/>
      <c r="BO171" s="1213"/>
      <c r="BP171" s="1213"/>
      <c r="BQ171" s="1213"/>
      <c r="BR171" s="1213"/>
      <c r="BS171" s="1213"/>
      <c r="BT171" s="1213"/>
      <c r="BU171" s="1213"/>
      <c r="BV171" s="1213"/>
      <c r="BW171" s="1255">
        <f t="shared" si="53"/>
        <v>1000</v>
      </c>
      <c r="BX171" s="1213">
        <v>1000</v>
      </c>
      <c r="BY171" s="1213"/>
      <c r="BZ171" s="1213"/>
      <c r="CA171" s="1213"/>
      <c r="CB171" s="1213"/>
      <c r="CC171" s="1213"/>
      <c r="CD171" s="1213"/>
      <c r="CE171" s="1213"/>
      <c r="CF171" s="1213"/>
      <c r="CG171" s="1213"/>
      <c r="CH171" s="1213"/>
      <c r="CI171" s="1213"/>
      <c r="CJ171" s="1213"/>
      <c r="CK171" s="1213"/>
      <c r="CL171" s="1213"/>
      <c r="CM171" s="1213"/>
      <c r="CN171" s="1213"/>
      <c r="CO171" s="1213"/>
      <c r="CP171" s="1213"/>
      <c r="CQ171" s="1213"/>
      <c r="CR171" s="1213"/>
      <c r="CS171" s="1213"/>
      <c r="CT171" s="1213"/>
      <c r="CU171" s="695">
        <f t="shared" si="54"/>
        <v>1000</v>
      </c>
      <c r="CV171" s="1212">
        <v>1000</v>
      </c>
      <c r="CW171" s="1212"/>
      <c r="CX171" s="1212"/>
      <c r="CY171" s="1213"/>
      <c r="CZ171" s="1213"/>
      <c r="DA171" s="1213"/>
      <c r="DB171" s="1214"/>
      <c r="DC171" s="1214"/>
      <c r="DD171" s="1214"/>
      <c r="DE171" s="1214"/>
      <c r="DF171" s="1214"/>
      <c r="DG171" s="1214"/>
      <c r="DH171" s="1214"/>
      <c r="DI171" s="1214"/>
      <c r="DJ171" s="1214"/>
      <c r="DK171" s="1214"/>
      <c r="DL171" s="1214"/>
      <c r="DM171" s="1214"/>
      <c r="DN171" s="1214"/>
      <c r="DO171" s="1214"/>
      <c r="DP171" s="1214"/>
      <c r="DQ171" s="1214"/>
      <c r="DR171" s="1214"/>
      <c r="DS171" s="1361">
        <f t="shared" si="55"/>
        <v>1000</v>
      </c>
      <c r="DT171" s="1215">
        <f t="shared" si="56"/>
        <v>4000</v>
      </c>
      <c r="DU171" s="1209" t="s">
        <v>1173</v>
      </c>
      <c r="DW171" s="627"/>
    </row>
    <row r="172" spans="1:130" ht="16.5" x14ac:dyDescent="0.25">
      <c r="A172" s="1446" t="s">
        <v>1378</v>
      </c>
      <c r="B172" s="1447"/>
      <c r="C172" s="1447"/>
      <c r="D172" s="1447"/>
      <c r="E172" s="1447"/>
      <c r="F172" s="1447"/>
      <c r="G172" s="1447"/>
      <c r="H172" s="1447"/>
      <c r="I172" s="1447"/>
      <c r="J172" s="1447"/>
      <c r="K172" s="1447"/>
      <c r="L172" s="1447"/>
      <c r="M172" s="1447"/>
      <c r="N172" s="1447"/>
      <c r="O172" s="1447"/>
      <c r="P172" s="1447"/>
      <c r="Q172" s="1447"/>
      <c r="R172" s="1447"/>
      <c r="S172" s="1447"/>
      <c r="T172" s="1447"/>
      <c r="U172" s="1447"/>
      <c r="V172" s="1447"/>
      <c r="W172" s="1447"/>
      <c r="X172" s="1447"/>
      <c r="Y172" s="1447"/>
      <c r="Z172" s="1448"/>
      <c r="AA172" s="1329">
        <f t="shared" ref="AA172:CR172" si="57">SUM(AA167:AA171)</f>
        <v>755073744</v>
      </c>
      <c r="AB172" s="1330">
        <f t="shared" si="57"/>
        <v>0</v>
      </c>
      <c r="AC172" s="1330"/>
      <c r="AD172" s="1330">
        <f t="shared" si="57"/>
        <v>0</v>
      </c>
      <c r="AE172" s="1330">
        <f t="shared" si="57"/>
        <v>0</v>
      </c>
      <c r="AF172" s="1330">
        <f t="shared" si="57"/>
        <v>0</v>
      </c>
      <c r="AG172" s="1330">
        <f t="shared" si="57"/>
        <v>0</v>
      </c>
      <c r="AH172" s="1330">
        <f t="shared" si="57"/>
        <v>0</v>
      </c>
      <c r="AI172" s="1330">
        <f t="shared" si="57"/>
        <v>0</v>
      </c>
      <c r="AJ172" s="1330">
        <f t="shared" si="57"/>
        <v>0</v>
      </c>
      <c r="AK172" s="1330">
        <f t="shared" si="57"/>
        <v>0</v>
      </c>
      <c r="AL172" s="1330">
        <f t="shared" si="57"/>
        <v>0</v>
      </c>
      <c r="AM172" s="1330">
        <f t="shared" si="57"/>
        <v>0</v>
      </c>
      <c r="AN172" s="1330">
        <f t="shared" si="57"/>
        <v>0</v>
      </c>
      <c r="AO172" s="1330">
        <f t="shared" si="57"/>
        <v>0</v>
      </c>
      <c r="AP172" s="1330">
        <f t="shared" si="57"/>
        <v>0</v>
      </c>
      <c r="AQ172" s="1330">
        <f t="shared" si="57"/>
        <v>0</v>
      </c>
      <c r="AR172" s="1330">
        <f t="shared" si="57"/>
        <v>0</v>
      </c>
      <c r="AS172" s="1330">
        <f t="shared" si="57"/>
        <v>0</v>
      </c>
      <c r="AT172" s="1330">
        <f t="shared" si="57"/>
        <v>0</v>
      </c>
      <c r="AU172" s="1330">
        <f t="shared" si="57"/>
        <v>0</v>
      </c>
      <c r="AV172" s="1330">
        <f t="shared" si="57"/>
        <v>0</v>
      </c>
      <c r="AW172" s="1330">
        <f t="shared" si="57"/>
        <v>0</v>
      </c>
      <c r="AX172" s="1331"/>
      <c r="AY172" s="1327">
        <f t="shared" si="57"/>
        <v>755073744</v>
      </c>
      <c r="AZ172" s="1351">
        <f t="shared" si="57"/>
        <v>1962162002.0666699</v>
      </c>
      <c r="BA172" s="1351">
        <f t="shared" si="57"/>
        <v>0</v>
      </c>
      <c r="BB172" s="1351"/>
      <c r="BC172" s="1351">
        <f t="shared" si="57"/>
        <v>0</v>
      </c>
      <c r="BD172" s="1351">
        <f t="shared" si="57"/>
        <v>0</v>
      </c>
      <c r="BE172" s="1351">
        <f t="shared" si="57"/>
        <v>0</v>
      </c>
      <c r="BF172" s="1351">
        <f t="shared" si="57"/>
        <v>0</v>
      </c>
      <c r="BG172" s="1351">
        <f t="shared" si="57"/>
        <v>0</v>
      </c>
      <c r="BH172" s="1351">
        <f t="shared" si="57"/>
        <v>0</v>
      </c>
      <c r="BI172" s="1351">
        <f t="shared" si="57"/>
        <v>0</v>
      </c>
      <c r="BJ172" s="1351">
        <f t="shared" si="57"/>
        <v>0</v>
      </c>
      <c r="BK172" s="1351">
        <f t="shared" si="57"/>
        <v>0</v>
      </c>
      <c r="BL172" s="1351">
        <f t="shared" si="57"/>
        <v>0</v>
      </c>
      <c r="BM172" s="1351">
        <f t="shared" si="57"/>
        <v>0</v>
      </c>
      <c r="BN172" s="1351">
        <f t="shared" si="57"/>
        <v>0</v>
      </c>
      <c r="BO172" s="1351">
        <f t="shared" si="57"/>
        <v>0</v>
      </c>
      <c r="BP172" s="1351">
        <f t="shared" si="57"/>
        <v>0</v>
      </c>
      <c r="BQ172" s="1351">
        <f t="shared" si="57"/>
        <v>0</v>
      </c>
      <c r="BR172" s="1351">
        <f t="shared" si="57"/>
        <v>0</v>
      </c>
      <c r="BS172" s="1351">
        <f t="shared" si="57"/>
        <v>0</v>
      </c>
      <c r="BT172" s="1351">
        <f t="shared" si="57"/>
        <v>0</v>
      </c>
      <c r="BU172" s="1351">
        <f t="shared" si="57"/>
        <v>0</v>
      </c>
      <c r="BV172" s="1351"/>
      <c r="BW172" s="1351">
        <f t="shared" si="57"/>
        <v>1962162002.0666699</v>
      </c>
      <c r="BX172" s="934">
        <f t="shared" si="57"/>
        <v>3953557147.5666671</v>
      </c>
      <c r="BY172" s="934">
        <f t="shared" si="57"/>
        <v>0</v>
      </c>
      <c r="BZ172" s="934"/>
      <c r="CA172" s="934">
        <f t="shared" si="57"/>
        <v>0</v>
      </c>
      <c r="CB172" s="934">
        <f t="shared" si="57"/>
        <v>0</v>
      </c>
      <c r="CC172" s="934">
        <f t="shared" si="57"/>
        <v>0</v>
      </c>
      <c r="CD172" s="934">
        <f t="shared" si="57"/>
        <v>0</v>
      </c>
      <c r="CE172" s="934">
        <f t="shared" si="57"/>
        <v>0</v>
      </c>
      <c r="CF172" s="934">
        <f t="shared" si="57"/>
        <v>0</v>
      </c>
      <c r="CG172" s="934">
        <f t="shared" si="57"/>
        <v>0</v>
      </c>
      <c r="CH172" s="934">
        <f t="shared" si="57"/>
        <v>0</v>
      </c>
      <c r="CI172" s="934">
        <f t="shared" si="57"/>
        <v>0</v>
      </c>
      <c r="CJ172" s="934">
        <f t="shared" si="57"/>
        <v>0</v>
      </c>
      <c r="CK172" s="934">
        <f t="shared" si="57"/>
        <v>0</v>
      </c>
      <c r="CL172" s="934">
        <f t="shared" si="57"/>
        <v>0</v>
      </c>
      <c r="CM172" s="934">
        <f t="shared" si="57"/>
        <v>0</v>
      </c>
      <c r="CN172" s="934">
        <f t="shared" si="57"/>
        <v>0</v>
      </c>
      <c r="CO172" s="934">
        <f t="shared" si="57"/>
        <v>0</v>
      </c>
      <c r="CP172" s="934">
        <f t="shared" si="57"/>
        <v>0</v>
      </c>
      <c r="CQ172" s="934">
        <f t="shared" si="57"/>
        <v>0</v>
      </c>
      <c r="CR172" s="934">
        <f t="shared" si="57"/>
        <v>0</v>
      </c>
      <c r="CS172" s="934">
        <f t="shared" ref="CS172:DU172" si="58">SUM(CS167:CS171)</f>
        <v>0</v>
      </c>
      <c r="CT172" s="934"/>
      <c r="CU172" s="1351">
        <f t="shared" si="58"/>
        <v>3953557147.5666671</v>
      </c>
      <c r="CV172" s="1351">
        <f t="shared" si="58"/>
        <v>4111718580.46667</v>
      </c>
      <c r="CW172" s="1351">
        <f t="shared" si="58"/>
        <v>0</v>
      </c>
      <c r="CX172" s="1351"/>
      <c r="CY172" s="1351">
        <f t="shared" si="58"/>
        <v>0</v>
      </c>
      <c r="CZ172" s="1351">
        <f t="shared" si="58"/>
        <v>0</v>
      </c>
      <c r="DA172" s="1351">
        <f t="shared" si="58"/>
        <v>0</v>
      </c>
      <c r="DB172" s="1351">
        <f t="shared" si="58"/>
        <v>0</v>
      </c>
      <c r="DC172" s="1351">
        <f t="shared" si="58"/>
        <v>0</v>
      </c>
      <c r="DD172" s="1351">
        <f t="shared" si="58"/>
        <v>0</v>
      </c>
      <c r="DE172" s="1351">
        <f t="shared" si="58"/>
        <v>0</v>
      </c>
      <c r="DF172" s="1351">
        <f t="shared" si="58"/>
        <v>0</v>
      </c>
      <c r="DG172" s="1351">
        <f t="shared" si="58"/>
        <v>0</v>
      </c>
      <c r="DH172" s="1351">
        <f t="shared" si="58"/>
        <v>0</v>
      </c>
      <c r="DI172" s="1351">
        <f t="shared" si="58"/>
        <v>0</v>
      </c>
      <c r="DJ172" s="1351">
        <f t="shared" si="58"/>
        <v>0</v>
      </c>
      <c r="DK172" s="1351">
        <f t="shared" si="58"/>
        <v>0</v>
      </c>
      <c r="DL172" s="1351">
        <f t="shared" si="58"/>
        <v>0</v>
      </c>
      <c r="DM172" s="1351">
        <f t="shared" si="58"/>
        <v>0</v>
      </c>
      <c r="DN172" s="1351">
        <f t="shared" si="58"/>
        <v>0</v>
      </c>
      <c r="DO172" s="1351">
        <f t="shared" si="58"/>
        <v>0</v>
      </c>
      <c r="DP172" s="1351">
        <f t="shared" si="58"/>
        <v>0</v>
      </c>
      <c r="DQ172" s="1351">
        <f t="shared" si="58"/>
        <v>0</v>
      </c>
      <c r="DR172" s="1352"/>
      <c r="DS172" s="1352">
        <f t="shared" si="58"/>
        <v>4111718580.46667</v>
      </c>
      <c r="DT172" s="1351">
        <f t="shared" si="58"/>
        <v>10782511474.100006</v>
      </c>
      <c r="DU172" s="1353">
        <f t="shared" si="58"/>
        <v>0</v>
      </c>
      <c r="DV172" s="1354"/>
      <c r="DW172" s="789"/>
      <c r="DX172" s="789"/>
      <c r="DY172" s="789"/>
      <c r="DZ172" s="789"/>
    </row>
    <row r="173" spans="1:130" ht="40.5" x14ac:dyDescent="0.25">
      <c r="A173" s="969">
        <v>2</v>
      </c>
      <c r="B173" s="1210" t="s">
        <v>552</v>
      </c>
      <c r="C173" s="1209" t="s">
        <v>596</v>
      </c>
      <c r="D173" s="832" t="s">
        <v>597</v>
      </c>
      <c r="E173" s="832" t="s">
        <v>598</v>
      </c>
      <c r="F173" s="832" t="s">
        <v>599</v>
      </c>
      <c r="G173" s="1217" t="s">
        <v>600</v>
      </c>
      <c r="H173" s="1218">
        <v>1512136</v>
      </c>
      <c r="I173" s="1164" t="s">
        <v>601</v>
      </c>
      <c r="J173" s="1164" t="s">
        <v>602</v>
      </c>
      <c r="K173" s="1164" t="s">
        <v>33</v>
      </c>
      <c r="L173" s="1218">
        <v>416740</v>
      </c>
      <c r="M173" s="1218">
        <v>1928876</v>
      </c>
      <c r="N173" s="832" t="s">
        <v>603</v>
      </c>
      <c r="O173" s="969" t="s">
        <v>604</v>
      </c>
      <c r="P173" s="1219">
        <v>824704</v>
      </c>
      <c r="Q173" s="1219">
        <v>2023</v>
      </c>
      <c r="R173" s="832" t="s">
        <v>601</v>
      </c>
      <c r="S173" s="832" t="s">
        <v>602</v>
      </c>
      <c r="T173" s="832" t="s">
        <v>33</v>
      </c>
      <c r="U173" s="1219">
        <v>400000</v>
      </c>
      <c r="V173" s="1219">
        <f t="shared" ref="V173:V175" si="59">+P173+U173</f>
        <v>1224704</v>
      </c>
      <c r="W173" s="1220">
        <v>100000</v>
      </c>
      <c r="X173" s="1219">
        <v>200000</v>
      </c>
      <c r="Y173" s="1219">
        <v>300000</v>
      </c>
      <c r="Z173" s="1219">
        <v>400000</v>
      </c>
      <c r="AA173" s="1153">
        <v>200000000</v>
      </c>
      <c r="AB173" s="1221"/>
      <c r="AC173" s="1221"/>
      <c r="AD173" s="1221"/>
      <c r="AE173" s="1221"/>
      <c r="AF173" s="1221"/>
      <c r="AG173" s="1221"/>
      <c r="AH173" s="1221"/>
      <c r="AI173" s="1221"/>
      <c r="AJ173" s="1221"/>
      <c r="AK173" s="1221"/>
      <c r="AL173" s="1221"/>
      <c r="AM173" s="1221"/>
      <c r="AN173" s="1221"/>
      <c r="AO173" s="1221"/>
      <c r="AP173" s="1221"/>
      <c r="AQ173" s="1221"/>
      <c r="AR173" s="1221"/>
      <c r="AS173" s="1221"/>
      <c r="AT173" s="1221"/>
      <c r="AU173" s="1221"/>
      <c r="AV173" s="1221"/>
      <c r="AW173" s="1221"/>
      <c r="AX173" s="1221"/>
      <c r="AY173" s="1231">
        <f t="shared" ref="AY173:AY186" si="60">SUM(AA173:AW173)</f>
        <v>200000000</v>
      </c>
      <c r="AZ173" s="1221">
        <f>(AA173*2.9%)+AA173</f>
        <v>205800000</v>
      </c>
      <c r="BA173" s="1221"/>
      <c r="BB173" s="1221"/>
      <c r="BC173" s="1221"/>
      <c r="BD173" s="1221"/>
      <c r="BE173" s="1221"/>
      <c r="BF173" s="1221"/>
      <c r="BG173" s="1221"/>
      <c r="BH173" s="1221"/>
      <c r="BI173" s="1221"/>
      <c r="BJ173" s="1221"/>
      <c r="BK173" s="1221"/>
      <c r="BL173" s="1221"/>
      <c r="BM173" s="1221"/>
      <c r="BN173" s="1221"/>
      <c r="BO173" s="1221"/>
      <c r="BP173" s="1221"/>
      <c r="BQ173" s="1221"/>
      <c r="BR173" s="1221"/>
      <c r="BS173" s="1221"/>
      <c r="BT173" s="1221"/>
      <c r="BU173" s="1221"/>
      <c r="BV173" s="1221"/>
      <c r="BW173" s="1255">
        <f>SUM(AZ173:BU173)</f>
        <v>205800000</v>
      </c>
      <c r="BX173" s="1221">
        <f>(AZ173*4.4%)+AZ173</f>
        <v>214855200</v>
      </c>
      <c r="BY173" s="1221"/>
      <c r="BZ173" s="1221"/>
      <c r="CA173" s="1221"/>
      <c r="CB173" s="1221"/>
      <c r="CC173" s="1221"/>
      <c r="CD173" s="1221"/>
      <c r="CE173" s="1221"/>
      <c r="CF173" s="1221"/>
      <c r="CG173" s="1221"/>
      <c r="CH173" s="1221"/>
      <c r="CI173" s="1221"/>
      <c r="CJ173" s="1221"/>
      <c r="CK173" s="1221"/>
      <c r="CL173" s="1221"/>
      <c r="CM173" s="1221"/>
      <c r="CN173" s="1221"/>
      <c r="CO173" s="1221"/>
      <c r="CP173" s="1221"/>
      <c r="CQ173" s="1221"/>
      <c r="CR173" s="1221"/>
      <c r="CS173" s="1221"/>
      <c r="CT173" s="1221"/>
      <c r="CU173" s="1231">
        <f>SUM(BX173:CS173)</f>
        <v>214855200</v>
      </c>
      <c r="CV173" s="1221">
        <v>224308829</v>
      </c>
      <c r="CW173" s="1221"/>
      <c r="CX173" s="1221"/>
      <c r="CY173" s="1221"/>
      <c r="CZ173" s="1221"/>
      <c r="DA173" s="1221"/>
      <c r="DB173" s="1222"/>
      <c r="DC173" s="1222"/>
      <c r="DD173" s="1222"/>
      <c r="DE173" s="1222"/>
      <c r="DF173" s="1222"/>
      <c r="DG173" s="1222"/>
      <c r="DH173" s="1222"/>
      <c r="DI173" s="1222"/>
      <c r="DJ173" s="1222"/>
      <c r="DK173" s="1222"/>
      <c r="DL173" s="1222"/>
      <c r="DM173" s="1222"/>
      <c r="DN173" s="1222"/>
      <c r="DO173" s="1222"/>
      <c r="DP173" s="1222"/>
      <c r="DQ173" s="1222"/>
      <c r="DR173" s="1222"/>
      <c r="DS173" s="1362">
        <f>SUM(CV173:DQ173)</f>
        <v>224308829</v>
      </c>
      <c r="DT173" s="1215">
        <f t="shared" ref="DT173:DT186" si="61">+AY173+BW173+CU173+DS173</f>
        <v>844964029</v>
      </c>
      <c r="DU173" s="969" t="s">
        <v>1220</v>
      </c>
    </row>
    <row r="174" spans="1:130" ht="40.5" x14ac:dyDescent="0.25">
      <c r="A174" s="969">
        <v>2</v>
      </c>
      <c r="B174" s="1210" t="s">
        <v>552</v>
      </c>
      <c r="C174" s="1209" t="s">
        <v>596</v>
      </c>
      <c r="D174" s="832" t="s">
        <v>597</v>
      </c>
      <c r="E174" s="832" t="s">
        <v>598</v>
      </c>
      <c r="F174" s="832" t="s">
        <v>599</v>
      </c>
      <c r="G174" s="1217" t="s">
        <v>600</v>
      </c>
      <c r="H174" s="1218">
        <v>1512136</v>
      </c>
      <c r="I174" s="1164" t="s">
        <v>601</v>
      </c>
      <c r="J174" s="1164" t="s">
        <v>602</v>
      </c>
      <c r="K174" s="1164" t="s">
        <v>33</v>
      </c>
      <c r="L174" s="1218">
        <v>416740</v>
      </c>
      <c r="M174" s="1218">
        <v>1928876</v>
      </c>
      <c r="N174" s="832" t="s">
        <v>605</v>
      </c>
      <c r="O174" s="969" t="s">
        <v>606</v>
      </c>
      <c r="P174" s="1219">
        <v>15889</v>
      </c>
      <c r="Q174" s="1219">
        <v>2023</v>
      </c>
      <c r="R174" s="832" t="s">
        <v>601</v>
      </c>
      <c r="S174" s="832" t="s">
        <v>602</v>
      </c>
      <c r="T174" s="832" t="s">
        <v>33</v>
      </c>
      <c r="U174" s="1219">
        <v>9000</v>
      </c>
      <c r="V174" s="1219">
        <f t="shared" si="59"/>
        <v>24889</v>
      </c>
      <c r="W174" s="1220">
        <v>1500</v>
      </c>
      <c r="X174" s="1219">
        <v>2500</v>
      </c>
      <c r="Y174" s="1219">
        <v>2500</v>
      </c>
      <c r="Z174" s="1219">
        <v>2500</v>
      </c>
      <c r="AA174" s="1153">
        <v>320000000</v>
      </c>
      <c r="AB174" s="1221"/>
      <c r="AC174" s="1221"/>
      <c r="AD174" s="1221"/>
      <c r="AE174" s="1221"/>
      <c r="AF174" s="1221"/>
      <c r="AG174" s="1221"/>
      <c r="AH174" s="1221"/>
      <c r="AI174" s="1221"/>
      <c r="AJ174" s="1221"/>
      <c r="AK174" s="1221"/>
      <c r="AL174" s="1221"/>
      <c r="AM174" s="1221"/>
      <c r="AN174" s="1221"/>
      <c r="AO174" s="1221"/>
      <c r="AP174" s="1221"/>
      <c r="AQ174" s="1221"/>
      <c r="AR174" s="1221"/>
      <c r="AS174" s="1221"/>
      <c r="AT174" s="1221"/>
      <c r="AU174" s="1221"/>
      <c r="AV174" s="1221"/>
      <c r="AW174" s="1221"/>
      <c r="AX174" s="1221"/>
      <c r="AY174" s="1231">
        <f t="shared" si="60"/>
        <v>320000000</v>
      </c>
      <c r="AZ174" s="1221">
        <v>330030000</v>
      </c>
      <c r="BA174" s="1221"/>
      <c r="BB174" s="1221"/>
      <c r="BC174" s="1221"/>
      <c r="BD174" s="1221"/>
      <c r="BE174" s="1221"/>
      <c r="BF174" s="1221"/>
      <c r="BG174" s="1221"/>
      <c r="BH174" s="1221"/>
      <c r="BI174" s="1221"/>
      <c r="BJ174" s="1221"/>
      <c r="BK174" s="1221"/>
      <c r="BL174" s="1221"/>
      <c r="BM174" s="1221"/>
      <c r="BN174" s="1221"/>
      <c r="BO174" s="1221"/>
      <c r="BP174" s="1221"/>
      <c r="BQ174" s="1221"/>
      <c r="BR174" s="1221"/>
      <c r="BS174" s="1221"/>
      <c r="BT174" s="1221"/>
      <c r="BU174" s="1221"/>
      <c r="BV174" s="1221"/>
      <c r="BW174" s="1255">
        <f t="shared" ref="BW174:BW186" si="62">SUM(AZ174:BU174)</f>
        <v>330030000</v>
      </c>
      <c r="BX174" s="1221">
        <f>(AZ174*4.4%)+AZ174</f>
        <v>344551320</v>
      </c>
      <c r="BY174" s="1221"/>
      <c r="BZ174" s="1221"/>
      <c r="CA174" s="1221"/>
      <c r="CB174" s="1221"/>
      <c r="CC174" s="1221"/>
      <c r="CD174" s="1221"/>
      <c r="CE174" s="1221"/>
      <c r="CF174" s="1221"/>
      <c r="CG174" s="1221"/>
      <c r="CH174" s="1221"/>
      <c r="CI174" s="1221"/>
      <c r="CJ174" s="1221"/>
      <c r="CK174" s="1221"/>
      <c r="CL174" s="1221"/>
      <c r="CM174" s="1221"/>
      <c r="CN174" s="1221"/>
      <c r="CO174" s="1221"/>
      <c r="CP174" s="1221"/>
      <c r="CQ174" s="1221"/>
      <c r="CR174" s="1221"/>
      <c r="CS174" s="1221"/>
      <c r="CT174" s="1221"/>
      <c r="CU174" s="1231">
        <f t="shared" ref="CU174:CU186" si="63">SUM(BX174:CS174)</f>
        <v>344551320</v>
      </c>
      <c r="CV174" s="1221">
        <v>359711578</v>
      </c>
      <c r="CW174" s="1221"/>
      <c r="CX174" s="1221"/>
      <c r="CY174" s="1221"/>
      <c r="CZ174" s="1221"/>
      <c r="DA174" s="1221"/>
      <c r="DB174" s="1222"/>
      <c r="DC174" s="1222"/>
      <c r="DD174" s="1222"/>
      <c r="DE174" s="1222"/>
      <c r="DF174" s="1222"/>
      <c r="DG174" s="1222"/>
      <c r="DH174" s="1222"/>
      <c r="DI174" s="1222"/>
      <c r="DJ174" s="1222"/>
      <c r="DK174" s="1222"/>
      <c r="DL174" s="1222"/>
      <c r="DM174" s="1222"/>
      <c r="DN174" s="1222"/>
      <c r="DO174" s="1222"/>
      <c r="DP174" s="1222"/>
      <c r="DQ174" s="1222"/>
      <c r="DR174" s="1222"/>
      <c r="DS174" s="1362">
        <f t="shared" ref="DS174:DS186" si="64">SUM(CV174:DQ174)</f>
        <v>359711578</v>
      </c>
      <c r="DT174" s="1215">
        <f t="shared" si="61"/>
        <v>1354292898</v>
      </c>
      <c r="DU174" s="969" t="s">
        <v>1220</v>
      </c>
    </row>
    <row r="175" spans="1:130" ht="40.5" x14ac:dyDescent="0.25">
      <c r="A175" s="969">
        <v>2</v>
      </c>
      <c r="B175" s="1210" t="s">
        <v>552</v>
      </c>
      <c r="C175" s="1209" t="s">
        <v>596</v>
      </c>
      <c r="D175" s="832" t="s">
        <v>597</v>
      </c>
      <c r="E175" s="832" t="s">
        <v>598</v>
      </c>
      <c r="F175" s="832" t="s">
        <v>599</v>
      </c>
      <c r="G175" s="1217" t="s">
        <v>600</v>
      </c>
      <c r="H175" s="1218">
        <v>1512136</v>
      </c>
      <c r="I175" s="1164" t="s">
        <v>601</v>
      </c>
      <c r="J175" s="1164" t="s">
        <v>602</v>
      </c>
      <c r="K175" s="1164" t="s">
        <v>33</v>
      </c>
      <c r="L175" s="1218">
        <v>416740</v>
      </c>
      <c r="M175" s="1218">
        <v>1928876</v>
      </c>
      <c r="N175" s="832" t="s">
        <v>607</v>
      </c>
      <c r="O175" s="969" t="s">
        <v>608</v>
      </c>
      <c r="P175" s="1219">
        <v>543</v>
      </c>
      <c r="Q175" s="1219">
        <v>2023</v>
      </c>
      <c r="R175" s="832" t="s">
        <v>601</v>
      </c>
      <c r="S175" s="832" t="s">
        <v>602</v>
      </c>
      <c r="T175" s="832" t="s">
        <v>33</v>
      </c>
      <c r="U175" s="1220">
        <v>240</v>
      </c>
      <c r="V175" s="1219">
        <f t="shared" si="59"/>
        <v>783</v>
      </c>
      <c r="W175" s="1220">
        <v>30</v>
      </c>
      <c r="X175" s="1219">
        <v>70</v>
      </c>
      <c r="Y175" s="1219">
        <v>70</v>
      </c>
      <c r="Z175" s="1219">
        <v>70</v>
      </c>
      <c r="AA175" s="1153">
        <v>40000000</v>
      </c>
      <c r="AB175" s="1221"/>
      <c r="AC175" s="1221"/>
      <c r="AD175" s="1221"/>
      <c r="AE175" s="1221"/>
      <c r="AF175" s="1221"/>
      <c r="AG175" s="1221"/>
      <c r="AH175" s="1221"/>
      <c r="AI175" s="1221"/>
      <c r="AJ175" s="1221"/>
      <c r="AK175" s="1221"/>
      <c r="AL175" s="1221"/>
      <c r="AM175" s="1221"/>
      <c r="AN175" s="1221"/>
      <c r="AO175" s="1221"/>
      <c r="AP175" s="1221"/>
      <c r="AQ175" s="1221"/>
      <c r="AR175" s="1221"/>
      <c r="AS175" s="1221"/>
      <c r="AT175" s="1221"/>
      <c r="AU175" s="1221"/>
      <c r="AV175" s="1221"/>
      <c r="AW175" s="1221"/>
      <c r="AX175" s="1221"/>
      <c r="AY175" s="1231">
        <f t="shared" si="60"/>
        <v>40000000</v>
      </c>
      <c r="AZ175" s="1221">
        <f>(AA175*2.9%)+AA175</f>
        <v>41160000</v>
      </c>
      <c r="BA175" s="1221"/>
      <c r="BB175" s="1221"/>
      <c r="BC175" s="1221"/>
      <c r="BD175" s="1221"/>
      <c r="BE175" s="1221"/>
      <c r="BF175" s="1221"/>
      <c r="BG175" s="1221"/>
      <c r="BH175" s="1221"/>
      <c r="BI175" s="1221"/>
      <c r="BJ175" s="1221"/>
      <c r="BK175" s="1221"/>
      <c r="BL175" s="1221"/>
      <c r="BM175" s="1221"/>
      <c r="BN175" s="1221"/>
      <c r="BO175" s="1221"/>
      <c r="BP175" s="1221"/>
      <c r="BQ175" s="1221"/>
      <c r="BR175" s="1221"/>
      <c r="BS175" s="1221"/>
      <c r="BT175" s="1221"/>
      <c r="BU175" s="1221"/>
      <c r="BV175" s="1221"/>
      <c r="BW175" s="1255">
        <f t="shared" si="62"/>
        <v>41160000</v>
      </c>
      <c r="BX175" s="1221">
        <f>(AZ175*4.4%)+AZ175</f>
        <v>42971040</v>
      </c>
      <c r="BY175" s="1221"/>
      <c r="BZ175" s="1221"/>
      <c r="CA175" s="1221"/>
      <c r="CB175" s="1221"/>
      <c r="CC175" s="1221"/>
      <c r="CD175" s="1221"/>
      <c r="CE175" s="1221"/>
      <c r="CF175" s="1221"/>
      <c r="CG175" s="1221"/>
      <c r="CH175" s="1221"/>
      <c r="CI175" s="1221"/>
      <c r="CJ175" s="1221"/>
      <c r="CK175" s="1221"/>
      <c r="CL175" s="1221"/>
      <c r="CM175" s="1221"/>
      <c r="CN175" s="1221"/>
      <c r="CO175" s="1221"/>
      <c r="CP175" s="1221"/>
      <c r="CQ175" s="1221"/>
      <c r="CR175" s="1221"/>
      <c r="CS175" s="1221"/>
      <c r="CT175" s="1221"/>
      <c r="CU175" s="1231">
        <f t="shared" si="63"/>
        <v>42971040</v>
      </c>
      <c r="CV175" s="1221">
        <v>44861766</v>
      </c>
      <c r="CW175" s="1221"/>
      <c r="CX175" s="1221"/>
      <c r="CY175" s="1221"/>
      <c r="CZ175" s="1221"/>
      <c r="DA175" s="1221"/>
      <c r="DB175" s="1222"/>
      <c r="DC175" s="1222"/>
      <c r="DD175" s="1222"/>
      <c r="DE175" s="1222"/>
      <c r="DF175" s="1222"/>
      <c r="DG175" s="1222"/>
      <c r="DH175" s="1222"/>
      <c r="DI175" s="1222"/>
      <c r="DJ175" s="1222"/>
      <c r="DK175" s="1222"/>
      <c r="DL175" s="1222"/>
      <c r="DM175" s="1222"/>
      <c r="DN175" s="1222"/>
      <c r="DO175" s="1222"/>
      <c r="DP175" s="1222"/>
      <c r="DQ175" s="1222"/>
      <c r="DR175" s="1222"/>
      <c r="DS175" s="1362">
        <f t="shared" si="64"/>
        <v>44861766</v>
      </c>
      <c r="DT175" s="1215">
        <f t="shared" si="61"/>
        <v>168992806</v>
      </c>
      <c r="DU175" s="969" t="s">
        <v>1220</v>
      </c>
    </row>
    <row r="176" spans="1:130" ht="40.5" x14ac:dyDescent="0.25">
      <c r="A176" s="969">
        <v>2</v>
      </c>
      <c r="B176" s="1210" t="s">
        <v>552</v>
      </c>
      <c r="C176" s="1209" t="s">
        <v>596</v>
      </c>
      <c r="D176" s="832" t="s">
        <v>597</v>
      </c>
      <c r="E176" s="832" t="s">
        <v>598</v>
      </c>
      <c r="F176" s="832" t="s">
        <v>599</v>
      </c>
      <c r="G176" s="1217" t="s">
        <v>600</v>
      </c>
      <c r="H176" s="1218">
        <v>1512136</v>
      </c>
      <c r="I176" s="1164" t="s">
        <v>601</v>
      </c>
      <c r="J176" s="1164" t="s">
        <v>602</v>
      </c>
      <c r="K176" s="1164" t="s">
        <v>33</v>
      </c>
      <c r="L176" s="1218">
        <v>416740</v>
      </c>
      <c r="M176" s="1218">
        <v>1928876</v>
      </c>
      <c r="N176" s="832" t="s">
        <v>609</v>
      </c>
      <c r="O176" s="969" t="s">
        <v>610</v>
      </c>
      <c r="P176" s="1219">
        <v>671000</v>
      </c>
      <c r="Q176" s="1219">
        <v>2023</v>
      </c>
      <c r="R176" s="832" t="s">
        <v>601</v>
      </c>
      <c r="S176" s="832" t="s">
        <v>602</v>
      </c>
      <c r="T176" s="832" t="s">
        <v>33</v>
      </c>
      <c r="U176" s="1220">
        <v>7500</v>
      </c>
      <c r="V176" s="1219">
        <f>+P176+U176</f>
        <v>678500</v>
      </c>
      <c r="W176" s="1220">
        <v>1500</v>
      </c>
      <c r="X176" s="1219">
        <v>2000</v>
      </c>
      <c r="Y176" s="1219">
        <v>2000</v>
      </c>
      <c r="Z176" s="1219">
        <v>2000</v>
      </c>
      <c r="AA176" s="1153">
        <v>453661247</v>
      </c>
      <c r="AB176" s="1221"/>
      <c r="AC176" s="1221"/>
      <c r="AD176" s="1221"/>
      <c r="AE176" s="1221"/>
      <c r="AF176" s="1221"/>
      <c r="AG176" s="1221"/>
      <c r="AH176" s="1221"/>
      <c r="AI176" s="1221"/>
      <c r="AJ176" s="1221"/>
      <c r="AK176" s="1221"/>
      <c r="AL176" s="1221"/>
      <c r="AM176" s="1221"/>
      <c r="AN176" s="1221"/>
      <c r="AO176" s="1221"/>
      <c r="AP176" s="1221"/>
      <c r="AQ176" s="1221"/>
      <c r="AR176" s="1221"/>
      <c r="AS176" s="1221"/>
      <c r="AT176" s="1221"/>
      <c r="AU176" s="1221"/>
      <c r="AV176" s="1221"/>
      <c r="AW176" s="1221"/>
      <c r="AX176" s="1221"/>
      <c r="AY176" s="1231">
        <f t="shared" si="60"/>
        <v>453661247</v>
      </c>
      <c r="AZ176" s="1221">
        <v>412727000</v>
      </c>
      <c r="BA176" s="1221"/>
      <c r="BB176" s="1221"/>
      <c r="BC176" s="1221"/>
      <c r="BD176" s="1221"/>
      <c r="BE176" s="1221"/>
      <c r="BF176" s="1221"/>
      <c r="BG176" s="1221"/>
      <c r="BH176" s="1221"/>
      <c r="BI176" s="1221"/>
      <c r="BJ176" s="1221"/>
      <c r="BK176" s="1221"/>
      <c r="BL176" s="1221"/>
      <c r="BM176" s="1221"/>
      <c r="BN176" s="1221"/>
      <c r="BO176" s="1221"/>
      <c r="BP176" s="1221"/>
      <c r="BQ176" s="1221"/>
      <c r="BR176" s="1221"/>
      <c r="BS176" s="1221"/>
      <c r="BT176" s="1221"/>
      <c r="BU176" s="1221"/>
      <c r="BV176" s="1221"/>
      <c r="BW176" s="1255">
        <f t="shared" si="62"/>
        <v>412727000</v>
      </c>
      <c r="BX176" s="1221">
        <v>430886900</v>
      </c>
      <c r="BY176" s="1221"/>
      <c r="BZ176" s="1221"/>
      <c r="CA176" s="1221"/>
      <c r="CB176" s="1221"/>
      <c r="CC176" s="1221"/>
      <c r="CD176" s="1221"/>
      <c r="CE176" s="1221"/>
      <c r="CF176" s="1221"/>
      <c r="CG176" s="1221"/>
      <c r="CH176" s="1221"/>
      <c r="CI176" s="1221"/>
      <c r="CJ176" s="1221"/>
      <c r="CK176" s="1221"/>
      <c r="CL176" s="1221"/>
      <c r="CM176" s="1221"/>
      <c r="CN176" s="1221"/>
      <c r="CO176" s="1221"/>
      <c r="CP176" s="1221"/>
      <c r="CQ176" s="1221"/>
      <c r="CR176" s="1221"/>
      <c r="CS176" s="1221"/>
      <c r="CT176" s="1221"/>
      <c r="CU176" s="1231">
        <f t="shared" si="63"/>
        <v>430886900</v>
      </c>
      <c r="CV176" s="1221">
        <v>449845836</v>
      </c>
      <c r="CW176" s="1221"/>
      <c r="CX176" s="1221"/>
      <c r="CY176" s="1221"/>
      <c r="CZ176" s="1221"/>
      <c r="DA176" s="1221"/>
      <c r="DB176" s="1222"/>
      <c r="DC176" s="1222"/>
      <c r="DD176" s="1222"/>
      <c r="DE176" s="1222"/>
      <c r="DF176" s="1222"/>
      <c r="DG176" s="1222"/>
      <c r="DH176" s="1222"/>
      <c r="DI176" s="1222"/>
      <c r="DJ176" s="1222"/>
      <c r="DK176" s="1222"/>
      <c r="DL176" s="1222"/>
      <c r="DM176" s="1222"/>
      <c r="DN176" s="1222"/>
      <c r="DO176" s="1222"/>
      <c r="DP176" s="1222"/>
      <c r="DQ176" s="1222"/>
      <c r="DR176" s="1222"/>
      <c r="DS176" s="1362">
        <f t="shared" si="64"/>
        <v>449845836</v>
      </c>
      <c r="DT176" s="1215">
        <f t="shared" si="61"/>
        <v>1747120983</v>
      </c>
      <c r="DU176" s="969" t="s">
        <v>1220</v>
      </c>
    </row>
    <row r="177" spans="1:130" ht="40.5" x14ac:dyDescent="0.25">
      <c r="A177" s="969">
        <v>2</v>
      </c>
      <c r="B177" s="1210" t="s">
        <v>552</v>
      </c>
      <c r="C177" s="1209" t="s">
        <v>596</v>
      </c>
      <c r="D177" s="832" t="s">
        <v>597</v>
      </c>
      <c r="E177" s="832" t="s">
        <v>598</v>
      </c>
      <c r="F177" s="832" t="s">
        <v>599</v>
      </c>
      <c r="G177" s="1217" t="s">
        <v>600</v>
      </c>
      <c r="H177" s="1218">
        <v>1512136</v>
      </c>
      <c r="I177" s="1164" t="s">
        <v>601</v>
      </c>
      <c r="J177" s="1164" t="s">
        <v>602</v>
      </c>
      <c r="K177" s="1164" t="s">
        <v>33</v>
      </c>
      <c r="L177" s="1218">
        <v>416740</v>
      </c>
      <c r="M177" s="1218">
        <v>1928876</v>
      </c>
      <c r="N177" s="832" t="s">
        <v>611</v>
      </c>
      <c r="O177" s="969" t="s">
        <v>612</v>
      </c>
      <c r="P177" s="1219">
        <v>1106061</v>
      </c>
      <c r="Q177" s="1219">
        <v>2023</v>
      </c>
      <c r="R177" s="832" t="s">
        <v>601</v>
      </c>
      <c r="S177" s="832" t="s">
        <v>613</v>
      </c>
      <c r="T177" s="832" t="s">
        <v>33</v>
      </c>
      <c r="U177" s="1220">
        <v>700000</v>
      </c>
      <c r="V177" s="1219">
        <f t="shared" ref="V177:V186" si="65">+P177+U177</f>
        <v>1806061</v>
      </c>
      <c r="W177" s="1220">
        <v>175000</v>
      </c>
      <c r="X177" s="1219">
        <v>350000</v>
      </c>
      <c r="Y177" s="1219">
        <v>525000</v>
      </c>
      <c r="Z177" s="1219">
        <v>700000</v>
      </c>
      <c r="AA177" s="1153">
        <v>560000000</v>
      </c>
      <c r="AB177" s="1221"/>
      <c r="AC177" s="1221"/>
      <c r="AD177" s="1221"/>
      <c r="AE177" s="1221"/>
      <c r="AF177" s="1221"/>
      <c r="AG177" s="1221"/>
      <c r="AH177" s="1221"/>
      <c r="AI177" s="1221"/>
      <c r="AJ177" s="1221"/>
      <c r="AK177" s="1221"/>
      <c r="AL177" s="1221"/>
      <c r="AM177" s="1221"/>
      <c r="AN177" s="1221"/>
      <c r="AO177" s="1221"/>
      <c r="AP177" s="1221"/>
      <c r="AQ177" s="1221"/>
      <c r="AR177" s="1221"/>
      <c r="AS177" s="1221"/>
      <c r="AT177" s="1221"/>
      <c r="AU177" s="1221"/>
      <c r="AV177" s="1221"/>
      <c r="AW177" s="1221"/>
      <c r="AX177" s="1221"/>
      <c r="AY177" s="1231">
        <f t="shared" si="60"/>
        <v>560000000</v>
      </c>
      <c r="AZ177" s="1221">
        <v>618525000</v>
      </c>
      <c r="BA177" s="1221"/>
      <c r="BB177" s="1221"/>
      <c r="BC177" s="1221"/>
      <c r="BD177" s="1221"/>
      <c r="BE177" s="1221"/>
      <c r="BF177" s="1221"/>
      <c r="BG177" s="1221"/>
      <c r="BH177" s="1221"/>
      <c r="BI177" s="1221"/>
      <c r="BJ177" s="1221"/>
      <c r="BK177" s="1221"/>
      <c r="BL177" s="1221"/>
      <c r="BM177" s="1221"/>
      <c r="BN177" s="1221"/>
      <c r="BO177" s="1221"/>
      <c r="BP177" s="1221"/>
      <c r="BQ177" s="1221"/>
      <c r="BR177" s="1221"/>
      <c r="BS177" s="1221"/>
      <c r="BT177" s="1221"/>
      <c r="BU177" s="1221"/>
      <c r="BV177" s="1221"/>
      <c r="BW177" s="1255">
        <f t="shared" si="62"/>
        <v>618525000</v>
      </c>
      <c r="BX177" s="1221">
        <f>(AZ177*4.4%)+AZ177+1394159</f>
        <v>647134259</v>
      </c>
      <c r="BY177" s="1221"/>
      <c r="BZ177" s="1221"/>
      <c r="CA177" s="1221"/>
      <c r="CB177" s="1221"/>
      <c r="CC177" s="1221"/>
      <c r="CD177" s="1221"/>
      <c r="CE177" s="1221"/>
      <c r="CF177" s="1221"/>
      <c r="CG177" s="1221"/>
      <c r="CH177" s="1221"/>
      <c r="CI177" s="1221"/>
      <c r="CJ177" s="1221"/>
      <c r="CK177" s="1221"/>
      <c r="CL177" s="1221"/>
      <c r="CM177" s="1221"/>
      <c r="CN177" s="1221"/>
      <c r="CO177" s="1221"/>
      <c r="CP177" s="1221"/>
      <c r="CQ177" s="1221"/>
      <c r="CR177" s="1221"/>
      <c r="CS177" s="1221"/>
      <c r="CT177" s="1221"/>
      <c r="CU177" s="1231">
        <f t="shared" si="63"/>
        <v>647134259</v>
      </c>
      <c r="CV177" s="1221">
        <v>675608166</v>
      </c>
      <c r="CW177" s="1221"/>
      <c r="CX177" s="1221"/>
      <c r="CY177" s="1221"/>
      <c r="CZ177" s="1221"/>
      <c r="DA177" s="1221"/>
      <c r="DB177" s="1222"/>
      <c r="DC177" s="1222"/>
      <c r="DD177" s="1222"/>
      <c r="DE177" s="1222"/>
      <c r="DF177" s="1222"/>
      <c r="DG177" s="1222"/>
      <c r="DH177" s="1222"/>
      <c r="DI177" s="1222"/>
      <c r="DJ177" s="1222"/>
      <c r="DK177" s="1222"/>
      <c r="DL177" s="1222"/>
      <c r="DM177" s="1222"/>
      <c r="DN177" s="1222"/>
      <c r="DO177" s="1222"/>
      <c r="DP177" s="1222"/>
      <c r="DQ177" s="1222"/>
      <c r="DR177" s="1222"/>
      <c r="DS177" s="1362">
        <f t="shared" si="64"/>
        <v>675608166</v>
      </c>
      <c r="DT177" s="1215">
        <f t="shared" si="61"/>
        <v>2501267425</v>
      </c>
      <c r="DU177" s="969" t="s">
        <v>1220</v>
      </c>
    </row>
    <row r="178" spans="1:130" ht="40.5" x14ac:dyDescent="0.25">
      <c r="A178" s="969">
        <v>2</v>
      </c>
      <c r="B178" s="1210" t="s">
        <v>552</v>
      </c>
      <c r="C178" s="1209" t="s">
        <v>596</v>
      </c>
      <c r="D178" s="832" t="s">
        <v>597</v>
      </c>
      <c r="E178" s="832" t="s">
        <v>598</v>
      </c>
      <c r="F178" s="832" t="s">
        <v>599</v>
      </c>
      <c r="G178" s="1217" t="s">
        <v>600</v>
      </c>
      <c r="H178" s="1218">
        <v>1512136</v>
      </c>
      <c r="I178" s="1164" t="s">
        <v>601</v>
      </c>
      <c r="J178" s="1164" t="s">
        <v>602</v>
      </c>
      <c r="K178" s="1164" t="s">
        <v>33</v>
      </c>
      <c r="L178" s="1218">
        <v>416740</v>
      </c>
      <c r="M178" s="1218">
        <v>1928876</v>
      </c>
      <c r="N178" s="832" t="s">
        <v>614</v>
      </c>
      <c r="O178" s="969" t="s">
        <v>615</v>
      </c>
      <c r="P178" s="1219">
        <v>34525</v>
      </c>
      <c r="Q178" s="1219">
        <v>2023</v>
      </c>
      <c r="R178" s="832" t="s">
        <v>601</v>
      </c>
      <c r="S178" s="832" t="s">
        <v>613</v>
      </c>
      <c r="T178" s="832" t="s">
        <v>33</v>
      </c>
      <c r="U178" s="1219">
        <v>1800</v>
      </c>
      <c r="V178" s="1219">
        <f t="shared" si="65"/>
        <v>36325</v>
      </c>
      <c r="W178" s="1220">
        <v>250</v>
      </c>
      <c r="X178" s="1219">
        <v>550</v>
      </c>
      <c r="Y178" s="1219">
        <v>450</v>
      </c>
      <c r="Z178" s="1219">
        <v>550</v>
      </c>
      <c r="AA178" s="1153">
        <v>250000000</v>
      </c>
      <c r="AB178" s="1221"/>
      <c r="AC178" s="1221"/>
      <c r="AD178" s="1221"/>
      <c r="AE178" s="1221"/>
      <c r="AF178" s="1221"/>
      <c r="AG178" s="1221"/>
      <c r="AH178" s="1221"/>
      <c r="AI178" s="1221"/>
      <c r="AJ178" s="1221"/>
      <c r="AK178" s="1221"/>
      <c r="AL178" s="1221"/>
      <c r="AM178" s="1221"/>
      <c r="AN178" s="1221"/>
      <c r="AO178" s="1221"/>
      <c r="AP178" s="1221"/>
      <c r="AQ178" s="1221"/>
      <c r="AR178" s="1221"/>
      <c r="AS178" s="1221"/>
      <c r="AT178" s="1221"/>
      <c r="AU178" s="1221"/>
      <c r="AV178" s="1221"/>
      <c r="AW178" s="1221"/>
      <c r="AX178" s="1221"/>
      <c r="AY178" s="1231">
        <f t="shared" si="60"/>
        <v>250000000</v>
      </c>
      <c r="AZ178" s="1221">
        <f>(AA178*2.9%)+AA178</f>
        <v>257250000</v>
      </c>
      <c r="BA178" s="1221"/>
      <c r="BB178" s="1221"/>
      <c r="BC178" s="1221"/>
      <c r="BD178" s="1221"/>
      <c r="BE178" s="1221"/>
      <c r="BF178" s="1221"/>
      <c r="BG178" s="1221"/>
      <c r="BH178" s="1221"/>
      <c r="BI178" s="1221"/>
      <c r="BJ178" s="1221"/>
      <c r="BK178" s="1221"/>
      <c r="BL178" s="1221"/>
      <c r="BM178" s="1221"/>
      <c r="BN178" s="1221"/>
      <c r="BO178" s="1221"/>
      <c r="BP178" s="1221"/>
      <c r="BQ178" s="1221"/>
      <c r="BR178" s="1221"/>
      <c r="BS178" s="1221"/>
      <c r="BT178" s="1221"/>
      <c r="BU178" s="1221"/>
      <c r="BV178" s="1221"/>
      <c r="BW178" s="1255">
        <f t="shared" si="62"/>
        <v>257250000</v>
      </c>
      <c r="BX178" s="1221">
        <f t="shared" ref="BX178:BX183" si="66">(AZ178*4.4%)+AZ178</f>
        <v>268569000</v>
      </c>
      <c r="BY178" s="1221"/>
      <c r="BZ178" s="1221"/>
      <c r="CA178" s="1221"/>
      <c r="CB178" s="1221"/>
      <c r="CC178" s="1221"/>
      <c r="CD178" s="1221"/>
      <c r="CE178" s="1221"/>
      <c r="CF178" s="1221"/>
      <c r="CG178" s="1221"/>
      <c r="CH178" s="1221"/>
      <c r="CI178" s="1221"/>
      <c r="CJ178" s="1221"/>
      <c r="CK178" s="1221"/>
      <c r="CL178" s="1221"/>
      <c r="CM178" s="1221"/>
      <c r="CN178" s="1221"/>
      <c r="CO178" s="1221"/>
      <c r="CP178" s="1221"/>
      <c r="CQ178" s="1221"/>
      <c r="CR178" s="1221"/>
      <c r="CS178" s="1221"/>
      <c r="CT178" s="1221"/>
      <c r="CU178" s="1231">
        <f t="shared" si="63"/>
        <v>268569000</v>
      </c>
      <c r="CV178" s="1221">
        <v>280666957</v>
      </c>
      <c r="CW178" s="1221"/>
      <c r="CX178" s="1221"/>
      <c r="CY178" s="1221"/>
      <c r="CZ178" s="1221"/>
      <c r="DA178" s="1221"/>
      <c r="DB178" s="1222"/>
      <c r="DC178" s="1222"/>
      <c r="DD178" s="1222"/>
      <c r="DE178" s="1222"/>
      <c r="DF178" s="1222"/>
      <c r="DG178" s="1222"/>
      <c r="DH178" s="1222"/>
      <c r="DI178" s="1222"/>
      <c r="DJ178" s="1222"/>
      <c r="DK178" s="1222"/>
      <c r="DL178" s="1222"/>
      <c r="DM178" s="1222"/>
      <c r="DN178" s="1222"/>
      <c r="DO178" s="1222"/>
      <c r="DP178" s="1222"/>
      <c r="DQ178" s="1222"/>
      <c r="DR178" s="1222"/>
      <c r="DS178" s="1362">
        <f t="shared" si="64"/>
        <v>280666957</v>
      </c>
      <c r="DT178" s="1215">
        <f t="shared" si="61"/>
        <v>1056485957</v>
      </c>
      <c r="DU178" s="969" t="s">
        <v>1220</v>
      </c>
    </row>
    <row r="179" spans="1:130" ht="40.5" x14ac:dyDescent="0.25">
      <c r="A179" s="969">
        <v>2</v>
      </c>
      <c r="B179" s="1210" t="s">
        <v>552</v>
      </c>
      <c r="C179" s="1209" t="s">
        <v>596</v>
      </c>
      <c r="D179" s="832" t="s">
        <v>597</v>
      </c>
      <c r="E179" s="832" t="s">
        <v>598</v>
      </c>
      <c r="F179" s="832" t="s">
        <v>599</v>
      </c>
      <c r="G179" s="1217" t="s">
        <v>600</v>
      </c>
      <c r="H179" s="1218">
        <v>1512136</v>
      </c>
      <c r="I179" s="1164" t="s">
        <v>601</v>
      </c>
      <c r="J179" s="1164" t="s">
        <v>602</v>
      </c>
      <c r="K179" s="1164" t="s">
        <v>33</v>
      </c>
      <c r="L179" s="1218">
        <v>416740</v>
      </c>
      <c r="M179" s="1218">
        <v>1928876</v>
      </c>
      <c r="N179" s="832" t="s">
        <v>616</v>
      </c>
      <c r="O179" s="969" t="s">
        <v>617</v>
      </c>
      <c r="P179" s="1219">
        <v>600</v>
      </c>
      <c r="Q179" s="1219">
        <v>2023</v>
      </c>
      <c r="R179" s="832" t="s">
        <v>601</v>
      </c>
      <c r="S179" s="832" t="s">
        <v>613</v>
      </c>
      <c r="T179" s="832" t="s">
        <v>33</v>
      </c>
      <c r="U179" s="1219">
        <v>60</v>
      </c>
      <c r="V179" s="1219">
        <f t="shared" si="65"/>
        <v>660</v>
      </c>
      <c r="W179" s="1220">
        <v>10</v>
      </c>
      <c r="X179" s="1219">
        <v>20</v>
      </c>
      <c r="Y179" s="1219">
        <v>20</v>
      </c>
      <c r="Z179" s="1219">
        <v>10</v>
      </c>
      <c r="AA179" s="1153">
        <v>200000000</v>
      </c>
      <c r="AB179" s="1221"/>
      <c r="AC179" s="1221"/>
      <c r="AD179" s="1221"/>
      <c r="AE179" s="1221"/>
      <c r="AF179" s="1221"/>
      <c r="AG179" s="1221"/>
      <c r="AH179" s="1221"/>
      <c r="AI179" s="1221"/>
      <c r="AJ179" s="1221"/>
      <c r="AK179" s="1221"/>
      <c r="AL179" s="1221"/>
      <c r="AM179" s="1221"/>
      <c r="AN179" s="1221"/>
      <c r="AO179" s="1221"/>
      <c r="AP179" s="1221"/>
      <c r="AQ179" s="1221"/>
      <c r="AR179" s="1221"/>
      <c r="AS179" s="1221"/>
      <c r="AT179" s="1221"/>
      <c r="AU179" s="1221"/>
      <c r="AV179" s="1221"/>
      <c r="AW179" s="1221"/>
      <c r="AX179" s="1221"/>
      <c r="AY179" s="1231">
        <f t="shared" si="60"/>
        <v>200000000</v>
      </c>
      <c r="AZ179" s="1221">
        <v>198073875</v>
      </c>
      <c r="BA179" s="1221"/>
      <c r="BB179" s="1221"/>
      <c r="BC179" s="1221"/>
      <c r="BD179" s="1221"/>
      <c r="BE179" s="1221"/>
      <c r="BF179" s="1221"/>
      <c r="BG179" s="1221"/>
      <c r="BH179" s="1221"/>
      <c r="BI179" s="1221"/>
      <c r="BJ179" s="1221"/>
      <c r="BK179" s="1221"/>
      <c r="BL179" s="1221"/>
      <c r="BM179" s="1221"/>
      <c r="BN179" s="1221"/>
      <c r="BO179" s="1221"/>
      <c r="BP179" s="1221"/>
      <c r="BQ179" s="1221"/>
      <c r="BR179" s="1221"/>
      <c r="BS179" s="1221"/>
      <c r="BT179" s="1221"/>
      <c r="BU179" s="1221"/>
      <c r="BV179" s="1221"/>
      <c r="BW179" s="1255">
        <f t="shared" si="62"/>
        <v>198073875</v>
      </c>
      <c r="BX179" s="1221">
        <f t="shared" si="66"/>
        <v>206789125.5</v>
      </c>
      <c r="BY179" s="1221"/>
      <c r="BZ179" s="1221"/>
      <c r="CA179" s="1221"/>
      <c r="CB179" s="1221"/>
      <c r="CC179" s="1221"/>
      <c r="CD179" s="1221"/>
      <c r="CE179" s="1221"/>
      <c r="CF179" s="1221"/>
      <c r="CG179" s="1221"/>
      <c r="CH179" s="1221"/>
      <c r="CI179" s="1221"/>
      <c r="CJ179" s="1221"/>
      <c r="CK179" s="1221"/>
      <c r="CL179" s="1221"/>
      <c r="CM179" s="1221"/>
      <c r="CN179" s="1221"/>
      <c r="CO179" s="1221"/>
      <c r="CP179" s="1221"/>
      <c r="CQ179" s="1221"/>
      <c r="CR179" s="1221"/>
      <c r="CS179" s="1221"/>
      <c r="CT179" s="1221"/>
      <c r="CU179" s="1231">
        <f t="shared" si="63"/>
        <v>206789125.5</v>
      </c>
      <c r="CV179" s="1221">
        <v>215887847</v>
      </c>
      <c r="CW179" s="1221"/>
      <c r="CX179" s="1221"/>
      <c r="CY179" s="1221"/>
      <c r="CZ179" s="1221"/>
      <c r="DA179" s="1221"/>
      <c r="DB179" s="1222"/>
      <c r="DC179" s="1222"/>
      <c r="DD179" s="1222"/>
      <c r="DE179" s="1222"/>
      <c r="DF179" s="1222"/>
      <c r="DG179" s="1222"/>
      <c r="DH179" s="1222"/>
      <c r="DI179" s="1222"/>
      <c r="DJ179" s="1222"/>
      <c r="DK179" s="1222"/>
      <c r="DL179" s="1222"/>
      <c r="DM179" s="1222"/>
      <c r="DN179" s="1222"/>
      <c r="DO179" s="1222"/>
      <c r="DP179" s="1222"/>
      <c r="DQ179" s="1222"/>
      <c r="DR179" s="1222"/>
      <c r="DS179" s="1362">
        <f t="shared" si="64"/>
        <v>215887847</v>
      </c>
      <c r="DT179" s="1215">
        <f t="shared" si="61"/>
        <v>820750847.5</v>
      </c>
      <c r="DU179" s="969" t="s">
        <v>1220</v>
      </c>
    </row>
    <row r="180" spans="1:130" ht="40.5" x14ac:dyDescent="0.25">
      <c r="A180" s="969">
        <v>2</v>
      </c>
      <c r="B180" s="1210" t="s">
        <v>552</v>
      </c>
      <c r="C180" s="1209" t="s">
        <v>596</v>
      </c>
      <c r="D180" s="832" t="s">
        <v>597</v>
      </c>
      <c r="E180" s="832" t="s">
        <v>598</v>
      </c>
      <c r="F180" s="832" t="s">
        <v>599</v>
      </c>
      <c r="G180" s="1217" t="s">
        <v>600</v>
      </c>
      <c r="H180" s="1218">
        <v>1512136</v>
      </c>
      <c r="I180" s="1164" t="s">
        <v>601</v>
      </c>
      <c r="J180" s="1164" t="s">
        <v>602</v>
      </c>
      <c r="K180" s="1164" t="s">
        <v>33</v>
      </c>
      <c r="L180" s="1218">
        <v>416740</v>
      </c>
      <c r="M180" s="1218">
        <v>1928876</v>
      </c>
      <c r="N180" s="832" t="s">
        <v>618</v>
      </c>
      <c r="O180" s="969" t="s">
        <v>619</v>
      </c>
      <c r="P180" s="1219">
        <v>17</v>
      </c>
      <c r="Q180" s="1219">
        <v>2023</v>
      </c>
      <c r="R180" s="832" t="s">
        <v>601</v>
      </c>
      <c r="S180" s="832" t="s">
        <v>32</v>
      </c>
      <c r="T180" s="832" t="s">
        <v>33</v>
      </c>
      <c r="U180" s="1219">
        <v>17</v>
      </c>
      <c r="V180" s="1219">
        <f t="shared" si="65"/>
        <v>34</v>
      </c>
      <c r="W180" s="1220">
        <v>3</v>
      </c>
      <c r="X180" s="1219">
        <v>4</v>
      </c>
      <c r="Y180" s="1219">
        <v>5</v>
      </c>
      <c r="Z180" s="1219">
        <v>5</v>
      </c>
      <c r="AA180" s="1153">
        <v>50000000</v>
      </c>
      <c r="AB180" s="1221"/>
      <c r="AC180" s="1221"/>
      <c r="AD180" s="1221"/>
      <c r="AE180" s="1221"/>
      <c r="AF180" s="1221"/>
      <c r="AG180" s="1221"/>
      <c r="AH180" s="1221"/>
      <c r="AI180" s="1221"/>
      <c r="AJ180" s="1221"/>
      <c r="AK180" s="1221"/>
      <c r="AL180" s="1221"/>
      <c r="AM180" s="1221"/>
      <c r="AN180" s="1221"/>
      <c r="AO180" s="1221"/>
      <c r="AP180" s="1221"/>
      <c r="AQ180" s="1221"/>
      <c r="AR180" s="1221"/>
      <c r="AS180" s="1221"/>
      <c r="AT180" s="1221"/>
      <c r="AU180" s="1221"/>
      <c r="AV180" s="1221"/>
      <c r="AW180" s="1221"/>
      <c r="AX180" s="1221"/>
      <c r="AY180" s="1231">
        <f t="shared" si="60"/>
        <v>50000000</v>
      </c>
      <c r="AZ180" s="1221">
        <f>(AA180*2.9%)+AA180</f>
        <v>51450000</v>
      </c>
      <c r="BA180" s="1221"/>
      <c r="BB180" s="1221"/>
      <c r="BC180" s="1221"/>
      <c r="BD180" s="1221"/>
      <c r="BE180" s="1221"/>
      <c r="BF180" s="1221"/>
      <c r="BG180" s="1221"/>
      <c r="BH180" s="1221"/>
      <c r="BI180" s="1221"/>
      <c r="BJ180" s="1221"/>
      <c r="BK180" s="1221"/>
      <c r="BL180" s="1221"/>
      <c r="BM180" s="1221"/>
      <c r="BN180" s="1221"/>
      <c r="BO180" s="1221"/>
      <c r="BP180" s="1221"/>
      <c r="BQ180" s="1221"/>
      <c r="BR180" s="1221"/>
      <c r="BS180" s="1221"/>
      <c r="BT180" s="1221"/>
      <c r="BU180" s="1221"/>
      <c r="BV180" s="1221"/>
      <c r="BW180" s="1255">
        <f t="shared" si="62"/>
        <v>51450000</v>
      </c>
      <c r="BX180" s="1221">
        <f t="shared" si="66"/>
        <v>53713800</v>
      </c>
      <c r="BY180" s="1221"/>
      <c r="BZ180" s="1221"/>
      <c r="CA180" s="1221"/>
      <c r="CB180" s="1221"/>
      <c r="CC180" s="1221"/>
      <c r="CD180" s="1221"/>
      <c r="CE180" s="1221"/>
      <c r="CF180" s="1221"/>
      <c r="CG180" s="1221"/>
      <c r="CH180" s="1221"/>
      <c r="CI180" s="1221"/>
      <c r="CJ180" s="1221"/>
      <c r="CK180" s="1221"/>
      <c r="CL180" s="1221"/>
      <c r="CM180" s="1221"/>
      <c r="CN180" s="1221"/>
      <c r="CO180" s="1221"/>
      <c r="CP180" s="1221"/>
      <c r="CQ180" s="1221"/>
      <c r="CR180" s="1221"/>
      <c r="CS180" s="1221"/>
      <c r="CT180" s="1221"/>
      <c r="CU180" s="1231">
        <f t="shared" si="63"/>
        <v>53713800</v>
      </c>
      <c r="CV180" s="1221">
        <v>56077207</v>
      </c>
      <c r="CW180" s="1221"/>
      <c r="CX180" s="1221"/>
      <c r="CY180" s="1221"/>
      <c r="CZ180" s="1221"/>
      <c r="DA180" s="1221"/>
      <c r="DB180" s="1222"/>
      <c r="DC180" s="1222"/>
      <c r="DD180" s="1222"/>
      <c r="DE180" s="1222"/>
      <c r="DF180" s="1222"/>
      <c r="DG180" s="1222"/>
      <c r="DH180" s="1222"/>
      <c r="DI180" s="1222"/>
      <c r="DJ180" s="1222"/>
      <c r="DK180" s="1222"/>
      <c r="DL180" s="1222"/>
      <c r="DM180" s="1222"/>
      <c r="DN180" s="1222"/>
      <c r="DO180" s="1222"/>
      <c r="DP180" s="1222"/>
      <c r="DQ180" s="1222"/>
      <c r="DR180" s="1222"/>
      <c r="DS180" s="1362">
        <f t="shared" si="64"/>
        <v>56077207</v>
      </c>
      <c r="DT180" s="1215">
        <f t="shared" si="61"/>
        <v>211241007</v>
      </c>
      <c r="DU180" s="969" t="s">
        <v>1220</v>
      </c>
    </row>
    <row r="181" spans="1:130" ht="40.5" x14ac:dyDescent="0.25">
      <c r="A181" s="969">
        <v>2</v>
      </c>
      <c r="B181" s="1210" t="s">
        <v>552</v>
      </c>
      <c r="C181" s="1209" t="s">
        <v>596</v>
      </c>
      <c r="D181" s="832" t="s">
        <v>597</v>
      </c>
      <c r="E181" s="832" t="s">
        <v>598</v>
      </c>
      <c r="F181" s="832" t="s">
        <v>599</v>
      </c>
      <c r="G181" s="1217" t="s">
        <v>600</v>
      </c>
      <c r="H181" s="1218">
        <v>1512136</v>
      </c>
      <c r="I181" s="1164" t="s">
        <v>601</v>
      </c>
      <c r="J181" s="1164" t="s">
        <v>602</v>
      </c>
      <c r="K181" s="1164" t="s">
        <v>33</v>
      </c>
      <c r="L181" s="1218">
        <v>416740</v>
      </c>
      <c r="M181" s="1218">
        <v>1928876</v>
      </c>
      <c r="N181" s="832" t="s">
        <v>620</v>
      </c>
      <c r="O181" s="969" t="s">
        <v>621</v>
      </c>
      <c r="P181" s="1219">
        <v>20</v>
      </c>
      <c r="Q181" s="1219">
        <v>2023</v>
      </c>
      <c r="R181" s="832" t="s">
        <v>601</v>
      </c>
      <c r="S181" s="832" t="s">
        <v>32</v>
      </c>
      <c r="T181" s="832" t="s">
        <v>33</v>
      </c>
      <c r="U181" s="1220">
        <v>20</v>
      </c>
      <c r="V181" s="1219">
        <f t="shared" si="65"/>
        <v>40</v>
      </c>
      <c r="W181" s="1220">
        <v>2</v>
      </c>
      <c r="X181" s="1219">
        <v>6</v>
      </c>
      <c r="Y181" s="1219">
        <v>6</v>
      </c>
      <c r="Z181" s="1219">
        <v>6</v>
      </c>
      <c r="AA181" s="1153">
        <v>40000000</v>
      </c>
      <c r="AB181" s="1221"/>
      <c r="AC181" s="1221"/>
      <c r="AD181" s="1221"/>
      <c r="AE181" s="1221"/>
      <c r="AF181" s="1221"/>
      <c r="AG181" s="1221"/>
      <c r="AH181" s="1221"/>
      <c r="AI181" s="1221"/>
      <c r="AJ181" s="1221"/>
      <c r="AK181" s="1221"/>
      <c r="AL181" s="1221"/>
      <c r="AM181" s="1221"/>
      <c r="AN181" s="1221"/>
      <c r="AO181" s="1221"/>
      <c r="AP181" s="1221"/>
      <c r="AQ181" s="1221"/>
      <c r="AR181" s="1221"/>
      <c r="AS181" s="1221"/>
      <c r="AT181" s="1221"/>
      <c r="AU181" s="1221"/>
      <c r="AV181" s="1221"/>
      <c r="AW181" s="1221"/>
      <c r="AX181" s="1221"/>
      <c r="AY181" s="1231">
        <f t="shared" si="60"/>
        <v>40000000</v>
      </c>
      <c r="AZ181" s="1221">
        <f>(AA181*2.9%)+AA181</f>
        <v>41160000</v>
      </c>
      <c r="BA181" s="1221"/>
      <c r="BB181" s="1221"/>
      <c r="BC181" s="1221"/>
      <c r="BD181" s="1221"/>
      <c r="BE181" s="1221"/>
      <c r="BF181" s="1221"/>
      <c r="BG181" s="1221"/>
      <c r="BH181" s="1221"/>
      <c r="BI181" s="1221"/>
      <c r="BJ181" s="1221"/>
      <c r="BK181" s="1221"/>
      <c r="BL181" s="1221"/>
      <c r="BM181" s="1221"/>
      <c r="BN181" s="1221"/>
      <c r="BO181" s="1221"/>
      <c r="BP181" s="1221"/>
      <c r="BQ181" s="1221"/>
      <c r="BR181" s="1221"/>
      <c r="BS181" s="1221"/>
      <c r="BT181" s="1221"/>
      <c r="BU181" s="1221"/>
      <c r="BV181" s="1221"/>
      <c r="BW181" s="1255">
        <f t="shared" si="62"/>
        <v>41160000</v>
      </c>
      <c r="BX181" s="1221">
        <f t="shared" si="66"/>
        <v>42971040</v>
      </c>
      <c r="BY181" s="1221"/>
      <c r="BZ181" s="1221"/>
      <c r="CA181" s="1221"/>
      <c r="CB181" s="1221"/>
      <c r="CC181" s="1221"/>
      <c r="CD181" s="1221"/>
      <c r="CE181" s="1221"/>
      <c r="CF181" s="1221"/>
      <c r="CG181" s="1221"/>
      <c r="CH181" s="1221"/>
      <c r="CI181" s="1221"/>
      <c r="CJ181" s="1221"/>
      <c r="CK181" s="1221"/>
      <c r="CL181" s="1221"/>
      <c r="CM181" s="1221"/>
      <c r="CN181" s="1221"/>
      <c r="CO181" s="1221"/>
      <c r="CP181" s="1221"/>
      <c r="CQ181" s="1221"/>
      <c r="CR181" s="1221"/>
      <c r="CS181" s="1221"/>
      <c r="CT181" s="1221"/>
      <c r="CU181" s="1231">
        <f t="shared" si="63"/>
        <v>42971040</v>
      </c>
      <c r="CV181" s="1221">
        <v>44861766</v>
      </c>
      <c r="CW181" s="1221"/>
      <c r="CX181" s="1221"/>
      <c r="CY181" s="1221"/>
      <c r="CZ181" s="1221"/>
      <c r="DA181" s="1221"/>
      <c r="DB181" s="1222"/>
      <c r="DC181" s="1222"/>
      <c r="DD181" s="1222"/>
      <c r="DE181" s="1222"/>
      <c r="DF181" s="1222"/>
      <c r="DG181" s="1222"/>
      <c r="DH181" s="1222"/>
      <c r="DI181" s="1222"/>
      <c r="DJ181" s="1222"/>
      <c r="DK181" s="1222"/>
      <c r="DL181" s="1222"/>
      <c r="DM181" s="1222"/>
      <c r="DN181" s="1222"/>
      <c r="DO181" s="1222"/>
      <c r="DP181" s="1222"/>
      <c r="DQ181" s="1222"/>
      <c r="DR181" s="1222"/>
      <c r="DS181" s="1362">
        <f t="shared" si="64"/>
        <v>44861766</v>
      </c>
      <c r="DT181" s="1215">
        <f t="shared" si="61"/>
        <v>168992806</v>
      </c>
      <c r="DU181" s="969" t="s">
        <v>1220</v>
      </c>
    </row>
    <row r="182" spans="1:130" ht="40.5" x14ac:dyDescent="0.25">
      <c r="A182" s="969">
        <v>2</v>
      </c>
      <c r="B182" s="1210" t="s">
        <v>552</v>
      </c>
      <c r="C182" s="1209" t="s">
        <v>596</v>
      </c>
      <c r="D182" s="832" t="s">
        <v>597</v>
      </c>
      <c r="E182" s="832" t="s">
        <v>598</v>
      </c>
      <c r="F182" s="832" t="s">
        <v>599</v>
      </c>
      <c r="G182" s="1217" t="s">
        <v>600</v>
      </c>
      <c r="H182" s="1218">
        <v>1512136</v>
      </c>
      <c r="I182" s="1164" t="s">
        <v>601</v>
      </c>
      <c r="J182" s="1164" t="s">
        <v>602</v>
      </c>
      <c r="K182" s="1164" t="s">
        <v>33</v>
      </c>
      <c r="L182" s="1218">
        <v>416740</v>
      </c>
      <c r="M182" s="1218">
        <v>1928876</v>
      </c>
      <c r="N182" s="832" t="s">
        <v>622</v>
      </c>
      <c r="O182" s="969" t="s">
        <v>623</v>
      </c>
      <c r="P182" s="1219">
        <v>78</v>
      </c>
      <c r="Q182" s="1219">
        <v>2023</v>
      </c>
      <c r="R182" s="832" t="s">
        <v>601</v>
      </c>
      <c r="S182" s="832" t="s">
        <v>32</v>
      </c>
      <c r="T182" s="832" t="s">
        <v>33</v>
      </c>
      <c r="U182" s="1220">
        <v>90</v>
      </c>
      <c r="V182" s="1219">
        <v>168</v>
      </c>
      <c r="W182" s="1220">
        <v>20</v>
      </c>
      <c r="X182" s="1219">
        <v>20</v>
      </c>
      <c r="Y182" s="1219">
        <v>25</v>
      </c>
      <c r="Z182" s="1219">
        <v>25</v>
      </c>
      <c r="AA182" s="1153">
        <v>140000000</v>
      </c>
      <c r="AB182" s="1221"/>
      <c r="AC182" s="1221"/>
      <c r="AD182" s="1221"/>
      <c r="AE182" s="1221"/>
      <c r="AF182" s="1221"/>
      <c r="AG182" s="1221"/>
      <c r="AH182" s="1221"/>
      <c r="AI182" s="1221"/>
      <c r="AJ182" s="1221"/>
      <c r="AK182" s="1221"/>
      <c r="AL182" s="1221"/>
      <c r="AM182" s="1221"/>
      <c r="AN182" s="1221"/>
      <c r="AO182" s="1221"/>
      <c r="AP182" s="1221"/>
      <c r="AQ182" s="1221"/>
      <c r="AR182" s="1221"/>
      <c r="AS182" s="1221"/>
      <c r="AT182" s="1221"/>
      <c r="AU182" s="1221"/>
      <c r="AV182" s="1221"/>
      <c r="AW182" s="1221"/>
      <c r="AX182" s="1221"/>
      <c r="AY182" s="1231">
        <f t="shared" si="60"/>
        <v>140000000</v>
      </c>
      <c r="AZ182" s="1221">
        <v>102900000</v>
      </c>
      <c r="BA182" s="1221"/>
      <c r="BB182" s="1221"/>
      <c r="BC182" s="1221"/>
      <c r="BD182" s="1221"/>
      <c r="BE182" s="1221"/>
      <c r="BF182" s="1221"/>
      <c r="BG182" s="1221"/>
      <c r="BH182" s="1221"/>
      <c r="BI182" s="1221"/>
      <c r="BJ182" s="1221"/>
      <c r="BK182" s="1221"/>
      <c r="BL182" s="1221"/>
      <c r="BM182" s="1221"/>
      <c r="BN182" s="1221"/>
      <c r="BO182" s="1221"/>
      <c r="BP182" s="1221"/>
      <c r="BQ182" s="1221"/>
      <c r="BR182" s="1221"/>
      <c r="BS182" s="1221"/>
      <c r="BT182" s="1221"/>
      <c r="BU182" s="1221"/>
      <c r="BV182" s="1221"/>
      <c r="BW182" s="1255">
        <f t="shared" si="62"/>
        <v>102900000</v>
      </c>
      <c r="BX182" s="1221">
        <f t="shared" si="66"/>
        <v>107427600</v>
      </c>
      <c r="BY182" s="1221"/>
      <c r="BZ182" s="1221"/>
      <c r="CA182" s="1221"/>
      <c r="CB182" s="1221"/>
      <c r="CC182" s="1221"/>
      <c r="CD182" s="1221"/>
      <c r="CE182" s="1221"/>
      <c r="CF182" s="1221"/>
      <c r="CG182" s="1221"/>
      <c r="CH182" s="1221"/>
      <c r="CI182" s="1221"/>
      <c r="CJ182" s="1221"/>
      <c r="CK182" s="1221"/>
      <c r="CL182" s="1221"/>
      <c r="CM182" s="1221"/>
      <c r="CN182" s="1221"/>
      <c r="CO182" s="1221"/>
      <c r="CP182" s="1221"/>
      <c r="CQ182" s="1221"/>
      <c r="CR182" s="1221"/>
      <c r="CS182" s="1221"/>
      <c r="CT182" s="1221"/>
      <c r="CU182" s="1231">
        <f t="shared" si="63"/>
        <v>107427600</v>
      </c>
      <c r="CV182" s="1221">
        <v>112154414</v>
      </c>
      <c r="CW182" s="1221"/>
      <c r="CX182" s="1221"/>
      <c r="CY182" s="1221"/>
      <c r="CZ182" s="1221"/>
      <c r="DA182" s="1221"/>
      <c r="DB182" s="1222"/>
      <c r="DC182" s="1222"/>
      <c r="DD182" s="1222"/>
      <c r="DE182" s="1222"/>
      <c r="DF182" s="1222"/>
      <c r="DG182" s="1222"/>
      <c r="DH182" s="1222"/>
      <c r="DI182" s="1222"/>
      <c r="DJ182" s="1222"/>
      <c r="DK182" s="1222"/>
      <c r="DL182" s="1222"/>
      <c r="DM182" s="1222"/>
      <c r="DN182" s="1222"/>
      <c r="DO182" s="1222"/>
      <c r="DP182" s="1222"/>
      <c r="DQ182" s="1222"/>
      <c r="DR182" s="1222"/>
      <c r="DS182" s="1362">
        <f t="shared" si="64"/>
        <v>112154414</v>
      </c>
      <c r="DT182" s="1215">
        <f t="shared" si="61"/>
        <v>462482014</v>
      </c>
      <c r="DU182" s="969" t="s">
        <v>1220</v>
      </c>
    </row>
    <row r="183" spans="1:130" ht="40.5" x14ac:dyDescent="0.25">
      <c r="A183" s="969">
        <v>2</v>
      </c>
      <c r="B183" s="1210" t="s">
        <v>552</v>
      </c>
      <c r="C183" s="1209" t="s">
        <v>596</v>
      </c>
      <c r="D183" s="832" t="s">
        <v>597</v>
      </c>
      <c r="E183" s="832" t="s">
        <v>598</v>
      </c>
      <c r="F183" s="832" t="s">
        <v>599</v>
      </c>
      <c r="G183" s="1217" t="s">
        <v>600</v>
      </c>
      <c r="H183" s="1218">
        <v>1512136</v>
      </c>
      <c r="I183" s="1164" t="s">
        <v>601</v>
      </c>
      <c r="J183" s="1164" t="s">
        <v>602</v>
      </c>
      <c r="K183" s="1164" t="s">
        <v>33</v>
      </c>
      <c r="L183" s="1218">
        <v>416740</v>
      </c>
      <c r="M183" s="1218">
        <v>1928876</v>
      </c>
      <c r="N183" s="832" t="s">
        <v>624</v>
      </c>
      <c r="O183" s="969" t="s">
        <v>625</v>
      </c>
      <c r="P183" s="1219">
        <v>6806</v>
      </c>
      <c r="Q183" s="1219">
        <v>2023</v>
      </c>
      <c r="R183" s="832" t="s">
        <v>601</v>
      </c>
      <c r="S183" s="832" t="s">
        <v>626</v>
      </c>
      <c r="T183" s="832" t="s">
        <v>33</v>
      </c>
      <c r="U183" s="1219">
        <v>3500</v>
      </c>
      <c r="V183" s="1219">
        <f t="shared" si="65"/>
        <v>10306</v>
      </c>
      <c r="W183" s="1220">
        <v>900</v>
      </c>
      <c r="X183" s="1219">
        <v>1600</v>
      </c>
      <c r="Y183" s="1219">
        <v>2800</v>
      </c>
      <c r="Z183" s="1219">
        <v>3500</v>
      </c>
      <c r="AA183" s="1153">
        <v>50000000</v>
      </c>
      <c r="AB183" s="1221"/>
      <c r="AC183" s="1221"/>
      <c r="AD183" s="1221"/>
      <c r="AE183" s="1221"/>
      <c r="AF183" s="1221"/>
      <c r="AG183" s="1221"/>
      <c r="AH183" s="1221"/>
      <c r="AI183" s="1221"/>
      <c r="AJ183" s="1221"/>
      <c r="AK183" s="1221"/>
      <c r="AL183" s="1221"/>
      <c r="AM183" s="1221"/>
      <c r="AN183" s="1221"/>
      <c r="AO183" s="1221"/>
      <c r="AP183" s="1221"/>
      <c r="AQ183" s="1221"/>
      <c r="AR183" s="1221"/>
      <c r="AS183" s="1221"/>
      <c r="AT183" s="1221"/>
      <c r="AU183" s="1221"/>
      <c r="AV183" s="1221"/>
      <c r="AW183" s="1221"/>
      <c r="AX183" s="1221"/>
      <c r="AY183" s="1231">
        <f t="shared" si="60"/>
        <v>50000000</v>
      </c>
      <c r="AZ183" s="1221">
        <v>51450000</v>
      </c>
      <c r="BA183" s="1221"/>
      <c r="BB183" s="1221"/>
      <c r="BC183" s="1221"/>
      <c r="BD183" s="1221"/>
      <c r="BE183" s="1221"/>
      <c r="BF183" s="1221"/>
      <c r="BG183" s="1221"/>
      <c r="BH183" s="1221"/>
      <c r="BI183" s="1221"/>
      <c r="BJ183" s="1221"/>
      <c r="BK183" s="1221"/>
      <c r="BL183" s="1221"/>
      <c r="BM183" s="1221"/>
      <c r="BN183" s="1221"/>
      <c r="BO183" s="1221"/>
      <c r="BP183" s="1221"/>
      <c r="BQ183" s="1221"/>
      <c r="BR183" s="1221"/>
      <c r="BS183" s="1221"/>
      <c r="BT183" s="1221"/>
      <c r="BU183" s="1221"/>
      <c r="BV183" s="1221"/>
      <c r="BW183" s="1255">
        <f t="shared" si="62"/>
        <v>51450000</v>
      </c>
      <c r="BX183" s="1221">
        <f t="shared" si="66"/>
        <v>53713800</v>
      </c>
      <c r="BY183" s="1221"/>
      <c r="BZ183" s="1221"/>
      <c r="CA183" s="1221"/>
      <c r="CB183" s="1221"/>
      <c r="CC183" s="1221"/>
      <c r="CD183" s="1221"/>
      <c r="CE183" s="1221"/>
      <c r="CF183" s="1221"/>
      <c r="CG183" s="1221"/>
      <c r="CH183" s="1221"/>
      <c r="CI183" s="1221"/>
      <c r="CJ183" s="1221"/>
      <c r="CK183" s="1221"/>
      <c r="CL183" s="1221"/>
      <c r="CM183" s="1221"/>
      <c r="CN183" s="1221"/>
      <c r="CO183" s="1221"/>
      <c r="CP183" s="1221"/>
      <c r="CQ183" s="1221"/>
      <c r="CR183" s="1221"/>
      <c r="CS183" s="1221"/>
      <c r="CT183" s="1221"/>
      <c r="CU183" s="1231">
        <f t="shared" si="63"/>
        <v>53713800</v>
      </c>
      <c r="CV183" s="1221">
        <v>56077207</v>
      </c>
      <c r="CW183" s="1221"/>
      <c r="CX183" s="1221"/>
      <c r="CY183" s="1221"/>
      <c r="CZ183" s="1221"/>
      <c r="DA183" s="1221"/>
      <c r="DB183" s="1222"/>
      <c r="DC183" s="1222"/>
      <c r="DD183" s="1222"/>
      <c r="DE183" s="1222"/>
      <c r="DF183" s="1222"/>
      <c r="DG183" s="1222"/>
      <c r="DH183" s="1222"/>
      <c r="DI183" s="1222"/>
      <c r="DJ183" s="1222"/>
      <c r="DK183" s="1222"/>
      <c r="DL183" s="1222"/>
      <c r="DM183" s="1222"/>
      <c r="DN183" s="1222"/>
      <c r="DO183" s="1222"/>
      <c r="DP183" s="1222"/>
      <c r="DQ183" s="1222"/>
      <c r="DR183" s="1222"/>
      <c r="DS183" s="1362">
        <f t="shared" si="64"/>
        <v>56077207</v>
      </c>
      <c r="DT183" s="1215">
        <f t="shared" si="61"/>
        <v>211241007</v>
      </c>
      <c r="DU183" s="969" t="s">
        <v>1220</v>
      </c>
    </row>
    <row r="184" spans="1:130" ht="40.5" x14ac:dyDescent="0.25">
      <c r="A184" s="969">
        <v>5</v>
      </c>
      <c r="B184" s="1210" t="s">
        <v>963</v>
      </c>
      <c r="C184" s="969" t="s">
        <v>398</v>
      </c>
      <c r="D184" s="1198" t="s">
        <v>1129</v>
      </c>
      <c r="E184" s="1198" t="s">
        <v>1130</v>
      </c>
      <c r="F184" s="1198" t="s">
        <v>1131</v>
      </c>
      <c r="G184" s="1198" t="s">
        <v>1132</v>
      </c>
      <c r="H184" s="1198">
        <v>0</v>
      </c>
      <c r="I184" s="1198" t="s">
        <v>1133</v>
      </c>
      <c r="J184" s="1198" t="s">
        <v>444</v>
      </c>
      <c r="K184" s="1198" t="s">
        <v>33</v>
      </c>
      <c r="L184" s="1198">
        <v>1</v>
      </c>
      <c r="M184" s="1198">
        <v>1</v>
      </c>
      <c r="N184" s="1199" t="s">
        <v>1134</v>
      </c>
      <c r="O184" s="969" t="s">
        <v>1197</v>
      </c>
      <c r="P184" s="1164">
        <v>0</v>
      </c>
      <c r="Q184" s="1219">
        <v>2023</v>
      </c>
      <c r="R184" s="832" t="s">
        <v>108</v>
      </c>
      <c r="S184" s="832" t="s">
        <v>105</v>
      </c>
      <c r="T184" s="832" t="s">
        <v>33</v>
      </c>
      <c r="U184" s="1219">
        <v>1</v>
      </c>
      <c r="V184" s="1219">
        <f t="shared" si="65"/>
        <v>1</v>
      </c>
      <c r="W184" s="1223">
        <v>0.25</v>
      </c>
      <c r="X184" s="1224">
        <v>0.5</v>
      </c>
      <c r="Y184" s="1224">
        <v>0.75</v>
      </c>
      <c r="Z184" s="1219">
        <v>1</v>
      </c>
      <c r="AA184" s="1153">
        <v>700000000</v>
      </c>
      <c r="AB184" s="1221"/>
      <c r="AC184" s="1221"/>
      <c r="AD184" s="1221"/>
      <c r="AE184" s="1221"/>
      <c r="AF184" s="1221"/>
      <c r="AG184" s="1221"/>
      <c r="AH184" s="1221"/>
      <c r="AI184" s="1221"/>
      <c r="AJ184" s="1221"/>
      <c r="AK184" s="1221"/>
      <c r="AL184" s="1221"/>
      <c r="AM184" s="1221"/>
      <c r="AN184" s="1221"/>
      <c r="AO184" s="1221"/>
      <c r="AP184" s="1221"/>
      <c r="AQ184" s="1221"/>
      <c r="AR184" s="1221"/>
      <c r="AS184" s="1221"/>
      <c r="AT184" s="1221"/>
      <c r="AU184" s="1221"/>
      <c r="AV184" s="1221"/>
      <c r="AW184" s="1221"/>
      <c r="AX184" s="1221"/>
      <c r="AY184" s="1231">
        <f t="shared" si="60"/>
        <v>700000000</v>
      </c>
      <c r="AZ184" s="1221">
        <v>720300000</v>
      </c>
      <c r="BA184" s="1221"/>
      <c r="BB184" s="1221"/>
      <c r="BC184" s="1221"/>
      <c r="BD184" s="1221"/>
      <c r="BE184" s="1221"/>
      <c r="BF184" s="1221"/>
      <c r="BG184" s="1221"/>
      <c r="BH184" s="1221"/>
      <c r="BI184" s="1221"/>
      <c r="BJ184" s="1221"/>
      <c r="BK184" s="1221"/>
      <c r="BL184" s="1221"/>
      <c r="BM184" s="1221"/>
      <c r="BN184" s="1221"/>
      <c r="BO184" s="1221"/>
      <c r="BP184" s="1221"/>
      <c r="BQ184" s="1221"/>
      <c r="BR184" s="1221"/>
      <c r="BS184" s="1221"/>
      <c r="BT184" s="1221"/>
      <c r="BU184" s="1221"/>
      <c r="BV184" s="1221"/>
      <c r="BW184" s="1255">
        <f t="shared" si="62"/>
        <v>720300000</v>
      </c>
      <c r="BX184" s="1221">
        <v>751993200</v>
      </c>
      <c r="BY184" s="1221"/>
      <c r="BZ184" s="1221"/>
      <c r="CA184" s="1221"/>
      <c r="CB184" s="1221"/>
      <c r="CC184" s="1221"/>
      <c r="CD184" s="1221"/>
      <c r="CE184" s="1221"/>
      <c r="CF184" s="1221"/>
      <c r="CG184" s="1221"/>
      <c r="CH184" s="1221"/>
      <c r="CI184" s="1221"/>
      <c r="CJ184" s="1221"/>
      <c r="CK184" s="1221"/>
      <c r="CL184" s="1221"/>
      <c r="CM184" s="1221"/>
      <c r="CN184" s="1221"/>
      <c r="CO184" s="1221"/>
      <c r="CP184" s="1221"/>
      <c r="CQ184" s="1221"/>
      <c r="CR184" s="1221"/>
      <c r="CS184" s="1221"/>
      <c r="CT184" s="1221"/>
      <c r="CU184" s="1231">
        <f t="shared" si="63"/>
        <v>751993200</v>
      </c>
      <c r="CV184" s="1221">
        <v>785080901</v>
      </c>
      <c r="CW184" s="1221"/>
      <c r="CX184" s="1221"/>
      <c r="CY184" s="1221"/>
      <c r="CZ184" s="1221"/>
      <c r="DA184" s="1221"/>
      <c r="DB184" s="1222"/>
      <c r="DC184" s="1222"/>
      <c r="DD184" s="1222"/>
      <c r="DE184" s="1222"/>
      <c r="DF184" s="1222"/>
      <c r="DG184" s="1222"/>
      <c r="DH184" s="1222"/>
      <c r="DI184" s="1222"/>
      <c r="DJ184" s="1222"/>
      <c r="DK184" s="1222"/>
      <c r="DL184" s="1222"/>
      <c r="DM184" s="1222"/>
      <c r="DN184" s="1222"/>
      <c r="DO184" s="1222"/>
      <c r="DP184" s="1222"/>
      <c r="DQ184" s="1222"/>
      <c r="DR184" s="1222"/>
      <c r="DS184" s="1362">
        <f t="shared" si="64"/>
        <v>785080901</v>
      </c>
      <c r="DT184" s="1215">
        <f t="shared" si="61"/>
        <v>2957374101</v>
      </c>
      <c r="DU184" s="969" t="s">
        <v>1220</v>
      </c>
    </row>
    <row r="185" spans="1:130" ht="40.5" x14ac:dyDescent="0.25">
      <c r="A185" s="969">
        <v>5</v>
      </c>
      <c r="B185" s="1210" t="s">
        <v>963</v>
      </c>
      <c r="C185" s="969" t="s">
        <v>398</v>
      </c>
      <c r="D185" s="1198" t="s">
        <v>1129</v>
      </c>
      <c r="E185" s="1198" t="s">
        <v>1130</v>
      </c>
      <c r="F185" s="1198" t="s">
        <v>1131</v>
      </c>
      <c r="G185" s="1198" t="s">
        <v>1132</v>
      </c>
      <c r="H185" s="1198">
        <v>0</v>
      </c>
      <c r="I185" s="1198" t="s">
        <v>1133</v>
      </c>
      <c r="J185" s="1198" t="s">
        <v>444</v>
      </c>
      <c r="K185" s="1198" t="s">
        <v>33</v>
      </c>
      <c r="L185" s="1198">
        <v>1</v>
      </c>
      <c r="M185" s="1198">
        <v>1</v>
      </c>
      <c r="N185" s="1199" t="s">
        <v>1135</v>
      </c>
      <c r="O185" s="969" t="s">
        <v>1198</v>
      </c>
      <c r="P185" s="1225">
        <v>0</v>
      </c>
      <c r="Q185" s="1219">
        <v>2023</v>
      </c>
      <c r="R185" s="832" t="s">
        <v>1136</v>
      </c>
      <c r="S185" s="832" t="s">
        <v>105</v>
      </c>
      <c r="T185" s="832" t="s">
        <v>33</v>
      </c>
      <c r="U185" s="1219">
        <v>1</v>
      </c>
      <c r="V185" s="1219">
        <f t="shared" si="65"/>
        <v>1</v>
      </c>
      <c r="W185" s="1223">
        <v>0.25</v>
      </c>
      <c r="X185" s="1224">
        <v>0.5</v>
      </c>
      <c r="Y185" s="1224">
        <v>0.75</v>
      </c>
      <c r="Z185" s="1219">
        <v>1</v>
      </c>
      <c r="AA185" s="1153">
        <v>250000000</v>
      </c>
      <c r="AB185" s="1221"/>
      <c r="AC185" s="1221"/>
      <c r="AD185" s="1221"/>
      <c r="AE185" s="1221"/>
      <c r="AF185" s="1221"/>
      <c r="AG185" s="1221"/>
      <c r="AH185" s="1221"/>
      <c r="AI185" s="1221"/>
      <c r="AJ185" s="1221"/>
      <c r="AK185" s="1221"/>
      <c r="AL185" s="1221"/>
      <c r="AM185" s="1221"/>
      <c r="AN185" s="1221"/>
      <c r="AO185" s="1221"/>
      <c r="AP185" s="1221"/>
      <c r="AQ185" s="1221"/>
      <c r="AR185" s="1221"/>
      <c r="AS185" s="1221"/>
      <c r="AT185" s="1221"/>
      <c r="AU185" s="1221"/>
      <c r="AV185" s="1221"/>
      <c r="AW185" s="1221"/>
      <c r="AX185" s="1221"/>
      <c r="AY185" s="1231">
        <f t="shared" si="60"/>
        <v>250000000</v>
      </c>
      <c r="AZ185" s="1221">
        <v>257250000</v>
      </c>
      <c r="BA185" s="1221"/>
      <c r="BB185" s="1221"/>
      <c r="BC185" s="1221"/>
      <c r="BD185" s="1221"/>
      <c r="BE185" s="1221"/>
      <c r="BF185" s="1221"/>
      <c r="BG185" s="1221"/>
      <c r="BH185" s="1221"/>
      <c r="BI185" s="1221"/>
      <c r="BJ185" s="1221"/>
      <c r="BK185" s="1221"/>
      <c r="BL185" s="1221"/>
      <c r="BM185" s="1221"/>
      <c r="BN185" s="1221"/>
      <c r="BO185" s="1221"/>
      <c r="BP185" s="1221"/>
      <c r="BQ185" s="1221"/>
      <c r="BR185" s="1221"/>
      <c r="BS185" s="1221"/>
      <c r="BT185" s="1221"/>
      <c r="BU185" s="1221"/>
      <c r="BV185" s="1221"/>
      <c r="BW185" s="1255">
        <f t="shared" si="62"/>
        <v>257250000</v>
      </c>
      <c r="BX185" s="1221">
        <v>268569000</v>
      </c>
      <c r="BY185" s="1221"/>
      <c r="BZ185" s="1221"/>
      <c r="CA185" s="1221"/>
      <c r="CB185" s="1221"/>
      <c r="CC185" s="1221"/>
      <c r="CD185" s="1221"/>
      <c r="CE185" s="1221"/>
      <c r="CF185" s="1221"/>
      <c r="CG185" s="1221"/>
      <c r="CH185" s="1221"/>
      <c r="CI185" s="1221"/>
      <c r="CJ185" s="1221"/>
      <c r="CK185" s="1221"/>
      <c r="CL185" s="1221"/>
      <c r="CM185" s="1221"/>
      <c r="CN185" s="1221"/>
      <c r="CO185" s="1221"/>
      <c r="CP185" s="1221"/>
      <c r="CQ185" s="1221"/>
      <c r="CR185" s="1221"/>
      <c r="CS185" s="1221"/>
      <c r="CT185" s="1221"/>
      <c r="CU185" s="1231">
        <f t="shared" si="63"/>
        <v>268569000</v>
      </c>
      <c r="CV185" s="1221">
        <v>280386036</v>
      </c>
      <c r="CW185" s="1221"/>
      <c r="CX185" s="1221"/>
      <c r="CY185" s="1221"/>
      <c r="CZ185" s="1221"/>
      <c r="DA185" s="1221"/>
      <c r="DB185" s="1222"/>
      <c r="DC185" s="1222"/>
      <c r="DD185" s="1222"/>
      <c r="DE185" s="1222"/>
      <c r="DF185" s="1222"/>
      <c r="DG185" s="1222"/>
      <c r="DH185" s="1222"/>
      <c r="DI185" s="1222"/>
      <c r="DJ185" s="1222"/>
      <c r="DK185" s="1222"/>
      <c r="DL185" s="1222"/>
      <c r="DM185" s="1222"/>
      <c r="DN185" s="1222"/>
      <c r="DO185" s="1222"/>
      <c r="DP185" s="1222"/>
      <c r="DQ185" s="1222"/>
      <c r="DR185" s="1222"/>
      <c r="DS185" s="1362">
        <f t="shared" si="64"/>
        <v>280386036</v>
      </c>
      <c r="DT185" s="1215">
        <f t="shared" si="61"/>
        <v>1056205036</v>
      </c>
      <c r="DU185" s="969" t="s">
        <v>1220</v>
      </c>
    </row>
    <row r="186" spans="1:130" ht="40.5" x14ac:dyDescent="0.25">
      <c r="A186" s="1170">
        <v>5</v>
      </c>
      <c r="B186" s="1226" t="s">
        <v>963</v>
      </c>
      <c r="C186" s="1170" t="s">
        <v>398</v>
      </c>
      <c r="D186" s="1198" t="s">
        <v>1129</v>
      </c>
      <c r="E186" s="1198" t="s">
        <v>1130</v>
      </c>
      <c r="F186" s="1198" t="s">
        <v>1131</v>
      </c>
      <c r="G186" s="1198" t="s">
        <v>1132</v>
      </c>
      <c r="H186" s="1198">
        <v>0</v>
      </c>
      <c r="I186" s="1198" t="s">
        <v>1133</v>
      </c>
      <c r="J186" s="1198" t="s">
        <v>444</v>
      </c>
      <c r="K186" s="1198" t="s">
        <v>33</v>
      </c>
      <c r="L186" s="1198">
        <v>1</v>
      </c>
      <c r="M186" s="1198">
        <v>1</v>
      </c>
      <c r="N186" s="1198" t="s">
        <v>1137</v>
      </c>
      <c r="O186" s="1170" t="s">
        <v>1199</v>
      </c>
      <c r="P186" s="1227">
        <v>0</v>
      </c>
      <c r="Q186" s="1228">
        <v>2023</v>
      </c>
      <c r="R186" s="1175" t="s">
        <v>1138</v>
      </c>
      <c r="S186" s="1175" t="s">
        <v>105</v>
      </c>
      <c r="T186" s="1175" t="s">
        <v>33</v>
      </c>
      <c r="U186" s="1228">
        <v>1</v>
      </c>
      <c r="V186" s="1228">
        <f t="shared" si="65"/>
        <v>1</v>
      </c>
      <c r="W186" s="1229">
        <v>0.25</v>
      </c>
      <c r="X186" s="1230">
        <v>0.5</v>
      </c>
      <c r="Y186" s="1230">
        <v>0.75</v>
      </c>
      <c r="Z186" s="1228">
        <v>1</v>
      </c>
      <c r="AA186" s="1153">
        <v>600000000</v>
      </c>
      <c r="AB186" s="1221"/>
      <c r="AC186" s="1221"/>
      <c r="AD186" s="1221"/>
      <c r="AE186" s="1221"/>
      <c r="AF186" s="1221"/>
      <c r="AG186" s="1221"/>
      <c r="AH186" s="1221"/>
      <c r="AI186" s="1221"/>
      <c r="AJ186" s="1221"/>
      <c r="AK186" s="1221"/>
      <c r="AL186" s="1221"/>
      <c r="AM186" s="1221"/>
      <c r="AN186" s="1221"/>
      <c r="AO186" s="1221"/>
      <c r="AP186" s="1221"/>
      <c r="AQ186" s="1221"/>
      <c r="AR186" s="1221"/>
      <c r="AS186" s="1221"/>
      <c r="AT186" s="1221"/>
      <c r="AU186" s="1221"/>
      <c r="AV186" s="1221"/>
      <c r="AW186" s="1221"/>
      <c r="AX186" s="1221"/>
      <c r="AY186" s="1231">
        <f t="shared" si="60"/>
        <v>600000000</v>
      </c>
      <c r="AZ186" s="1221">
        <v>621900000</v>
      </c>
      <c r="BA186" s="1221"/>
      <c r="BB186" s="1221"/>
      <c r="BC186" s="1221"/>
      <c r="BD186" s="1221"/>
      <c r="BE186" s="1221"/>
      <c r="BF186" s="1221"/>
      <c r="BG186" s="1221"/>
      <c r="BH186" s="1221"/>
      <c r="BI186" s="1221"/>
      <c r="BJ186" s="1221"/>
      <c r="BK186" s="1221"/>
      <c r="BL186" s="1221"/>
      <c r="BM186" s="1221"/>
      <c r="BN186" s="1221"/>
      <c r="BO186" s="1221"/>
      <c r="BP186" s="1221"/>
      <c r="BQ186" s="1221"/>
      <c r="BR186" s="1221"/>
      <c r="BS186" s="1221"/>
      <c r="BT186" s="1221"/>
      <c r="BU186" s="1221"/>
      <c r="BV186" s="1221"/>
      <c r="BW186" s="1255">
        <f t="shared" si="62"/>
        <v>621900000</v>
      </c>
      <c r="BX186" s="1221">
        <v>649263600</v>
      </c>
      <c r="BY186" s="1221"/>
      <c r="BZ186" s="1221"/>
      <c r="CA186" s="1221"/>
      <c r="CB186" s="1221"/>
      <c r="CC186" s="1221"/>
      <c r="CD186" s="1221"/>
      <c r="CE186" s="1221"/>
      <c r="CF186" s="1221"/>
      <c r="CG186" s="1221"/>
      <c r="CH186" s="1221"/>
      <c r="CI186" s="1221"/>
      <c r="CJ186" s="1221"/>
      <c r="CK186" s="1221"/>
      <c r="CL186" s="1221"/>
      <c r="CM186" s="1221"/>
      <c r="CN186" s="1221"/>
      <c r="CO186" s="1221"/>
      <c r="CP186" s="1221"/>
      <c r="CQ186" s="1221"/>
      <c r="CR186" s="1221"/>
      <c r="CS186" s="1221"/>
      <c r="CT186" s="1221"/>
      <c r="CU186" s="1231">
        <f t="shared" si="63"/>
        <v>649263600</v>
      </c>
      <c r="CV186" s="1221">
        <v>677831198</v>
      </c>
      <c r="CW186" s="1221"/>
      <c r="CX186" s="1221"/>
      <c r="CY186" s="1221"/>
      <c r="CZ186" s="1221"/>
      <c r="DA186" s="1221"/>
      <c r="DB186" s="1222"/>
      <c r="DC186" s="1222"/>
      <c r="DD186" s="1222"/>
      <c r="DE186" s="1222"/>
      <c r="DF186" s="1222"/>
      <c r="DG186" s="1222"/>
      <c r="DH186" s="1222"/>
      <c r="DI186" s="1222"/>
      <c r="DJ186" s="1222"/>
      <c r="DK186" s="1222"/>
      <c r="DL186" s="1222"/>
      <c r="DM186" s="1222"/>
      <c r="DN186" s="1222"/>
      <c r="DO186" s="1222"/>
      <c r="DP186" s="1222"/>
      <c r="DQ186" s="1222"/>
      <c r="DR186" s="1222"/>
      <c r="DS186" s="1362">
        <f t="shared" si="64"/>
        <v>677831198</v>
      </c>
      <c r="DT186" s="1215">
        <f t="shared" si="61"/>
        <v>2548994798</v>
      </c>
      <c r="DU186" s="969" t="s">
        <v>1220</v>
      </c>
    </row>
    <row r="187" spans="1:130" ht="17.25" thickBot="1" x14ac:dyDescent="0.3">
      <c r="A187" s="1445" t="s">
        <v>1211</v>
      </c>
      <c r="B187" s="1445"/>
      <c r="C187" s="1445"/>
      <c r="D187" s="1445"/>
      <c r="E187" s="1445"/>
      <c r="F187" s="1445"/>
      <c r="G187" s="1445"/>
      <c r="H187" s="1445"/>
      <c r="I187" s="1445"/>
      <c r="J187" s="1445"/>
      <c r="K187" s="1445"/>
      <c r="L187" s="1445"/>
      <c r="M187" s="1445"/>
      <c r="N187" s="1445"/>
      <c r="O187" s="1445"/>
      <c r="P187" s="1445"/>
      <c r="Q187" s="1445"/>
      <c r="R187" s="1445"/>
      <c r="S187" s="1445"/>
      <c r="T187" s="1445"/>
      <c r="U187" s="1445"/>
      <c r="V187" s="1445"/>
      <c r="W187" s="1445"/>
      <c r="X187" s="1445"/>
      <c r="Y187" s="1445"/>
      <c r="Z187" s="1445"/>
      <c r="AA187" s="1332">
        <f>SUM(AA173:AA186)</f>
        <v>3853661247</v>
      </c>
      <c r="AB187" s="1330">
        <f t="shared" ref="AB187:CR187" si="67">SUM(AB173:AB186)</f>
        <v>0</v>
      </c>
      <c r="AC187" s="1330"/>
      <c r="AD187" s="1330">
        <f t="shared" si="67"/>
        <v>0</v>
      </c>
      <c r="AE187" s="1330">
        <f t="shared" si="67"/>
        <v>0</v>
      </c>
      <c r="AF187" s="1330">
        <f t="shared" si="67"/>
        <v>0</v>
      </c>
      <c r="AG187" s="1330">
        <f t="shared" si="67"/>
        <v>0</v>
      </c>
      <c r="AH187" s="1330">
        <f t="shared" si="67"/>
        <v>0</v>
      </c>
      <c r="AI187" s="1330">
        <f t="shared" si="67"/>
        <v>0</v>
      </c>
      <c r="AJ187" s="1330">
        <f t="shared" si="67"/>
        <v>0</v>
      </c>
      <c r="AK187" s="1330">
        <f t="shared" si="67"/>
        <v>0</v>
      </c>
      <c r="AL187" s="1330">
        <f t="shared" si="67"/>
        <v>0</v>
      </c>
      <c r="AM187" s="1330">
        <f t="shared" si="67"/>
        <v>0</v>
      </c>
      <c r="AN187" s="1330">
        <f t="shared" si="67"/>
        <v>0</v>
      </c>
      <c r="AO187" s="1330">
        <f t="shared" si="67"/>
        <v>0</v>
      </c>
      <c r="AP187" s="1330">
        <f t="shared" si="67"/>
        <v>0</v>
      </c>
      <c r="AQ187" s="1330">
        <f t="shared" si="67"/>
        <v>0</v>
      </c>
      <c r="AR187" s="1330">
        <f t="shared" si="67"/>
        <v>0</v>
      </c>
      <c r="AS187" s="1330">
        <f t="shared" si="67"/>
        <v>0</v>
      </c>
      <c r="AT187" s="1330">
        <f t="shared" si="67"/>
        <v>0</v>
      </c>
      <c r="AU187" s="1330">
        <f t="shared" si="67"/>
        <v>0</v>
      </c>
      <c r="AV187" s="1330">
        <f t="shared" si="67"/>
        <v>0</v>
      </c>
      <c r="AW187" s="1330">
        <f t="shared" si="67"/>
        <v>0</v>
      </c>
      <c r="AX187" s="1331"/>
      <c r="AY187" s="1327">
        <f t="shared" si="67"/>
        <v>3853661247</v>
      </c>
      <c r="AZ187" s="1351">
        <f t="shared" si="67"/>
        <v>3909975875</v>
      </c>
      <c r="BA187" s="1351">
        <f t="shared" si="67"/>
        <v>0</v>
      </c>
      <c r="BB187" s="1351"/>
      <c r="BC187" s="1351">
        <f t="shared" si="67"/>
        <v>0</v>
      </c>
      <c r="BD187" s="1351">
        <f t="shared" si="67"/>
        <v>0</v>
      </c>
      <c r="BE187" s="1351">
        <f t="shared" si="67"/>
        <v>0</v>
      </c>
      <c r="BF187" s="1351">
        <f t="shared" si="67"/>
        <v>0</v>
      </c>
      <c r="BG187" s="1351">
        <f t="shared" si="67"/>
        <v>0</v>
      </c>
      <c r="BH187" s="1351">
        <f t="shared" si="67"/>
        <v>0</v>
      </c>
      <c r="BI187" s="1351">
        <f t="shared" si="67"/>
        <v>0</v>
      </c>
      <c r="BJ187" s="1351">
        <f t="shared" si="67"/>
        <v>0</v>
      </c>
      <c r="BK187" s="1351">
        <f t="shared" si="67"/>
        <v>0</v>
      </c>
      <c r="BL187" s="1351">
        <f t="shared" si="67"/>
        <v>0</v>
      </c>
      <c r="BM187" s="1351">
        <f t="shared" si="67"/>
        <v>0</v>
      </c>
      <c r="BN187" s="1351">
        <f t="shared" si="67"/>
        <v>0</v>
      </c>
      <c r="BO187" s="1351">
        <f t="shared" si="67"/>
        <v>0</v>
      </c>
      <c r="BP187" s="1351">
        <f t="shared" si="67"/>
        <v>0</v>
      </c>
      <c r="BQ187" s="1351">
        <f t="shared" si="67"/>
        <v>0</v>
      </c>
      <c r="BR187" s="1351">
        <f t="shared" si="67"/>
        <v>0</v>
      </c>
      <c r="BS187" s="1351">
        <f t="shared" si="67"/>
        <v>0</v>
      </c>
      <c r="BT187" s="1351">
        <f t="shared" si="67"/>
        <v>0</v>
      </c>
      <c r="BU187" s="1351">
        <f t="shared" si="67"/>
        <v>0</v>
      </c>
      <c r="BV187" s="1351"/>
      <c r="BW187" s="1351">
        <f t="shared" si="67"/>
        <v>3909975875</v>
      </c>
      <c r="BX187" s="934">
        <f t="shared" si="67"/>
        <v>4083408884.5</v>
      </c>
      <c r="BY187" s="934">
        <f t="shared" si="67"/>
        <v>0</v>
      </c>
      <c r="BZ187" s="934"/>
      <c r="CA187" s="934">
        <f t="shared" si="67"/>
        <v>0</v>
      </c>
      <c r="CB187" s="934">
        <f t="shared" si="67"/>
        <v>0</v>
      </c>
      <c r="CC187" s="934">
        <f t="shared" si="67"/>
        <v>0</v>
      </c>
      <c r="CD187" s="934">
        <f t="shared" si="67"/>
        <v>0</v>
      </c>
      <c r="CE187" s="934">
        <f t="shared" si="67"/>
        <v>0</v>
      </c>
      <c r="CF187" s="934">
        <f t="shared" si="67"/>
        <v>0</v>
      </c>
      <c r="CG187" s="934">
        <f t="shared" si="67"/>
        <v>0</v>
      </c>
      <c r="CH187" s="934">
        <f t="shared" si="67"/>
        <v>0</v>
      </c>
      <c r="CI187" s="934">
        <f t="shared" si="67"/>
        <v>0</v>
      </c>
      <c r="CJ187" s="934">
        <f t="shared" si="67"/>
        <v>0</v>
      </c>
      <c r="CK187" s="934">
        <f t="shared" si="67"/>
        <v>0</v>
      </c>
      <c r="CL187" s="934">
        <f t="shared" si="67"/>
        <v>0</v>
      </c>
      <c r="CM187" s="934">
        <f t="shared" si="67"/>
        <v>0</v>
      </c>
      <c r="CN187" s="934">
        <f t="shared" si="67"/>
        <v>0</v>
      </c>
      <c r="CO187" s="934">
        <f t="shared" si="67"/>
        <v>0</v>
      </c>
      <c r="CP187" s="934">
        <f t="shared" si="67"/>
        <v>0</v>
      </c>
      <c r="CQ187" s="934">
        <f t="shared" si="67"/>
        <v>0</v>
      </c>
      <c r="CR187" s="934">
        <f t="shared" si="67"/>
        <v>0</v>
      </c>
      <c r="CS187" s="934">
        <f t="shared" ref="CS187:DT187" si="68">SUM(CS173:CS186)</f>
        <v>0</v>
      </c>
      <c r="CT187" s="934"/>
      <c r="CU187" s="1351">
        <f t="shared" si="68"/>
        <v>4083408884.5</v>
      </c>
      <c r="CV187" s="1351">
        <f t="shared" si="68"/>
        <v>4263359708</v>
      </c>
      <c r="CW187" s="1351">
        <f t="shared" si="68"/>
        <v>0</v>
      </c>
      <c r="CX187" s="1351"/>
      <c r="CY187" s="1351">
        <f t="shared" si="68"/>
        <v>0</v>
      </c>
      <c r="CZ187" s="1351">
        <f t="shared" si="68"/>
        <v>0</v>
      </c>
      <c r="DA187" s="1351">
        <f t="shared" si="68"/>
        <v>0</v>
      </c>
      <c r="DB187" s="1351">
        <f t="shared" si="68"/>
        <v>0</v>
      </c>
      <c r="DC187" s="1351">
        <f t="shared" si="68"/>
        <v>0</v>
      </c>
      <c r="DD187" s="1351">
        <f t="shared" si="68"/>
        <v>0</v>
      </c>
      <c r="DE187" s="1351">
        <f t="shared" si="68"/>
        <v>0</v>
      </c>
      <c r="DF187" s="1351">
        <f t="shared" si="68"/>
        <v>0</v>
      </c>
      <c r="DG187" s="1351">
        <f t="shared" si="68"/>
        <v>0</v>
      </c>
      <c r="DH187" s="1351">
        <f t="shared" si="68"/>
        <v>0</v>
      </c>
      <c r="DI187" s="1351">
        <f t="shared" si="68"/>
        <v>0</v>
      </c>
      <c r="DJ187" s="1351">
        <f t="shared" si="68"/>
        <v>0</v>
      </c>
      <c r="DK187" s="1351">
        <f t="shared" si="68"/>
        <v>0</v>
      </c>
      <c r="DL187" s="1351">
        <f t="shared" si="68"/>
        <v>0</v>
      </c>
      <c r="DM187" s="1351">
        <f t="shared" si="68"/>
        <v>0</v>
      </c>
      <c r="DN187" s="1351">
        <f t="shared" si="68"/>
        <v>0</v>
      </c>
      <c r="DO187" s="1351">
        <f t="shared" si="68"/>
        <v>0</v>
      </c>
      <c r="DP187" s="1351">
        <f t="shared" si="68"/>
        <v>0</v>
      </c>
      <c r="DQ187" s="1351">
        <f t="shared" si="68"/>
        <v>0</v>
      </c>
      <c r="DR187" s="1352"/>
      <c r="DS187" s="1352">
        <f t="shared" si="68"/>
        <v>4263359708</v>
      </c>
      <c r="DT187" s="1351">
        <f t="shared" si="68"/>
        <v>16110405714.5</v>
      </c>
      <c r="DU187" s="1353" t="s">
        <v>1220</v>
      </c>
      <c r="DV187" s="1354" t="s">
        <v>1163</v>
      </c>
      <c r="DW187" s="789"/>
      <c r="DX187" s="789"/>
      <c r="DY187" s="789"/>
      <c r="DZ187" s="789"/>
    </row>
    <row r="188" spans="1:130" ht="40.5" x14ac:dyDescent="0.25">
      <c r="A188" s="1134">
        <v>2</v>
      </c>
      <c r="B188" s="1202" t="s">
        <v>552</v>
      </c>
      <c r="C188" s="1140" t="s">
        <v>596</v>
      </c>
      <c r="D188" s="1134" t="s">
        <v>627</v>
      </c>
      <c r="E188" s="1134" t="s">
        <v>628</v>
      </c>
      <c r="F188" s="1134" t="s">
        <v>629</v>
      </c>
      <c r="G188" s="1134" t="s">
        <v>630</v>
      </c>
      <c r="H188" s="1232">
        <v>0</v>
      </c>
      <c r="I188" s="1134" t="s">
        <v>631</v>
      </c>
      <c r="J188" s="1134" t="s">
        <v>105</v>
      </c>
      <c r="K188" s="1134" t="s">
        <v>139</v>
      </c>
      <c r="L188" s="1134">
        <v>1</v>
      </c>
      <c r="M188" s="1232">
        <v>1</v>
      </c>
      <c r="N188" s="1188" t="s">
        <v>632</v>
      </c>
      <c r="O188" s="1188" t="s">
        <v>633</v>
      </c>
      <c r="P188" s="1188">
        <v>0</v>
      </c>
      <c r="Q188" s="1188">
        <v>2023</v>
      </c>
      <c r="R188" s="1188" t="s">
        <v>251</v>
      </c>
      <c r="S188" s="1188" t="s">
        <v>105</v>
      </c>
      <c r="T188" s="1188" t="s">
        <v>139</v>
      </c>
      <c r="U188" s="1188">
        <v>1</v>
      </c>
      <c r="V188" s="1188">
        <v>1</v>
      </c>
      <c r="W188" s="1134">
        <v>0.1</v>
      </c>
      <c r="X188" s="1188">
        <v>0.65</v>
      </c>
      <c r="Y188" s="1188">
        <v>0.85</v>
      </c>
      <c r="Z188" s="1188">
        <v>1</v>
      </c>
      <c r="AA188" s="1233">
        <v>1</v>
      </c>
      <c r="AB188" s="1234"/>
      <c r="AC188" s="1234"/>
      <c r="AD188" s="1221"/>
      <c r="AE188" s="1221"/>
      <c r="AF188" s="1221"/>
      <c r="AG188" s="1221"/>
      <c r="AH188" s="1221"/>
      <c r="AI188" s="1221"/>
      <c r="AJ188" s="1221"/>
      <c r="AK188" s="1221"/>
      <c r="AL188" s="1221"/>
      <c r="AM188" s="1221"/>
      <c r="AN188" s="1221"/>
      <c r="AO188" s="1221"/>
      <c r="AP188" s="1221"/>
      <c r="AQ188" s="1221"/>
      <c r="AR188" s="1221"/>
      <c r="AS188" s="1221"/>
      <c r="AT188" s="1221"/>
      <c r="AU188" s="1221"/>
      <c r="AV188" s="1221"/>
      <c r="AW188" s="1221">
        <v>5259924</v>
      </c>
      <c r="AX188" s="1221"/>
      <c r="AY188" s="1231">
        <f t="shared" ref="AY188:AY203" si="69">SUM(AA188:AW188)</f>
        <v>5259925</v>
      </c>
      <c r="AZ188" s="1221">
        <v>101000000</v>
      </c>
      <c r="BA188" s="1221"/>
      <c r="BB188" s="1221"/>
      <c r="BC188" s="1221"/>
      <c r="BD188" s="1221"/>
      <c r="BE188" s="1221"/>
      <c r="BF188" s="1221"/>
      <c r="BG188" s="1221"/>
      <c r="BH188" s="1221"/>
      <c r="BI188" s="1221"/>
      <c r="BJ188" s="1221"/>
      <c r="BK188" s="1221"/>
      <c r="BL188" s="1221"/>
      <c r="BM188" s="1221"/>
      <c r="BN188" s="1221"/>
      <c r="BO188" s="1221"/>
      <c r="BP188" s="1221"/>
      <c r="BQ188" s="1221"/>
      <c r="BR188" s="1221"/>
      <c r="BS188" s="1221"/>
      <c r="BT188" s="1221"/>
      <c r="BU188" s="1221"/>
      <c r="BV188" s="1221"/>
      <c r="BW188" s="1231">
        <f>SUM(AZ188:BU188)</f>
        <v>101000000</v>
      </c>
      <c r="BX188" s="1221">
        <v>103000000</v>
      </c>
      <c r="BY188" s="1221"/>
      <c r="BZ188" s="1221"/>
      <c r="CA188" s="1221"/>
      <c r="CB188" s="1221"/>
      <c r="CC188" s="1221"/>
      <c r="CD188" s="1221"/>
      <c r="CE188" s="1221"/>
      <c r="CF188" s="1221"/>
      <c r="CG188" s="1221"/>
      <c r="CH188" s="1221"/>
      <c r="CI188" s="1221"/>
      <c r="CJ188" s="1221"/>
      <c r="CK188" s="1221"/>
      <c r="CL188" s="1221"/>
      <c r="CM188" s="1221"/>
      <c r="CN188" s="1221"/>
      <c r="CO188" s="1221"/>
      <c r="CP188" s="1221"/>
      <c r="CQ188" s="1221"/>
      <c r="CR188" s="1221"/>
      <c r="CS188" s="1221"/>
      <c r="CT188" s="1221"/>
      <c r="CU188" s="1231">
        <f>SUM(BX188:CS188)</f>
        <v>103000000</v>
      </c>
      <c r="CV188" s="1221">
        <v>104000000</v>
      </c>
      <c r="CW188" s="1221"/>
      <c r="CX188" s="1221"/>
      <c r="CY188" s="1221"/>
      <c r="CZ188" s="1221"/>
      <c r="DA188" s="1221"/>
      <c r="DB188" s="1222"/>
      <c r="DC188" s="1222"/>
      <c r="DD188" s="1222"/>
      <c r="DE188" s="1222"/>
      <c r="DF188" s="1222"/>
      <c r="DG188" s="1222"/>
      <c r="DH188" s="1222"/>
      <c r="DI188" s="1222"/>
      <c r="DJ188" s="1222"/>
      <c r="DK188" s="1222"/>
      <c r="DL188" s="1222"/>
      <c r="DM188" s="1222"/>
      <c r="DN188" s="1222"/>
      <c r="DO188" s="1222"/>
      <c r="DP188" s="1222"/>
      <c r="DQ188" s="1222"/>
      <c r="DR188" s="1222"/>
      <c r="DS188" s="1362">
        <f>SUM(CV188:DQ188)</f>
        <v>104000000</v>
      </c>
      <c r="DT188" s="1215">
        <f t="shared" ref="DT188:DT203" si="70">+AY188+BW188+CU188+DS188</f>
        <v>313259925</v>
      </c>
      <c r="DU188" s="582" t="s">
        <v>1175</v>
      </c>
    </row>
    <row r="189" spans="1:130" ht="40.5" x14ac:dyDescent="0.25">
      <c r="A189" s="969">
        <v>2</v>
      </c>
      <c r="B189" s="1210" t="s">
        <v>552</v>
      </c>
      <c r="C189" s="1209" t="s">
        <v>596</v>
      </c>
      <c r="D189" s="969" t="s">
        <v>627</v>
      </c>
      <c r="E189" s="969" t="s">
        <v>628</v>
      </c>
      <c r="F189" s="969" t="s">
        <v>629</v>
      </c>
      <c r="G189" s="969" t="s">
        <v>630</v>
      </c>
      <c r="H189" s="1158">
        <v>0</v>
      </c>
      <c r="I189" s="969" t="s">
        <v>631</v>
      </c>
      <c r="J189" s="969" t="s">
        <v>105</v>
      </c>
      <c r="K189" s="969" t="s">
        <v>139</v>
      </c>
      <c r="L189" s="969">
        <v>1</v>
      </c>
      <c r="M189" s="1158">
        <v>1</v>
      </c>
      <c r="N189" s="832" t="s">
        <v>634</v>
      </c>
      <c r="O189" s="832" t="s">
        <v>635</v>
      </c>
      <c r="P189" s="832">
        <v>0</v>
      </c>
      <c r="Q189" s="832">
        <v>2023</v>
      </c>
      <c r="R189" s="832" t="s">
        <v>636</v>
      </c>
      <c r="S189" s="832" t="s">
        <v>105</v>
      </c>
      <c r="T189" s="832" t="s">
        <v>33</v>
      </c>
      <c r="U189" s="832">
        <v>1</v>
      </c>
      <c r="V189" s="832">
        <v>1</v>
      </c>
      <c r="W189" s="969">
        <v>0.25</v>
      </c>
      <c r="X189" s="832">
        <v>0.25</v>
      </c>
      <c r="Y189" s="832">
        <v>0.25</v>
      </c>
      <c r="Z189" s="832">
        <v>0.25</v>
      </c>
      <c r="AA189" s="1235">
        <v>1</v>
      </c>
      <c r="AB189" s="1236"/>
      <c r="AC189" s="1236"/>
      <c r="AD189" s="1221"/>
      <c r="AE189" s="1221"/>
      <c r="AF189" s="1221"/>
      <c r="AG189" s="1221"/>
      <c r="AH189" s="1221"/>
      <c r="AI189" s="1221"/>
      <c r="AJ189" s="1221"/>
      <c r="AK189" s="1221"/>
      <c r="AL189" s="1221"/>
      <c r="AM189" s="1221"/>
      <c r="AN189" s="1221"/>
      <c r="AO189" s="1221"/>
      <c r="AP189" s="1221"/>
      <c r="AQ189" s="1221"/>
      <c r="AR189" s="1221"/>
      <c r="AS189" s="1221"/>
      <c r="AT189" s="1221"/>
      <c r="AU189" s="1221"/>
      <c r="AV189" s="1221"/>
      <c r="AW189" s="1221">
        <v>11100000</v>
      </c>
      <c r="AX189" s="1221"/>
      <c r="AY189" s="1231">
        <f t="shared" si="69"/>
        <v>11100001</v>
      </c>
      <c r="AZ189" s="1221">
        <v>101000000</v>
      </c>
      <c r="BA189" s="1221"/>
      <c r="BB189" s="1221"/>
      <c r="BC189" s="1221"/>
      <c r="BD189" s="1221"/>
      <c r="BE189" s="1221"/>
      <c r="BF189" s="1221"/>
      <c r="BG189" s="1221"/>
      <c r="BH189" s="1221"/>
      <c r="BI189" s="1221"/>
      <c r="BJ189" s="1221"/>
      <c r="BK189" s="1221"/>
      <c r="BL189" s="1221"/>
      <c r="BM189" s="1221"/>
      <c r="BN189" s="1221"/>
      <c r="BO189" s="1221"/>
      <c r="BP189" s="1221"/>
      <c r="BQ189" s="1221"/>
      <c r="BR189" s="1221"/>
      <c r="BS189" s="1221"/>
      <c r="BT189" s="1221"/>
      <c r="BU189" s="1221"/>
      <c r="BV189" s="1221"/>
      <c r="BW189" s="1231">
        <f t="shared" ref="BW189:BW203" si="71">SUM(AZ189:BU189)</f>
        <v>101000000</v>
      </c>
      <c r="BX189" s="1221">
        <v>105000000</v>
      </c>
      <c r="BY189" s="1221"/>
      <c r="BZ189" s="1221"/>
      <c r="CA189" s="1221"/>
      <c r="CB189" s="1221"/>
      <c r="CC189" s="1221"/>
      <c r="CD189" s="1221"/>
      <c r="CE189" s="1221"/>
      <c r="CF189" s="1221"/>
      <c r="CG189" s="1221"/>
      <c r="CH189" s="1221"/>
      <c r="CI189" s="1221"/>
      <c r="CJ189" s="1221"/>
      <c r="CK189" s="1221"/>
      <c r="CL189" s="1221"/>
      <c r="CM189" s="1221"/>
      <c r="CN189" s="1221"/>
      <c r="CO189" s="1221"/>
      <c r="CP189" s="1221"/>
      <c r="CQ189" s="1221"/>
      <c r="CR189" s="1221"/>
      <c r="CS189" s="1221"/>
      <c r="CT189" s="1221"/>
      <c r="CU189" s="1231">
        <f t="shared" ref="CU189:CU203" si="72">SUM(BX189:CS189)</f>
        <v>105000000</v>
      </c>
      <c r="CV189" s="1221">
        <f>131607258</f>
        <v>131607258</v>
      </c>
      <c r="CW189" s="1221"/>
      <c r="CX189" s="1221"/>
      <c r="CY189" s="1221"/>
      <c r="CZ189" s="1221"/>
      <c r="DA189" s="1221"/>
      <c r="DB189" s="1222"/>
      <c r="DC189" s="1222"/>
      <c r="DD189" s="1222"/>
      <c r="DE189" s="1222"/>
      <c r="DF189" s="1222"/>
      <c r="DG189" s="1222"/>
      <c r="DH189" s="1222"/>
      <c r="DI189" s="1222"/>
      <c r="DJ189" s="1222"/>
      <c r="DK189" s="1222"/>
      <c r="DL189" s="1222"/>
      <c r="DM189" s="1222"/>
      <c r="DN189" s="1222"/>
      <c r="DO189" s="1222"/>
      <c r="DP189" s="1222"/>
      <c r="DQ189" s="1222"/>
      <c r="DR189" s="1222"/>
      <c r="DS189" s="1362">
        <f t="shared" ref="DS189:DS203" si="73">SUM(CV189:DQ189)</f>
        <v>131607258</v>
      </c>
      <c r="DT189" s="1215">
        <f t="shared" si="70"/>
        <v>348707259</v>
      </c>
      <c r="DU189" s="582" t="s">
        <v>1175</v>
      </c>
    </row>
    <row r="190" spans="1:130" ht="40.5" x14ac:dyDescent="0.25">
      <c r="A190" s="969">
        <v>2</v>
      </c>
      <c r="B190" s="1210" t="s">
        <v>552</v>
      </c>
      <c r="C190" s="1209" t="s">
        <v>596</v>
      </c>
      <c r="D190" s="969" t="s">
        <v>627</v>
      </c>
      <c r="E190" s="969" t="s">
        <v>628</v>
      </c>
      <c r="F190" s="969" t="s">
        <v>629</v>
      </c>
      <c r="G190" s="969" t="s">
        <v>630</v>
      </c>
      <c r="H190" s="1158">
        <v>0</v>
      </c>
      <c r="I190" s="969" t="s">
        <v>631</v>
      </c>
      <c r="J190" s="969" t="s">
        <v>105</v>
      </c>
      <c r="K190" s="969" t="s">
        <v>139</v>
      </c>
      <c r="L190" s="969">
        <v>1</v>
      </c>
      <c r="M190" s="1158">
        <v>1</v>
      </c>
      <c r="N190" s="832" t="s">
        <v>637</v>
      </c>
      <c r="O190" s="832" t="s">
        <v>638</v>
      </c>
      <c r="P190" s="832">
        <v>0</v>
      </c>
      <c r="Q190" s="832">
        <v>2023</v>
      </c>
      <c r="R190" s="832" t="s">
        <v>251</v>
      </c>
      <c r="S190" s="832" t="s">
        <v>32</v>
      </c>
      <c r="T190" s="832" t="s">
        <v>33</v>
      </c>
      <c r="U190" s="832">
        <v>1</v>
      </c>
      <c r="V190" s="832">
        <v>1</v>
      </c>
      <c r="W190" s="969">
        <v>0.25</v>
      </c>
      <c r="X190" s="832">
        <v>0.5</v>
      </c>
      <c r="Y190" s="832">
        <v>0.75</v>
      </c>
      <c r="Z190" s="832">
        <v>1</v>
      </c>
      <c r="AA190" s="1235">
        <v>1</v>
      </c>
      <c r="AB190" s="1236"/>
      <c r="AC190" s="1236"/>
      <c r="AD190" s="1221"/>
      <c r="AE190" s="1221"/>
      <c r="AF190" s="1221"/>
      <c r="AG190" s="1221"/>
      <c r="AH190" s="1221"/>
      <c r="AI190" s="1221"/>
      <c r="AJ190" s="1221"/>
      <c r="AK190" s="1221"/>
      <c r="AL190" s="1221"/>
      <c r="AM190" s="1221"/>
      <c r="AN190" s="1221"/>
      <c r="AO190" s="1221"/>
      <c r="AP190" s="1221"/>
      <c r="AQ190" s="1221"/>
      <c r="AR190" s="1221"/>
      <c r="AS190" s="1221"/>
      <c r="AT190" s="1221"/>
      <c r="AU190" s="1221"/>
      <c r="AV190" s="1221"/>
      <c r="AW190" s="1221">
        <v>3000000</v>
      </c>
      <c r="AX190" s="1221"/>
      <c r="AY190" s="1231">
        <f t="shared" si="69"/>
        <v>3000001</v>
      </c>
      <c r="AZ190" s="1221">
        <v>16000000</v>
      </c>
      <c r="BA190" s="1221"/>
      <c r="BB190" s="1221"/>
      <c r="BC190" s="1221"/>
      <c r="BD190" s="1221"/>
      <c r="BE190" s="1221"/>
      <c r="BF190" s="1221"/>
      <c r="BG190" s="1221"/>
      <c r="BH190" s="1221"/>
      <c r="BI190" s="1221"/>
      <c r="BJ190" s="1221"/>
      <c r="BK190" s="1221"/>
      <c r="BL190" s="1221"/>
      <c r="BM190" s="1221"/>
      <c r="BN190" s="1221"/>
      <c r="BO190" s="1221"/>
      <c r="BP190" s="1221"/>
      <c r="BQ190" s="1221"/>
      <c r="BR190" s="1221"/>
      <c r="BS190" s="1221"/>
      <c r="BT190" s="1221"/>
      <c r="BU190" s="1221"/>
      <c r="BV190" s="1221"/>
      <c r="BW190" s="1231">
        <f t="shared" si="71"/>
        <v>16000000</v>
      </c>
      <c r="BX190" s="1221">
        <v>17000000</v>
      </c>
      <c r="BY190" s="1221"/>
      <c r="BZ190" s="1221"/>
      <c r="CA190" s="1221"/>
      <c r="CB190" s="1221"/>
      <c r="CC190" s="1221"/>
      <c r="CD190" s="1221"/>
      <c r="CE190" s="1221"/>
      <c r="CF190" s="1221"/>
      <c r="CG190" s="1221"/>
      <c r="CH190" s="1221"/>
      <c r="CI190" s="1221"/>
      <c r="CJ190" s="1221"/>
      <c r="CK190" s="1221"/>
      <c r="CL190" s="1221"/>
      <c r="CM190" s="1221"/>
      <c r="CN190" s="1221"/>
      <c r="CO190" s="1221"/>
      <c r="CP190" s="1221"/>
      <c r="CQ190" s="1221"/>
      <c r="CR190" s="1221"/>
      <c r="CS190" s="1221"/>
      <c r="CT190" s="1221"/>
      <c r="CU190" s="1231">
        <f t="shared" si="72"/>
        <v>17000000</v>
      </c>
      <c r="CV190" s="1221">
        <v>0</v>
      </c>
      <c r="CW190" s="1221"/>
      <c r="CX190" s="1221"/>
      <c r="CY190" s="1221"/>
      <c r="CZ190" s="1221"/>
      <c r="DA190" s="1221"/>
      <c r="DB190" s="1222"/>
      <c r="DC190" s="1222"/>
      <c r="DD190" s="1222"/>
      <c r="DE190" s="1222"/>
      <c r="DF190" s="1222"/>
      <c r="DG190" s="1222"/>
      <c r="DH190" s="1222"/>
      <c r="DI190" s="1222"/>
      <c r="DJ190" s="1222"/>
      <c r="DK190" s="1222"/>
      <c r="DL190" s="1222"/>
      <c r="DM190" s="1222"/>
      <c r="DN190" s="1222"/>
      <c r="DO190" s="1222"/>
      <c r="DP190" s="1222"/>
      <c r="DQ190" s="1222"/>
      <c r="DR190" s="1222"/>
      <c r="DS190" s="1362">
        <f t="shared" si="73"/>
        <v>0</v>
      </c>
      <c r="DT190" s="1215">
        <f t="shared" si="70"/>
        <v>36000001</v>
      </c>
      <c r="DU190" s="582" t="s">
        <v>1175</v>
      </c>
    </row>
    <row r="191" spans="1:130" ht="40.5" x14ac:dyDescent="0.25">
      <c r="A191" s="969">
        <v>2</v>
      </c>
      <c r="B191" s="1210" t="s">
        <v>552</v>
      </c>
      <c r="C191" s="1209" t="s">
        <v>596</v>
      </c>
      <c r="D191" s="969" t="s">
        <v>627</v>
      </c>
      <c r="E191" s="969" t="s">
        <v>628</v>
      </c>
      <c r="F191" s="969" t="s">
        <v>629</v>
      </c>
      <c r="G191" s="969" t="s">
        <v>630</v>
      </c>
      <c r="H191" s="1158">
        <v>0</v>
      </c>
      <c r="I191" s="969" t="s">
        <v>631</v>
      </c>
      <c r="J191" s="969" t="s">
        <v>105</v>
      </c>
      <c r="K191" s="969" t="s">
        <v>139</v>
      </c>
      <c r="L191" s="969">
        <v>1</v>
      </c>
      <c r="M191" s="1158">
        <v>1</v>
      </c>
      <c r="N191" s="832" t="s">
        <v>639</v>
      </c>
      <c r="O191" s="832" t="s">
        <v>640</v>
      </c>
      <c r="P191" s="832">
        <v>0</v>
      </c>
      <c r="Q191" s="832">
        <v>2023</v>
      </c>
      <c r="R191" s="832" t="s">
        <v>251</v>
      </c>
      <c r="S191" s="832" t="s">
        <v>32</v>
      </c>
      <c r="T191" s="832" t="s">
        <v>139</v>
      </c>
      <c r="U191" s="832">
        <v>1</v>
      </c>
      <c r="V191" s="832">
        <v>1</v>
      </c>
      <c r="W191" s="969">
        <v>0</v>
      </c>
      <c r="X191" s="832">
        <v>0.5</v>
      </c>
      <c r="Y191" s="832">
        <v>0.5</v>
      </c>
      <c r="Z191" s="832">
        <v>0</v>
      </c>
      <c r="AA191" s="1235">
        <v>0</v>
      </c>
      <c r="AB191" s="1236"/>
      <c r="AC191" s="1236"/>
      <c r="AD191" s="1221"/>
      <c r="AE191" s="1221"/>
      <c r="AF191" s="1221"/>
      <c r="AG191" s="1221"/>
      <c r="AH191" s="1221"/>
      <c r="AI191" s="1221"/>
      <c r="AJ191" s="1221"/>
      <c r="AK191" s="1221"/>
      <c r="AL191" s="1221"/>
      <c r="AM191" s="1221"/>
      <c r="AN191" s="1221"/>
      <c r="AO191" s="1221"/>
      <c r="AP191" s="1221"/>
      <c r="AQ191" s="1221"/>
      <c r="AR191" s="1221"/>
      <c r="AS191" s="1221"/>
      <c r="AT191" s="1221"/>
      <c r="AU191" s="1221"/>
      <c r="AV191" s="1221"/>
      <c r="AW191" s="1221"/>
      <c r="AX191" s="1221"/>
      <c r="AY191" s="1231">
        <f t="shared" si="69"/>
        <v>0</v>
      </c>
      <c r="AZ191" s="1221">
        <v>16000000</v>
      </c>
      <c r="BA191" s="1221"/>
      <c r="BB191" s="1221"/>
      <c r="BC191" s="1221"/>
      <c r="BD191" s="1221"/>
      <c r="BE191" s="1221"/>
      <c r="BF191" s="1221"/>
      <c r="BG191" s="1221"/>
      <c r="BH191" s="1221"/>
      <c r="BI191" s="1221"/>
      <c r="BJ191" s="1221"/>
      <c r="BK191" s="1221"/>
      <c r="BL191" s="1221"/>
      <c r="BM191" s="1221"/>
      <c r="BN191" s="1221"/>
      <c r="BO191" s="1221"/>
      <c r="BP191" s="1221"/>
      <c r="BQ191" s="1221"/>
      <c r="BR191" s="1221"/>
      <c r="BS191" s="1221"/>
      <c r="BT191" s="1221"/>
      <c r="BU191" s="1221"/>
      <c r="BV191" s="1221"/>
      <c r="BW191" s="1231">
        <f t="shared" si="71"/>
        <v>16000000</v>
      </c>
      <c r="BX191" s="1221">
        <v>19607258</v>
      </c>
      <c r="BY191" s="1221"/>
      <c r="BZ191" s="1221"/>
      <c r="CA191" s="1221"/>
      <c r="CB191" s="1221"/>
      <c r="CC191" s="1221"/>
      <c r="CD191" s="1221"/>
      <c r="CE191" s="1221"/>
      <c r="CF191" s="1221"/>
      <c r="CG191" s="1221"/>
      <c r="CH191" s="1221"/>
      <c r="CI191" s="1221"/>
      <c r="CJ191" s="1221"/>
      <c r="CK191" s="1221"/>
      <c r="CL191" s="1221"/>
      <c r="CM191" s="1221"/>
      <c r="CN191" s="1221"/>
      <c r="CO191" s="1221"/>
      <c r="CP191" s="1221"/>
      <c r="CQ191" s="1221"/>
      <c r="CR191" s="1221"/>
      <c r="CS191" s="1221"/>
      <c r="CT191" s="1221"/>
      <c r="CU191" s="1231">
        <f t="shared" si="72"/>
        <v>19607258</v>
      </c>
      <c r="CV191" s="1221">
        <v>0</v>
      </c>
      <c r="CW191" s="1221"/>
      <c r="CX191" s="1221"/>
      <c r="CY191" s="1221"/>
      <c r="CZ191" s="1221"/>
      <c r="DA191" s="1221"/>
      <c r="DB191" s="1222"/>
      <c r="DC191" s="1222"/>
      <c r="DD191" s="1222"/>
      <c r="DE191" s="1222"/>
      <c r="DF191" s="1222"/>
      <c r="DG191" s="1222"/>
      <c r="DH191" s="1222"/>
      <c r="DI191" s="1222"/>
      <c r="DJ191" s="1222"/>
      <c r="DK191" s="1222"/>
      <c r="DL191" s="1222"/>
      <c r="DM191" s="1222"/>
      <c r="DN191" s="1222"/>
      <c r="DO191" s="1222"/>
      <c r="DP191" s="1222"/>
      <c r="DQ191" s="1222"/>
      <c r="DR191" s="1222"/>
      <c r="DS191" s="1362">
        <f t="shared" si="73"/>
        <v>0</v>
      </c>
      <c r="DT191" s="1215">
        <f t="shared" si="70"/>
        <v>35607258</v>
      </c>
      <c r="DU191" s="582" t="s">
        <v>1175</v>
      </c>
    </row>
    <row r="192" spans="1:130" ht="40.5" x14ac:dyDescent="0.25">
      <c r="A192" s="969">
        <v>2</v>
      </c>
      <c r="B192" s="1210" t="s">
        <v>552</v>
      </c>
      <c r="C192" s="1209" t="s">
        <v>596</v>
      </c>
      <c r="D192" s="969" t="s">
        <v>627</v>
      </c>
      <c r="E192" s="969" t="s">
        <v>628</v>
      </c>
      <c r="F192" s="969" t="s">
        <v>629</v>
      </c>
      <c r="G192" s="969" t="s">
        <v>630</v>
      </c>
      <c r="H192" s="1158">
        <v>0</v>
      </c>
      <c r="I192" s="969" t="s">
        <v>631</v>
      </c>
      <c r="J192" s="969" t="s">
        <v>105</v>
      </c>
      <c r="K192" s="969" t="s">
        <v>139</v>
      </c>
      <c r="L192" s="969">
        <v>1</v>
      </c>
      <c r="M192" s="1158">
        <v>1</v>
      </c>
      <c r="N192" s="832" t="s">
        <v>641</v>
      </c>
      <c r="O192" s="832" t="s">
        <v>642</v>
      </c>
      <c r="P192" s="832">
        <v>0</v>
      </c>
      <c r="Q192" s="832">
        <v>2023</v>
      </c>
      <c r="R192" s="832" t="s">
        <v>643</v>
      </c>
      <c r="S192" s="832" t="s">
        <v>32</v>
      </c>
      <c r="T192" s="832" t="s">
        <v>33</v>
      </c>
      <c r="U192" s="832">
        <v>1</v>
      </c>
      <c r="V192" s="832">
        <v>1</v>
      </c>
      <c r="W192" s="969">
        <v>0</v>
      </c>
      <c r="X192" s="832">
        <v>0.5</v>
      </c>
      <c r="Y192" s="832">
        <v>0.75</v>
      </c>
      <c r="Z192" s="832">
        <v>1</v>
      </c>
      <c r="AA192" s="1235">
        <v>0</v>
      </c>
      <c r="AB192" s="1236"/>
      <c r="AC192" s="1236"/>
      <c r="AD192" s="1221"/>
      <c r="AE192" s="1221"/>
      <c r="AF192" s="1221"/>
      <c r="AG192" s="1221"/>
      <c r="AH192" s="1221"/>
      <c r="AI192" s="1221"/>
      <c r="AJ192" s="1221"/>
      <c r="AK192" s="1221"/>
      <c r="AL192" s="1221"/>
      <c r="AM192" s="1221"/>
      <c r="AN192" s="1221"/>
      <c r="AO192" s="1221"/>
      <c r="AP192" s="1221"/>
      <c r="AQ192" s="1221"/>
      <c r="AR192" s="1221"/>
      <c r="AS192" s="1221"/>
      <c r="AT192" s="1221"/>
      <c r="AU192" s="1221"/>
      <c r="AV192" s="1221"/>
      <c r="AW192" s="1221"/>
      <c r="AX192" s="1221"/>
      <c r="AY192" s="1231">
        <f t="shared" si="69"/>
        <v>0</v>
      </c>
      <c r="AZ192" s="1221">
        <v>11000000</v>
      </c>
      <c r="BA192" s="1221"/>
      <c r="BB192" s="1221"/>
      <c r="BC192" s="1221"/>
      <c r="BD192" s="1221"/>
      <c r="BE192" s="1221"/>
      <c r="BF192" s="1221"/>
      <c r="BG192" s="1221"/>
      <c r="BH192" s="1221"/>
      <c r="BI192" s="1221"/>
      <c r="BJ192" s="1221"/>
      <c r="BK192" s="1221"/>
      <c r="BL192" s="1221"/>
      <c r="BM192" s="1221"/>
      <c r="BN192" s="1221"/>
      <c r="BO192" s="1221"/>
      <c r="BP192" s="1221"/>
      <c r="BQ192" s="1221"/>
      <c r="BR192" s="1221"/>
      <c r="BS192" s="1221"/>
      <c r="BT192" s="1221"/>
      <c r="BU192" s="1221"/>
      <c r="BV192" s="1221"/>
      <c r="BW192" s="1231">
        <f t="shared" si="71"/>
        <v>11000000</v>
      </c>
      <c r="BX192" s="1221">
        <v>11628412</v>
      </c>
      <c r="BY192" s="1221"/>
      <c r="BZ192" s="1221"/>
      <c r="CA192" s="1221"/>
      <c r="CB192" s="1221"/>
      <c r="CC192" s="1221"/>
      <c r="CD192" s="1221"/>
      <c r="CE192" s="1221"/>
      <c r="CF192" s="1221"/>
      <c r="CG192" s="1221"/>
      <c r="CH192" s="1221"/>
      <c r="CI192" s="1221"/>
      <c r="CJ192" s="1221"/>
      <c r="CK192" s="1221"/>
      <c r="CL192" s="1221"/>
      <c r="CM192" s="1221"/>
      <c r="CN192" s="1221"/>
      <c r="CO192" s="1221"/>
      <c r="CP192" s="1221"/>
      <c r="CQ192" s="1221"/>
      <c r="CR192" s="1221"/>
      <c r="CS192" s="1221"/>
      <c r="CT192" s="1221"/>
      <c r="CU192" s="1231">
        <f t="shared" si="72"/>
        <v>11628412</v>
      </c>
      <c r="CV192" s="1221">
        <f>53021154</f>
        <v>53021154</v>
      </c>
      <c r="CW192" s="1221"/>
      <c r="CX192" s="1221"/>
      <c r="CY192" s="1221"/>
      <c r="CZ192" s="1221"/>
      <c r="DA192" s="1221"/>
      <c r="DB192" s="1222"/>
      <c r="DC192" s="1222"/>
      <c r="DD192" s="1222"/>
      <c r="DE192" s="1222"/>
      <c r="DF192" s="1222"/>
      <c r="DG192" s="1222"/>
      <c r="DH192" s="1222"/>
      <c r="DI192" s="1222"/>
      <c r="DJ192" s="1222"/>
      <c r="DK192" s="1222"/>
      <c r="DL192" s="1222"/>
      <c r="DM192" s="1222"/>
      <c r="DN192" s="1222"/>
      <c r="DO192" s="1222"/>
      <c r="DP192" s="1222"/>
      <c r="DQ192" s="1222"/>
      <c r="DR192" s="1222"/>
      <c r="DS192" s="1362">
        <f t="shared" si="73"/>
        <v>53021154</v>
      </c>
      <c r="DT192" s="1215">
        <f t="shared" si="70"/>
        <v>75649566</v>
      </c>
      <c r="DU192" s="582" t="s">
        <v>1175</v>
      </c>
    </row>
    <row r="193" spans="1:130" ht="40.5" x14ac:dyDescent="0.25">
      <c r="A193" s="969">
        <v>2</v>
      </c>
      <c r="B193" s="1210" t="s">
        <v>552</v>
      </c>
      <c r="C193" s="1209" t="s">
        <v>596</v>
      </c>
      <c r="D193" s="969" t="s">
        <v>644</v>
      </c>
      <c r="E193" s="969" t="s">
        <v>645</v>
      </c>
      <c r="F193" s="969" t="s">
        <v>646</v>
      </c>
      <c r="G193" s="969" t="s">
        <v>647</v>
      </c>
      <c r="H193" s="1158">
        <v>1</v>
      </c>
      <c r="I193" s="969" t="s">
        <v>648</v>
      </c>
      <c r="J193" s="1209" t="s">
        <v>559</v>
      </c>
      <c r="K193" s="1209" t="s">
        <v>139</v>
      </c>
      <c r="L193" s="1209">
        <v>1</v>
      </c>
      <c r="M193" s="1158">
        <v>1</v>
      </c>
      <c r="N193" s="832" t="s">
        <v>649</v>
      </c>
      <c r="O193" s="832" t="s">
        <v>650</v>
      </c>
      <c r="P193" s="832">
        <v>0</v>
      </c>
      <c r="Q193" s="832">
        <v>2023</v>
      </c>
      <c r="R193" s="832" t="s">
        <v>651</v>
      </c>
      <c r="S193" s="832" t="s">
        <v>32</v>
      </c>
      <c r="T193" s="832" t="s">
        <v>33</v>
      </c>
      <c r="U193" s="832">
        <v>3</v>
      </c>
      <c r="V193" s="832">
        <v>3</v>
      </c>
      <c r="W193" s="969">
        <v>0.5</v>
      </c>
      <c r="X193" s="832">
        <v>0.5</v>
      </c>
      <c r="Y193" s="832">
        <v>1</v>
      </c>
      <c r="Z193" s="832">
        <v>1</v>
      </c>
      <c r="AA193" s="1235">
        <v>242719138</v>
      </c>
      <c r="AB193" s="1236"/>
      <c r="AC193" s="1236"/>
      <c r="AD193" s="1221"/>
      <c r="AE193" s="1221"/>
      <c r="AF193" s="1221"/>
      <c r="AG193" s="1221"/>
      <c r="AH193" s="1221"/>
      <c r="AI193" s="1221"/>
      <c r="AJ193" s="1221"/>
      <c r="AK193" s="1221"/>
      <c r="AL193" s="1221"/>
      <c r="AM193" s="1221"/>
      <c r="AN193" s="1221"/>
      <c r="AO193" s="1221"/>
      <c r="AP193" s="1221"/>
      <c r="AQ193" s="1221"/>
      <c r="AR193" s="1221"/>
      <c r="AS193" s="1221"/>
      <c r="AT193" s="1221"/>
      <c r="AU193" s="1221"/>
      <c r="AV193" s="1221"/>
      <c r="AW193" s="1221"/>
      <c r="AX193" s="1221"/>
      <c r="AY193" s="1231">
        <f t="shared" si="69"/>
        <v>242719138</v>
      </c>
      <c r="AZ193" s="1221">
        <v>40392742</v>
      </c>
      <c r="BA193" s="1221"/>
      <c r="BB193" s="1221"/>
      <c r="BC193" s="1221"/>
      <c r="BD193" s="1221"/>
      <c r="BE193" s="1221"/>
      <c r="BF193" s="1221"/>
      <c r="BG193" s="1221"/>
      <c r="BH193" s="1221"/>
      <c r="BI193" s="1221"/>
      <c r="BJ193" s="1221"/>
      <c r="BK193" s="1221"/>
      <c r="BL193" s="1221"/>
      <c r="BM193" s="1221"/>
      <c r="BN193" s="1221"/>
      <c r="BO193" s="1221"/>
      <c r="BP193" s="1221"/>
      <c r="BQ193" s="1221"/>
      <c r="BR193" s="1221"/>
      <c r="BS193" s="1221"/>
      <c r="BT193" s="1221"/>
      <c r="BU193" s="1221"/>
      <c r="BV193" s="1221"/>
      <c r="BW193" s="1231">
        <f t="shared" si="71"/>
        <v>40392742</v>
      </c>
      <c r="BX193" s="1221">
        <v>41392742</v>
      </c>
      <c r="BY193" s="1221"/>
      <c r="BZ193" s="1221"/>
      <c r="CA193" s="1221"/>
      <c r="CB193" s="1221"/>
      <c r="CC193" s="1221"/>
      <c r="CD193" s="1221"/>
      <c r="CE193" s="1221"/>
      <c r="CF193" s="1221"/>
      <c r="CG193" s="1221"/>
      <c r="CH193" s="1221"/>
      <c r="CI193" s="1221"/>
      <c r="CJ193" s="1221"/>
      <c r="CK193" s="1221"/>
      <c r="CL193" s="1221"/>
      <c r="CM193" s="1221"/>
      <c r="CN193" s="1221"/>
      <c r="CO193" s="1221"/>
      <c r="CP193" s="1221"/>
      <c r="CQ193" s="1221"/>
      <c r="CR193" s="1221"/>
      <c r="CS193" s="1221"/>
      <c r="CT193" s="1221"/>
      <c r="CU193" s="1231">
        <f t="shared" si="72"/>
        <v>41392742</v>
      </c>
      <c r="CV193" s="1221">
        <v>0</v>
      </c>
      <c r="CW193" s="1221"/>
      <c r="CX193" s="1221"/>
      <c r="CY193" s="1221"/>
      <c r="CZ193" s="1221"/>
      <c r="DA193" s="1221"/>
      <c r="DB193" s="1222"/>
      <c r="DC193" s="1222"/>
      <c r="DD193" s="1222"/>
      <c r="DE193" s="1222"/>
      <c r="DF193" s="1222"/>
      <c r="DG193" s="1222"/>
      <c r="DH193" s="1222"/>
      <c r="DI193" s="1222"/>
      <c r="DJ193" s="1222"/>
      <c r="DK193" s="1222"/>
      <c r="DL193" s="1222"/>
      <c r="DM193" s="1222"/>
      <c r="DN193" s="1222"/>
      <c r="DO193" s="1222"/>
      <c r="DP193" s="1222"/>
      <c r="DQ193" s="1222"/>
      <c r="DR193" s="1222"/>
      <c r="DS193" s="1362">
        <f t="shared" si="73"/>
        <v>0</v>
      </c>
      <c r="DT193" s="1215">
        <f t="shared" si="70"/>
        <v>324504622</v>
      </c>
      <c r="DU193" s="582" t="s">
        <v>1175</v>
      </c>
    </row>
    <row r="194" spans="1:130" ht="40.5" x14ac:dyDescent="0.25">
      <c r="A194" s="969">
        <v>2</v>
      </c>
      <c r="B194" s="1210" t="s">
        <v>552</v>
      </c>
      <c r="C194" s="1209" t="s">
        <v>596</v>
      </c>
      <c r="D194" s="969" t="s">
        <v>644</v>
      </c>
      <c r="E194" s="969" t="s">
        <v>645</v>
      </c>
      <c r="F194" s="969" t="s">
        <v>646</v>
      </c>
      <c r="G194" s="969" t="s">
        <v>647</v>
      </c>
      <c r="H194" s="1158">
        <v>1</v>
      </c>
      <c r="I194" s="969" t="s">
        <v>648</v>
      </c>
      <c r="J194" s="1209" t="s">
        <v>559</v>
      </c>
      <c r="K194" s="1209" t="s">
        <v>139</v>
      </c>
      <c r="L194" s="1209">
        <v>1</v>
      </c>
      <c r="M194" s="1158">
        <v>1</v>
      </c>
      <c r="N194" s="832" t="s">
        <v>652</v>
      </c>
      <c r="O194" s="832" t="s">
        <v>653</v>
      </c>
      <c r="P194" s="832">
        <v>0</v>
      </c>
      <c r="Q194" s="832">
        <v>2023</v>
      </c>
      <c r="R194" s="832" t="s">
        <v>654</v>
      </c>
      <c r="S194" s="832" t="s">
        <v>655</v>
      </c>
      <c r="T194" s="832" t="s">
        <v>139</v>
      </c>
      <c r="U194" s="832">
        <v>12</v>
      </c>
      <c r="V194" s="832">
        <v>12</v>
      </c>
      <c r="W194" s="969">
        <v>0</v>
      </c>
      <c r="X194" s="832">
        <v>6</v>
      </c>
      <c r="Y194" s="832">
        <v>12</v>
      </c>
      <c r="Z194" s="832">
        <v>0</v>
      </c>
      <c r="AA194" s="1235">
        <v>0</v>
      </c>
      <c r="AB194" s="1236"/>
      <c r="AC194" s="1236"/>
      <c r="AD194" s="1221"/>
      <c r="AE194" s="1221"/>
      <c r="AF194" s="1221"/>
      <c r="AG194" s="1221"/>
      <c r="AH194" s="1221"/>
      <c r="AI194" s="1221"/>
      <c r="AJ194" s="1221"/>
      <c r="AK194" s="1221"/>
      <c r="AL194" s="1221"/>
      <c r="AM194" s="1221"/>
      <c r="AN194" s="1221"/>
      <c r="AO194" s="1221"/>
      <c r="AP194" s="1221"/>
      <c r="AQ194" s="1221"/>
      <c r="AR194" s="1221"/>
      <c r="AS194" s="1221"/>
      <c r="AT194" s="1221"/>
      <c r="AU194" s="1221"/>
      <c r="AV194" s="1221"/>
      <c r="AW194" s="1221"/>
      <c r="AX194" s="1221"/>
      <c r="AY194" s="1231">
        <f t="shared" si="69"/>
        <v>0</v>
      </c>
      <c r="AZ194" s="1221">
        <v>13000000</v>
      </c>
      <c r="BA194" s="1221"/>
      <c r="BB194" s="1221"/>
      <c r="BC194" s="1221"/>
      <c r="BD194" s="1221"/>
      <c r="BE194" s="1221"/>
      <c r="BF194" s="1221"/>
      <c r="BG194" s="1221"/>
      <c r="BH194" s="1221"/>
      <c r="BI194" s="1221"/>
      <c r="BJ194" s="1221"/>
      <c r="BK194" s="1221"/>
      <c r="BL194" s="1221"/>
      <c r="BM194" s="1221"/>
      <c r="BN194" s="1221"/>
      <c r="BO194" s="1221"/>
      <c r="BP194" s="1221"/>
      <c r="BQ194" s="1221"/>
      <c r="BR194" s="1221"/>
      <c r="BS194" s="1221"/>
      <c r="BT194" s="1221"/>
      <c r="BU194" s="1221"/>
      <c r="BV194" s="1221"/>
      <c r="BW194" s="1231">
        <f t="shared" si="71"/>
        <v>13000000</v>
      </c>
      <c r="BX194" s="1221">
        <f>59000000</f>
        <v>59000000</v>
      </c>
      <c r="BY194" s="1221"/>
      <c r="BZ194" s="1221"/>
      <c r="CA194" s="1221"/>
      <c r="CB194" s="1221"/>
      <c r="CC194" s="1221"/>
      <c r="CD194" s="1221"/>
      <c r="CE194" s="1221"/>
      <c r="CF194" s="1221"/>
      <c r="CG194" s="1221"/>
      <c r="CH194" s="1221"/>
      <c r="CI194" s="1221"/>
      <c r="CJ194" s="1221"/>
      <c r="CK194" s="1221"/>
      <c r="CL194" s="1221"/>
      <c r="CM194" s="1221"/>
      <c r="CN194" s="1221"/>
      <c r="CO194" s="1221"/>
      <c r="CP194" s="1221"/>
      <c r="CQ194" s="1221"/>
      <c r="CR194" s="1221"/>
      <c r="CS194" s="1221"/>
      <c r="CT194" s="1221"/>
      <c r="CU194" s="1231">
        <f t="shared" si="72"/>
        <v>59000000</v>
      </c>
      <c r="CV194" s="1221">
        <v>0</v>
      </c>
      <c r="CW194" s="1221"/>
      <c r="CX194" s="1221"/>
      <c r="CY194" s="1221"/>
      <c r="CZ194" s="1221"/>
      <c r="DA194" s="1221"/>
      <c r="DB194" s="1222"/>
      <c r="DC194" s="1222"/>
      <c r="DD194" s="1222"/>
      <c r="DE194" s="1222"/>
      <c r="DF194" s="1222"/>
      <c r="DG194" s="1222"/>
      <c r="DH194" s="1222"/>
      <c r="DI194" s="1222"/>
      <c r="DJ194" s="1222"/>
      <c r="DK194" s="1222"/>
      <c r="DL194" s="1222"/>
      <c r="DM194" s="1222"/>
      <c r="DN194" s="1222"/>
      <c r="DO194" s="1222"/>
      <c r="DP194" s="1222"/>
      <c r="DQ194" s="1222"/>
      <c r="DR194" s="1222"/>
      <c r="DS194" s="1362">
        <f t="shared" si="73"/>
        <v>0</v>
      </c>
      <c r="DT194" s="1215">
        <f t="shared" si="70"/>
        <v>72000000</v>
      </c>
      <c r="DU194" s="582" t="s">
        <v>1175</v>
      </c>
    </row>
    <row r="195" spans="1:130" ht="40.5" x14ac:dyDescent="0.25">
      <c r="A195" s="969">
        <v>2</v>
      </c>
      <c r="B195" s="1210" t="s">
        <v>552</v>
      </c>
      <c r="C195" s="1209" t="s">
        <v>596</v>
      </c>
      <c r="D195" s="969" t="s">
        <v>644</v>
      </c>
      <c r="E195" s="969" t="s">
        <v>645</v>
      </c>
      <c r="F195" s="969" t="s">
        <v>646</v>
      </c>
      <c r="G195" s="969" t="s">
        <v>647</v>
      </c>
      <c r="H195" s="1158">
        <v>1</v>
      </c>
      <c r="I195" s="969" t="s">
        <v>648</v>
      </c>
      <c r="J195" s="1209" t="s">
        <v>559</v>
      </c>
      <c r="K195" s="1209" t="s">
        <v>139</v>
      </c>
      <c r="L195" s="1209">
        <v>1</v>
      </c>
      <c r="M195" s="1158">
        <v>1</v>
      </c>
      <c r="N195" s="832" t="s">
        <v>656</v>
      </c>
      <c r="O195" s="832" t="s">
        <v>657</v>
      </c>
      <c r="P195" s="832">
        <v>1</v>
      </c>
      <c r="Q195" s="832">
        <v>2023</v>
      </c>
      <c r="R195" s="832" t="s">
        <v>251</v>
      </c>
      <c r="S195" s="832" t="s">
        <v>105</v>
      </c>
      <c r="T195" s="832" t="s">
        <v>139</v>
      </c>
      <c r="U195" s="832">
        <v>1</v>
      </c>
      <c r="V195" s="832">
        <v>2</v>
      </c>
      <c r="W195" s="969">
        <v>0.25</v>
      </c>
      <c r="X195" s="832">
        <v>0.5</v>
      </c>
      <c r="Y195" s="832">
        <v>0.75</v>
      </c>
      <c r="Z195" s="832">
        <v>1</v>
      </c>
      <c r="AA195" s="1235">
        <v>18900000</v>
      </c>
      <c r="AB195" s="1236"/>
      <c r="AC195" s="1236"/>
      <c r="AD195" s="1221"/>
      <c r="AE195" s="1221"/>
      <c r="AF195" s="1221"/>
      <c r="AG195" s="1221"/>
      <c r="AH195" s="1221"/>
      <c r="AI195" s="1221"/>
      <c r="AJ195" s="1221"/>
      <c r="AK195" s="1221"/>
      <c r="AL195" s="1221"/>
      <c r="AM195" s="1221"/>
      <c r="AN195" s="1221"/>
      <c r="AO195" s="1221"/>
      <c r="AP195" s="1221"/>
      <c r="AQ195" s="1221"/>
      <c r="AR195" s="1221"/>
      <c r="AS195" s="1221"/>
      <c r="AT195" s="1221"/>
      <c r="AU195" s="1221"/>
      <c r="AV195" s="1221"/>
      <c r="AW195" s="1221"/>
      <c r="AX195" s="1221"/>
      <c r="AY195" s="1231">
        <f t="shared" si="69"/>
        <v>18900000</v>
      </c>
      <c r="AZ195" s="1221">
        <v>42000000</v>
      </c>
      <c r="BA195" s="1221"/>
      <c r="BB195" s="1221"/>
      <c r="BC195" s="1221"/>
      <c r="BD195" s="1221"/>
      <c r="BE195" s="1221"/>
      <c r="BF195" s="1221"/>
      <c r="BG195" s="1221"/>
      <c r="BH195" s="1221"/>
      <c r="BI195" s="1221"/>
      <c r="BJ195" s="1221"/>
      <c r="BK195" s="1221"/>
      <c r="BL195" s="1221"/>
      <c r="BM195" s="1221"/>
      <c r="BN195" s="1221"/>
      <c r="BO195" s="1221"/>
      <c r="BP195" s="1221"/>
      <c r="BQ195" s="1221"/>
      <c r="BR195" s="1221"/>
      <c r="BS195" s="1221"/>
      <c r="BT195" s="1221"/>
      <c r="BU195" s="1221"/>
      <c r="BV195" s="1221"/>
      <c r="BW195" s="1231">
        <f t="shared" si="71"/>
        <v>42000000</v>
      </c>
      <c r="BX195" s="1221">
        <v>0</v>
      </c>
      <c r="BY195" s="1221"/>
      <c r="BZ195" s="1221"/>
      <c r="CA195" s="1221"/>
      <c r="CB195" s="1221"/>
      <c r="CC195" s="1221"/>
      <c r="CD195" s="1221"/>
      <c r="CE195" s="1221"/>
      <c r="CF195" s="1221"/>
      <c r="CG195" s="1221"/>
      <c r="CH195" s="1221"/>
      <c r="CI195" s="1221"/>
      <c r="CJ195" s="1221"/>
      <c r="CK195" s="1221"/>
      <c r="CL195" s="1221"/>
      <c r="CM195" s="1221"/>
      <c r="CN195" s="1221"/>
      <c r="CO195" s="1221"/>
      <c r="CP195" s="1221"/>
      <c r="CQ195" s="1221"/>
      <c r="CR195" s="1221"/>
      <c r="CS195" s="1221"/>
      <c r="CT195" s="1221"/>
      <c r="CU195" s="1231">
        <f t="shared" si="72"/>
        <v>0</v>
      </c>
      <c r="CV195" s="1221">
        <v>0</v>
      </c>
      <c r="CW195" s="1221"/>
      <c r="CX195" s="1221"/>
      <c r="CY195" s="1221"/>
      <c r="CZ195" s="1221"/>
      <c r="DA195" s="1221"/>
      <c r="DB195" s="1222"/>
      <c r="DC195" s="1222"/>
      <c r="DD195" s="1222"/>
      <c r="DE195" s="1222"/>
      <c r="DF195" s="1222"/>
      <c r="DG195" s="1222"/>
      <c r="DH195" s="1222"/>
      <c r="DI195" s="1222"/>
      <c r="DJ195" s="1222"/>
      <c r="DK195" s="1222"/>
      <c r="DL195" s="1222"/>
      <c r="DM195" s="1222"/>
      <c r="DN195" s="1222"/>
      <c r="DO195" s="1222"/>
      <c r="DP195" s="1222"/>
      <c r="DQ195" s="1222"/>
      <c r="DR195" s="1222"/>
      <c r="DS195" s="1362">
        <f t="shared" si="73"/>
        <v>0</v>
      </c>
      <c r="DT195" s="1215">
        <f t="shared" si="70"/>
        <v>60900000</v>
      </c>
      <c r="DU195" s="582" t="s">
        <v>1175</v>
      </c>
    </row>
    <row r="196" spans="1:130" ht="40.5" x14ac:dyDescent="0.25">
      <c r="A196" s="969">
        <v>2</v>
      </c>
      <c r="B196" s="1210" t="s">
        <v>552</v>
      </c>
      <c r="C196" s="1209" t="s">
        <v>596</v>
      </c>
      <c r="D196" s="969" t="s">
        <v>644</v>
      </c>
      <c r="E196" s="969" t="s">
        <v>645</v>
      </c>
      <c r="F196" s="969" t="s">
        <v>646</v>
      </c>
      <c r="G196" s="969" t="s">
        <v>647</v>
      </c>
      <c r="H196" s="1158">
        <v>1</v>
      </c>
      <c r="I196" s="969" t="s">
        <v>648</v>
      </c>
      <c r="J196" s="1209" t="s">
        <v>559</v>
      </c>
      <c r="K196" s="1209" t="s">
        <v>139</v>
      </c>
      <c r="L196" s="1209">
        <v>1</v>
      </c>
      <c r="M196" s="1158">
        <v>1</v>
      </c>
      <c r="N196" s="832" t="s">
        <v>658</v>
      </c>
      <c r="O196" s="832" t="s">
        <v>659</v>
      </c>
      <c r="P196" s="832">
        <v>0</v>
      </c>
      <c r="Q196" s="832">
        <v>2023</v>
      </c>
      <c r="R196" s="832" t="s">
        <v>660</v>
      </c>
      <c r="S196" s="832" t="s">
        <v>32</v>
      </c>
      <c r="T196" s="832" t="s">
        <v>33</v>
      </c>
      <c r="U196" s="832">
        <v>16</v>
      </c>
      <c r="V196" s="832">
        <v>16</v>
      </c>
      <c r="W196" s="969">
        <v>4</v>
      </c>
      <c r="X196" s="832">
        <v>4</v>
      </c>
      <c r="Y196" s="832">
        <v>4</v>
      </c>
      <c r="Z196" s="832">
        <v>4</v>
      </c>
      <c r="AA196" s="1235">
        <f>106478000+1</f>
        <v>106478001</v>
      </c>
      <c r="AB196" s="1236"/>
      <c r="AC196" s="1236"/>
      <c r="AD196" s="1221"/>
      <c r="AE196" s="1221"/>
      <c r="AF196" s="1221"/>
      <c r="AG196" s="1221"/>
      <c r="AH196" s="1221"/>
      <c r="AI196" s="1221"/>
      <c r="AJ196" s="1221"/>
      <c r="AK196" s="1221"/>
      <c r="AL196" s="1221"/>
      <c r="AM196" s="1221"/>
      <c r="AN196" s="1221"/>
      <c r="AO196" s="1221"/>
      <c r="AP196" s="1221"/>
      <c r="AQ196" s="1221"/>
      <c r="AR196" s="1221"/>
      <c r="AS196" s="1221"/>
      <c r="AT196" s="1221"/>
      <c r="AU196" s="1221"/>
      <c r="AV196" s="1221"/>
      <c r="AW196" s="1221"/>
      <c r="AX196" s="1221"/>
      <c r="AY196" s="1231">
        <f t="shared" si="69"/>
        <v>106478001</v>
      </c>
      <c r="AZ196" s="1221">
        <v>52500000</v>
      </c>
      <c r="BA196" s="1221"/>
      <c r="BB196" s="1221"/>
      <c r="BC196" s="1221"/>
      <c r="BD196" s="1221"/>
      <c r="BE196" s="1221"/>
      <c r="BF196" s="1221"/>
      <c r="BG196" s="1221"/>
      <c r="BH196" s="1221"/>
      <c r="BI196" s="1221"/>
      <c r="BJ196" s="1221"/>
      <c r="BK196" s="1221"/>
      <c r="BL196" s="1221"/>
      <c r="BM196" s="1221"/>
      <c r="BN196" s="1221"/>
      <c r="BO196" s="1221"/>
      <c r="BP196" s="1221"/>
      <c r="BQ196" s="1221"/>
      <c r="BR196" s="1221"/>
      <c r="BS196" s="1221"/>
      <c r="BT196" s="1221"/>
      <c r="BU196" s="1221"/>
      <c r="BV196" s="1221"/>
      <c r="BW196" s="1231">
        <f t="shared" si="71"/>
        <v>52500000</v>
      </c>
      <c r="BX196" s="1221">
        <v>53500000</v>
      </c>
      <c r="BY196" s="1221"/>
      <c r="BZ196" s="1221"/>
      <c r="CA196" s="1221"/>
      <c r="CB196" s="1221"/>
      <c r="CC196" s="1221"/>
      <c r="CD196" s="1221"/>
      <c r="CE196" s="1221"/>
      <c r="CF196" s="1221"/>
      <c r="CG196" s="1221"/>
      <c r="CH196" s="1221"/>
      <c r="CI196" s="1221"/>
      <c r="CJ196" s="1221"/>
      <c r="CK196" s="1221"/>
      <c r="CL196" s="1221"/>
      <c r="CM196" s="1221"/>
      <c r="CN196" s="1221"/>
      <c r="CO196" s="1221"/>
      <c r="CP196" s="1221"/>
      <c r="CQ196" s="1221"/>
      <c r="CR196" s="1221"/>
      <c r="CS196" s="1221"/>
      <c r="CT196" s="1221"/>
      <c r="CU196" s="1231">
        <f t="shared" si="72"/>
        <v>53500000</v>
      </c>
      <c r="CV196" s="1221">
        <f>104500000</f>
        <v>104500000</v>
      </c>
      <c r="CW196" s="1221"/>
      <c r="CX196" s="1221"/>
      <c r="CY196" s="1221"/>
      <c r="CZ196" s="1221"/>
      <c r="DA196" s="1221"/>
      <c r="DB196" s="1222"/>
      <c r="DC196" s="1222"/>
      <c r="DD196" s="1222"/>
      <c r="DE196" s="1222"/>
      <c r="DF196" s="1222"/>
      <c r="DG196" s="1222"/>
      <c r="DH196" s="1222"/>
      <c r="DI196" s="1222"/>
      <c r="DJ196" s="1222"/>
      <c r="DK196" s="1222"/>
      <c r="DL196" s="1222"/>
      <c r="DM196" s="1222"/>
      <c r="DN196" s="1222"/>
      <c r="DO196" s="1222"/>
      <c r="DP196" s="1222"/>
      <c r="DQ196" s="1222"/>
      <c r="DR196" s="1222"/>
      <c r="DS196" s="1362">
        <f t="shared" si="73"/>
        <v>104500000</v>
      </c>
      <c r="DT196" s="1215">
        <f t="shared" si="70"/>
        <v>316978001</v>
      </c>
      <c r="DU196" s="582" t="s">
        <v>1175</v>
      </c>
    </row>
    <row r="197" spans="1:130" ht="40.5" x14ac:dyDescent="0.25">
      <c r="A197" s="969">
        <v>2</v>
      </c>
      <c r="B197" s="1210" t="s">
        <v>552</v>
      </c>
      <c r="C197" s="1209" t="s">
        <v>596</v>
      </c>
      <c r="D197" s="969" t="s">
        <v>644</v>
      </c>
      <c r="E197" s="969" t="s">
        <v>645</v>
      </c>
      <c r="F197" s="969" t="s">
        <v>646</v>
      </c>
      <c r="G197" s="969" t="s">
        <v>647</v>
      </c>
      <c r="H197" s="1158">
        <v>1</v>
      </c>
      <c r="I197" s="969" t="s">
        <v>648</v>
      </c>
      <c r="J197" s="1209" t="s">
        <v>559</v>
      </c>
      <c r="K197" s="1209" t="s">
        <v>139</v>
      </c>
      <c r="L197" s="1209">
        <v>1</v>
      </c>
      <c r="M197" s="1158">
        <v>1</v>
      </c>
      <c r="N197" s="832" t="s">
        <v>661</v>
      </c>
      <c r="O197" s="832" t="s">
        <v>662</v>
      </c>
      <c r="P197" s="832">
        <v>0</v>
      </c>
      <c r="Q197" s="832">
        <v>2023</v>
      </c>
      <c r="R197" s="832" t="s">
        <v>251</v>
      </c>
      <c r="S197" s="832" t="s">
        <v>105</v>
      </c>
      <c r="T197" s="832" t="s">
        <v>139</v>
      </c>
      <c r="U197" s="832">
        <v>1</v>
      </c>
      <c r="V197" s="832">
        <v>1</v>
      </c>
      <c r="W197" s="969">
        <v>0.25</v>
      </c>
      <c r="X197" s="832">
        <v>0.5</v>
      </c>
      <c r="Y197" s="832">
        <v>0.75</v>
      </c>
      <c r="Z197" s="832">
        <v>1</v>
      </c>
      <c r="AA197" s="1235">
        <f>101522000</f>
        <v>101522000</v>
      </c>
      <c r="AB197" s="1236"/>
      <c r="AC197" s="1236"/>
      <c r="AD197" s="1221"/>
      <c r="AE197" s="1221"/>
      <c r="AF197" s="1221"/>
      <c r="AG197" s="1221"/>
      <c r="AH197" s="1221"/>
      <c r="AI197" s="1221"/>
      <c r="AJ197" s="1221"/>
      <c r="AK197" s="1221"/>
      <c r="AL197" s="1221"/>
      <c r="AM197" s="1221"/>
      <c r="AN197" s="1221"/>
      <c r="AO197" s="1221"/>
      <c r="AP197" s="1221"/>
      <c r="AQ197" s="1221"/>
      <c r="AR197" s="1221"/>
      <c r="AS197" s="1221"/>
      <c r="AT197" s="1221"/>
      <c r="AU197" s="1221"/>
      <c r="AV197" s="1221"/>
      <c r="AW197" s="1221"/>
      <c r="AX197" s="1221"/>
      <c r="AY197" s="1231">
        <f t="shared" si="69"/>
        <v>101522000</v>
      </c>
      <c r="AZ197" s="1221">
        <v>51000000</v>
      </c>
      <c r="BA197" s="1221"/>
      <c r="BB197" s="1221"/>
      <c r="BC197" s="1221"/>
      <c r="BD197" s="1221"/>
      <c r="BE197" s="1221"/>
      <c r="BF197" s="1221"/>
      <c r="BG197" s="1221"/>
      <c r="BH197" s="1221"/>
      <c r="BI197" s="1221"/>
      <c r="BJ197" s="1221"/>
      <c r="BK197" s="1221"/>
      <c r="BL197" s="1221"/>
      <c r="BM197" s="1221"/>
      <c r="BN197" s="1221"/>
      <c r="BO197" s="1221"/>
      <c r="BP197" s="1221"/>
      <c r="BQ197" s="1221"/>
      <c r="BR197" s="1221"/>
      <c r="BS197" s="1221"/>
      <c r="BT197" s="1221"/>
      <c r="BU197" s="1221"/>
      <c r="BV197" s="1221"/>
      <c r="BW197" s="1231">
        <f t="shared" si="71"/>
        <v>51000000</v>
      </c>
      <c r="BX197" s="1221">
        <v>52000000</v>
      </c>
      <c r="BY197" s="1221"/>
      <c r="BZ197" s="1221"/>
      <c r="CA197" s="1221"/>
      <c r="CB197" s="1221"/>
      <c r="CC197" s="1221"/>
      <c r="CD197" s="1221"/>
      <c r="CE197" s="1221"/>
      <c r="CF197" s="1221"/>
      <c r="CG197" s="1221"/>
      <c r="CH197" s="1221"/>
      <c r="CI197" s="1221"/>
      <c r="CJ197" s="1221"/>
      <c r="CK197" s="1221"/>
      <c r="CL197" s="1221"/>
      <c r="CM197" s="1221"/>
      <c r="CN197" s="1221"/>
      <c r="CO197" s="1221"/>
      <c r="CP197" s="1221"/>
      <c r="CQ197" s="1221"/>
      <c r="CR197" s="1221"/>
      <c r="CS197" s="1221"/>
      <c r="CT197" s="1221"/>
      <c r="CU197" s="1231">
        <f t="shared" si="72"/>
        <v>52000000</v>
      </c>
      <c r="CV197" s="1221">
        <v>76000088</v>
      </c>
      <c r="CW197" s="1221"/>
      <c r="CX197" s="1221"/>
      <c r="CY197" s="1221"/>
      <c r="CZ197" s="1221"/>
      <c r="DA197" s="1221"/>
      <c r="DB197" s="1222"/>
      <c r="DC197" s="1222"/>
      <c r="DD197" s="1222"/>
      <c r="DE197" s="1222"/>
      <c r="DF197" s="1222"/>
      <c r="DG197" s="1222"/>
      <c r="DH197" s="1222"/>
      <c r="DI197" s="1222"/>
      <c r="DJ197" s="1222"/>
      <c r="DK197" s="1222"/>
      <c r="DL197" s="1222"/>
      <c r="DM197" s="1222"/>
      <c r="DN197" s="1222"/>
      <c r="DO197" s="1222"/>
      <c r="DP197" s="1222"/>
      <c r="DQ197" s="1222"/>
      <c r="DR197" s="1222"/>
      <c r="DS197" s="1362">
        <f t="shared" si="73"/>
        <v>76000088</v>
      </c>
      <c r="DT197" s="1215">
        <f t="shared" si="70"/>
        <v>280522088</v>
      </c>
      <c r="DU197" s="582" t="s">
        <v>1175</v>
      </c>
    </row>
    <row r="198" spans="1:130" ht="40.5" x14ac:dyDescent="0.25">
      <c r="A198" s="969">
        <v>2</v>
      </c>
      <c r="B198" s="1210" t="s">
        <v>552</v>
      </c>
      <c r="C198" s="1209" t="s">
        <v>596</v>
      </c>
      <c r="D198" s="969" t="s">
        <v>644</v>
      </c>
      <c r="E198" s="969" t="s">
        <v>645</v>
      </c>
      <c r="F198" s="969" t="s">
        <v>646</v>
      </c>
      <c r="G198" s="969" t="s">
        <v>647</v>
      </c>
      <c r="H198" s="1158">
        <v>1</v>
      </c>
      <c r="I198" s="969" t="s">
        <v>648</v>
      </c>
      <c r="J198" s="1209" t="s">
        <v>559</v>
      </c>
      <c r="K198" s="1209" t="s">
        <v>139</v>
      </c>
      <c r="L198" s="1209">
        <v>1</v>
      </c>
      <c r="M198" s="1158">
        <v>1</v>
      </c>
      <c r="N198" s="832" t="s">
        <v>663</v>
      </c>
      <c r="O198" s="969" t="s">
        <v>1365</v>
      </c>
      <c r="P198" s="832">
        <v>2942</v>
      </c>
      <c r="Q198" s="832">
        <v>2023</v>
      </c>
      <c r="R198" s="832" t="s">
        <v>665</v>
      </c>
      <c r="S198" s="832" t="s">
        <v>32</v>
      </c>
      <c r="T198" s="832" t="s">
        <v>33</v>
      </c>
      <c r="U198" s="832">
        <v>400</v>
      </c>
      <c r="V198" s="832">
        <v>3542</v>
      </c>
      <c r="W198" s="969">
        <v>114</v>
      </c>
      <c r="X198" s="832">
        <f>200-14</f>
        <v>186</v>
      </c>
      <c r="Y198" s="832">
        <v>300</v>
      </c>
      <c r="Z198" s="832">
        <v>400</v>
      </c>
      <c r="AA198" s="1235">
        <v>122682000</v>
      </c>
      <c r="AB198" s="1236"/>
      <c r="AC198" s="1236"/>
      <c r="AD198" s="1221"/>
      <c r="AE198" s="1221"/>
      <c r="AF198" s="1221"/>
      <c r="AG198" s="1221"/>
      <c r="AH198" s="1221"/>
      <c r="AI198" s="1221"/>
      <c r="AJ198" s="1221"/>
      <c r="AK198" s="1221"/>
      <c r="AL198" s="1221"/>
      <c r="AM198" s="1221"/>
      <c r="AN198" s="1221"/>
      <c r="AO198" s="1221"/>
      <c r="AP198" s="1221"/>
      <c r="AQ198" s="1221"/>
      <c r="AR198" s="1221"/>
      <c r="AS198" s="1221"/>
      <c r="AT198" s="1221"/>
      <c r="AU198" s="1221"/>
      <c r="AV198" s="1221"/>
      <c r="AW198" s="1221"/>
      <c r="AX198" s="1221"/>
      <c r="AY198" s="1231">
        <f t="shared" si="69"/>
        <v>122682000</v>
      </c>
      <c r="AZ198" s="1221">
        <v>203000000</v>
      </c>
      <c r="BA198" s="1221"/>
      <c r="BB198" s="1221"/>
      <c r="BC198" s="1221"/>
      <c r="BD198" s="1221"/>
      <c r="BE198" s="1221"/>
      <c r="BF198" s="1221"/>
      <c r="BG198" s="1221"/>
      <c r="BH198" s="1221"/>
      <c r="BI198" s="1221"/>
      <c r="BJ198" s="1221"/>
      <c r="BK198" s="1221"/>
      <c r="BL198" s="1221"/>
      <c r="BM198" s="1221"/>
      <c r="BN198" s="1221"/>
      <c r="BO198" s="1221"/>
      <c r="BP198" s="1221"/>
      <c r="BQ198" s="1221"/>
      <c r="BR198" s="1221"/>
      <c r="BS198" s="1221"/>
      <c r="BT198" s="1221"/>
      <c r="BU198" s="1221"/>
      <c r="BV198" s="1221"/>
      <c r="BW198" s="1231">
        <f t="shared" si="71"/>
        <v>203000000</v>
      </c>
      <c r="BX198" s="1221">
        <v>354000000</v>
      </c>
      <c r="BY198" s="1221"/>
      <c r="BZ198" s="1221"/>
      <c r="CA198" s="1221"/>
      <c r="CB198" s="1221"/>
      <c r="CC198" s="1221"/>
      <c r="CD198" s="1221"/>
      <c r="CE198" s="1221"/>
      <c r="CF198" s="1221"/>
      <c r="CG198" s="1221"/>
      <c r="CH198" s="1221"/>
      <c r="CI198" s="1221"/>
      <c r="CJ198" s="1221"/>
      <c r="CK198" s="1221"/>
      <c r="CL198" s="1221"/>
      <c r="CM198" s="1221"/>
      <c r="CN198" s="1221"/>
      <c r="CO198" s="1221"/>
      <c r="CP198" s="1221"/>
      <c r="CQ198" s="1221"/>
      <c r="CR198" s="1221"/>
      <c r="CS198" s="1221"/>
      <c r="CT198" s="1221"/>
      <c r="CU198" s="1231">
        <f t="shared" si="72"/>
        <v>354000000</v>
      </c>
      <c r="CV198" s="1221">
        <v>227000000</v>
      </c>
      <c r="CW198" s="1221"/>
      <c r="CX198" s="1221"/>
      <c r="CY198" s="1221"/>
      <c r="CZ198" s="1221"/>
      <c r="DA198" s="1221"/>
      <c r="DB198" s="1222"/>
      <c r="DC198" s="1222"/>
      <c r="DD198" s="1222"/>
      <c r="DE198" s="1222"/>
      <c r="DF198" s="1222"/>
      <c r="DG198" s="1222"/>
      <c r="DH198" s="1222"/>
      <c r="DI198" s="1222"/>
      <c r="DJ198" s="1222"/>
      <c r="DK198" s="1222"/>
      <c r="DL198" s="1222"/>
      <c r="DM198" s="1222"/>
      <c r="DN198" s="1222"/>
      <c r="DO198" s="1222"/>
      <c r="DP198" s="1222"/>
      <c r="DQ198" s="1222"/>
      <c r="DR198" s="1222"/>
      <c r="DS198" s="1362">
        <f t="shared" si="73"/>
        <v>227000000</v>
      </c>
      <c r="DT198" s="1215">
        <f t="shared" si="70"/>
        <v>906682000</v>
      </c>
      <c r="DU198" s="582" t="s">
        <v>1175</v>
      </c>
    </row>
    <row r="199" spans="1:130" ht="40.5" x14ac:dyDescent="0.25">
      <c r="A199" s="969">
        <v>2</v>
      </c>
      <c r="B199" s="1210" t="s">
        <v>552</v>
      </c>
      <c r="C199" s="1209" t="s">
        <v>596</v>
      </c>
      <c r="D199" s="969" t="s">
        <v>644</v>
      </c>
      <c r="E199" s="969" t="s">
        <v>645</v>
      </c>
      <c r="F199" s="969" t="s">
        <v>646</v>
      </c>
      <c r="G199" s="969" t="s">
        <v>647</v>
      </c>
      <c r="H199" s="1158">
        <v>1</v>
      </c>
      <c r="I199" s="969" t="s">
        <v>648</v>
      </c>
      <c r="J199" s="1209" t="s">
        <v>559</v>
      </c>
      <c r="K199" s="1209" t="s">
        <v>139</v>
      </c>
      <c r="L199" s="1209">
        <v>1</v>
      </c>
      <c r="M199" s="1158" t="s">
        <v>1231</v>
      </c>
      <c r="N199" s="832" t="s">
        <v>666</v>
      </c>
      <c r="O199" s="832" t="s">
        <v>667</v>
      </c>
      <c r="P199" s="832">
        <v>0</v>
      </c>
      <c r="Q199" s="832">
        <v>2023</v>
      </c>
      <c r="R199" s="832" t="s">
        <v>668</v>
      </c>
      <c r="S199" s="832" t="s">
        <v>32</v>
      </c>
      <c r="T199" s="832" t="s">
        <v>33</v>
      </c>
      <c r="U199" s="832">
        <v>40000</v>
      </c>
      <c r="V199" s="832">
        <v>40000</v>
      </c>
      <c r="W199" s="969">
        <v>10000</v>
      </c>
      <c r="X199" s="832">
        <v>10000</v>
      </c>
      <c r="Y199" s="832">
        <v>10000</v>
      </c>
      <c r="Z199" s="832">
        <v>10000</v>
      </c>
      <c r="AA199" s="1235">
        <v>77318000</v>
      </c>
      <c r="AB199" s="1236"/>
      <c r="AC199" s="1236"/>
      <c r="AD199" s="1221"/>
      <c r="AE199" s="1221"/>
      <c r="AF199" s="1221"/>
      <c r="AG199" s="1221"/>
      <c r="AH199" s="1221"/>
      <c r="AI199" s="1221"/>
      <c r="AJ199" s="1221"/>
      <c r="AK199" s="1221"/>
      <c r="AL199" s="1221"/>
      <c r="AM199" s="1221"/>
      <c r="AN199" s="1221"/>
      <c r="AO199" s="1221"/>
      <c r="AP199" s="1221"/>
      <c r="AQ199" s="1221"/>
      <c r="AR199" s="1221"/>
      <c r="AS199" s="1221"/>
      <c r="AT199" s="1221"/>
      <c r="AU199" s="1221"/>
      <c r="AV199" s="1221"/>
      <c r="AW199" s="1221"/>
      <c r="AX199" s="1221"/>
      <c r="AY199" s="1231">
        <f t="shared" si="69"/>
        <v>77318000</v>
      </c>
      <c r="AZ199" s="1221">
        <v>11000000</v>
      </c>
      <c r="BA199" s="1221"/>
      <c r="BB199" s="1221"/>
      <c r="BC199" s="1221"/>
      <c r="BD199" s="1221"/>
      <c r="BE199" s="1221"/>
      <c r="BF199" s="1221"/>
      <c r="BG199" s="1221"/>
      <c r="BH199" s="1221"/>
      <c r="BI199" s="1221"/>
      <c r="BJ199" s="1221"/>
      <c r="BK199" s="1221"/>
      <c r="BL199" s="1221"/>
      <c r="BM199" s="1221"/>
      <c r="BN199" s="1221"/>
      <c r="BO199" s="1221"/>
      <c r="BP199" s="1221"/>
      <c r="BQ199" s="1221"/>
      <c r="BR199" s="1221"/>
      <c r="BS199" s="1221"/>
      <c r="BT199" s="1221"/>
      <c r="BU199" s="1221"/>
      <c r="BV199" s="1221"/>
      <c r="BW199" s="1231">
        <f t="shared" si="71"/>
        <v>11000000</v>
      </c>
      <c r="BX199" s="1221">
        <v>190541689</v>
      </c>
      <c r="BY199" s="1221"/>
      <c r="BZ199" s="1221"/>
      <c r="CA199" s="1221"/>
      <c r="CB199" s="1221"/>
      <c r="CC199" s="1221"/>
      <c r="CD199" s="1221"/>
      <c r="CE199" s="1221"/>
      <c r="CF199" s="1221"/>
      <c r="CG199" s="1221"/>
      <c r="CH199" s="1221"/>
      <c r="CI199" s="1221"/>
      <c r="CJ199" s="1221"/>
      <c r="CK199" s="1221"/>
      <c r="CL199" s="1221"/>
      <c r="CM199" s="1221"/>
      <c r="CN199" s="1221"/>
      <c r="CO199" s="1221"/>
      <c r="CP199" s="1221"/>
      <c r="CQ199" s="1221"/>
      <c r="CR199" s="1221"/>
      <c r="CS199" s="1221"/>
      <c r="CT199" s="1221"/>
      <c r="CU199" s="1231">
        <f t="shared" si="72"/>
        <v>190541689</v>
      </c>
      <c r="CV199" s="1221">
        <v>15000000</v>
      </c>
      <c r="CW199" s="1221"/>
      <c r="CX199" s="1221"/>
      <c r="CY199" s="1221"/>
      <c r="CZ199" s="1221"/>
      <c r="DA199" s="1221"/>
      <c r="DB199" s="1222"/>
      <c r="DC199" s="1222"/>
      <c r="DD199" s="1222"/>
      <c r="DE199" s="1222"/>
      <c r="DF199" s="1222"/>
      <c r="DG199" s="1222"/>
      <c r="DH199" s="1222"/>
      <c r="DI199" s="1222"/>
      <c r="DJ199" s="1222"/>
      <c r="DK199" s="1222"/>
      <c r="DL199" s="1222"/>
      <c r="DM199" s="1222"/>
      <c r="DN199" s="1222"/>
      <c r="DO199" s="1222"/>
      <c r="DP199" s="1222"/>
      <c r="DQ199" s="1222"/>
      <c r="DR199" s="1222"/>
      <c r="DS199" s="1362">
        <f t="shared" si="73"/>
        <v>15000000</v>
      </c>
      <c r="DT199" s="1215">
        <f t="shared" si="70"/>
        <v>293859689</v>
      </c>
      <c r="DU199" s="582" t="s">
        <v>1175</v>
      </c>
    </row>
    <row r="200" spans="1:130" ht="40.5" x14ac:dyDescent="0.25">
      <c r="A200" s="969">
        <v>2</v>
      </c>
      <c r="B200" s="1210" t="s">
        <v>552</v>
      </c>
      <c r="C200" s="1209" t="s">
        <v>596</v>
      </c>
      <c r="D200" s="969" t="s">
        <v>644</v>
      </c>
      <c r="E200" s="969" t="s">
        <v>645</v>
      </c>
      <c r="F200" s="969" t="s">
        <v>646</v>
      </c>
      <c r="G200" s="969" t="s">
        <v>647</v>
      </c>
      <c r="H200" s="1158">
        <v>1</v>
      </c>
      <c r="I200" s="969" t="s">
        <v>648</v>
      </c>
      <c r="J200" s="1209" t="s">
        <v>559</v>
      </c>
      <c r="K200" s="1209" t="s">
        <v>139</v>
      </c>
      <c r="L200" s="1209">
        <v>1</v>
      </c>
      <c r="M200" s="1158">
        <v>1</v>
      </c>
      <c r="N200" s="832" t="s">
        <v>669</v>
      </c>
      <c r="O200" s="832" t="s">
        <v>670</v>
      </c>
      <c r="P200" s="832">
        <v>0</v>
      </c>
      <c r="Q200" s="832">
        <v>2023</v>
      </c>
      <c r="R200" s="832" t="s">
        <v>671</v>
      </c>
      <c r="S200" s="832" t="s">
        <v>32</v>
      </c>
      <c r="T200" s="832" t="s">
        <v>33</v>
      </c>
      <c r="U200" s="832">
        <v>1</v>
      </c>
      <c r="V200" s="832">
        <v>1</v>
      </c>
      <c r="W200" s="969">
        <v>0.25</v>
      </c>
      <c r="X200" s="832">
        <v>0.5</v>
      </c>
      <c r="Y200" s="832">
        <v>0.75</v>
      </c>
      <c r="Z200" s="832">
        <v>1</v>
      </c>
      <c r="AA200" s="1235">
        <f>20932000</f>
        <v>20932000</v>
      </c>
      <c r="AB200" s="1236"/>
      <c r="AC200" s="1236"/>
      <c r="AD200" s="1221"/>
      <c r="AE200" s="1221"/>
      <c r="AF200" s="1221"/>
      <c r="AG200" s="1221"/>
      <c r="AH200" s="1221"/>
      <c r="AI200" s="1221"/>
      <c r="AJ200" s="1221"/>
      <c r="AK200" s="1221"/>
      <c r="AL200" s="1221"/>
      <c r="AM200" s="1221"/>
      <c r="AN200" s="1221"/>
      <c r="AO200" s="1221"/>
      <c r="AP200" s="1221"/>
      <c r="AQ200" s="1221"/>
      <c r="AR200" s="1221"/>
      <c r="AS200" s="1221"/>
      <c r="AT200" s="1221"/>
      <c r="AU200" s="1221"/>
      <c r="AV200" s="1221"/>
      <c r="AW200" s="1221"/>
      <c r="AX200" s="1221"/>
      <c r="AY200" s="1231">
        <f t="shared" si="69"/>
        <v>20932000</v>
      </c>
      <c r="AZ200" s="1221">
        <v>104000000</v>
      </c>
      <c r="BA200" s="1221"/>
      <c r="BB200" s="1221"/>
      <c r="BC200" s="1221"/>
      <c r="BD200" s="1221"/>
      <c r="BE200" s="1221"/>
      <c r="BF200" s="1221"/>
      <c r="BG200" s="1221"/>
      <c r="BH200" s="1221"/>
      <c r="BI200" s="1221"/>
      <c r="BJ200" s="1221"/>
      <c r="BK200" s="1221"/>
      <c r="BL200" s="1221"/>
      <c r="BM200" s="1221"/>
      <c r="BN200" s="1221"/>
      <c r="BO200" s="1221"/>
      <c r="BP200" s="1221"/>
      <c r="BQ200" s="1221"/>
      <c r="BR200" s="1221"/>
      <c r="BS200" s="1221"/>
      <c r="BT200" s="1221"/>
      <c r="BU200" s="1221"/>
      <c r="BV200" s="1221"/>
      <c r="BW200" s="1231">
        <f t="shared" si="71"/>
        <v>104000000</v>
      </c>
      <c r="BX200" s="1221">
        <v>105000000</v>
      </c>
      <c r="BY200" s="1221"/>
      <c r="BZ200" s="1221"/>
      <c r="CA200" s="1221"/>
      <c r="CB200" s="1221"/>
      <c r="CC200" s="1221"/>
      <c r="CD200" s="1221"/>
      <c r="CE200" s="1221"/>
      <c r="CF200" s="1221"/>
      <c r="CG200" s="1221"/>
      <c r="CH200" s="1221"/>
      <c r="CI200" s="1221"/>
      <c r="CJ200" s="1221"/>
      <c r="CK200" s="1221"/>
      <c r="CL200" s="1221"/>
      <c r="CM200" s="1221"/>
      <c r="CN200" s="1221"/>
      <c r="CO200" s="1221"/>
      <c r="CP200" s="1221"/>
      <c r="CQ200" s="1221"/>
      <c r="CR200" s="1221"/>
      <c r="CS200" s="1221"/>
      <c r="CT200" s="1221"/>
      <c r="CU200" s="1231">
        <f t="shared" si="72"/>
        <v>105000000</v>
      </c>
      <c r="CV200" s="1221">
        <v>296537422</v>
      </c>
      <c r="CW200" s="1221"/>
      <c r="CX200" s="1221"/>
      <c r="CY200" s="1221"/>
      <c r="CZ200" s="1221"/>
      <c r="DA200" s="1221"/>
      <c r="DB200" s="1222"/>
      <c r="DC200" s="1222"/>
      <c r="DD200" s="1222"/>
      <c r="DE200" s="1222"/>
      <c r="DF200" s="1222"/>
      <c r="DG200" s="1222"/>
      <c r="DH200" s="1222"/>
      <c r="DI200" s="1222"/>
      <c r="DJ200" s="1222"/>
      <c r="DK200" s="1222"/>
      <c r="DL200" s="1222"/>
      <c r="DM200" s="1222"/>
      <c r="DN200" s="1222"/>
      <c r="DO200" s="1222"/>
      <c r="DP200" s="1222"/>
      <c r="DQ200" s="1222"/>
      <c r="DR200" s="1222"/>
      <c r="DS200" s="1362">
        <f t="shared" si="73"/>
        <v>296537422</v>
      </c>
      <c r="DT200" s="1215">
        <f t="shared" si="70"/>
        <v>526469422</v>
      </c>
      <c r="DU200" s="582" t="s">
        <v>1175</v>
      </c>
    </row>
    <row r="201" spans="1:130" ht="40.5" x14ac:dyDescent="0.25">
      <c r="A201" s="969">
        <v>2</v>
      </c>
      <c r="B201" s="1210" t="s">
        <v>552</v>
      </c>
      <c r="C201" s="1209" t="s">
        <v>596</v>
      </c>
      <c r="D201" s="969" t="s">
        <v>644</v>
      </c>
      <c r="E201" s="969" t="s">
        <v>645</v>
      </c>
      <c r="F201" s="969" t="s">
        <v>646</v>
      </c>
      <c r="G201" s="969" t="s">
        <v>647</v>
      </c>
      <c r="H201" s="1158">
        <v>1</v>
      </c>
      <c r="I201" s="969" t="s">
        <v>648</v>
      </c>
      <c r="J201" s="1209" t="s">
        <v>559</v>
      </c>
      <c r="K201" s="1209" t="s">
        <v>139</v>
      </c>
      <c r="L201" s="1209">
        <v>1</v>
      </c>
      <c r="M201" s="1158">
        <v>1</v>
      </c>
      <c r="N201" s="832" t="s">
        <v>672</v>
      </c>
      <c r="O201" s="832" t="s">
        <v>673</v>
      </c>
      <c r="P201" s="832">
        <v>0</v>
      </c>
      <c r="Q201" s="832">
        <v>2023</v>
      </c>
      <c r="R201" s="832" t="s">
        <v>674</v>
      </c>
      <c r="S201" s="832" t="s">
        <v>559</v>
      </c>
      <c r="T201" s="832" t="s">
        <v>139</v>
      </c>
      <c r="U201" s="832">
        <v>20</v>
      </c>
      <c r="V201" s="832">
        <v>20</v>
      </c>
      <c r="W201" s="969">
        <v>1</v>
      </c>
      <c r="X201" s="832">
        <v>6</v>
      </c>
      <c r="Y201" s="832">
        <v>7</v>
      </c>
      <c r="Z201" s="832">
        <v>6</v>
      </c>
      <c r="AA201" s="1235">
        <v>0</v>
      </c>
      <c r="AB201" s="1236"/>
      <c r="AC201" s="1236"/>
      <c r="AD201" s="1221"/>
      <c r="AE201" s="1221"/>
      <c r="AF201" s="1221"/>
      <c r="AG201" s="1221"/>
      <c r="AH201" s="1221"/>
      <c r="AI201" s="1221"/>
      <c r="AJ201" s="1221"/>
      <c r="AK201" s="1221"/>
      <c r="AL201" s="1221"/>
      <c r="AM201" s="1221"/>
      <c r="AN201" s="1221"/>
      <c r="AO201" s="1221"/>
      <c r="AP201" s="1221"/>
      <c r="AQ201" s="1221"/>
      <c r="AR201" s="1221"/>
      <c r="AS201" s="1221"/>
      <c r="AT201" s="1221"/>
      <c r="AU201" s="1221"/>
      <c r="AV201" s="1221"/>
      <c r="AW201" s="1221"/>
      <c r="AX201" s="1221"/>
      <c r="AY201" s="1231">
        <f t="shared" si="69"/>
        <v>0</v>
      </c>
      <c r="AZ201" s="1221">
        <v>55000000</v>
      </c>
      <c r="BA201" s="1221"/>
      <c r="BB201" s="1221"/>
      <c r="BC201" s="1221"/>
      <c r="BD201" s="1221"/>
      <c r="BE201" s="1221"/>
      <c r="BF201" s="1221"/>
      <c r="BG201" s="1221"/>
      <c r="BH201" s="1221"/>
      <c r="BI201" s="1221"/>
      <c r="BJ201" s="1221"/>
      <c r="BK201" s="1221"/>
      <c r="BL201" s="1221"/>
      <c r="BM201" s="1221"/>
      <c r="BN201" s="1221"/>
      <c r="BO201" s="1221"/>
      <c r="BP201" s="1221"/>
      <c r="BQ201" s="1221"/>
      <c r="BR201" s="1221"/>
      <c r="BS201" s="1221"/>
      <c r="BT201" s="1221"/>
      <c r="BU201" s="1221"/>
      <c r="BV201" s="1221"/>
      <c r="BW201" s="1231">
        <f t="shared" si="71"/>
        <v>55000000</v>
      </c>
      <c r="BX201" s="1221">
        <v>56000000</v>
      </c>
      <c r="BY201" s="1221"/>
      <c r="BZ201" s="1221"/>
      <c r="CA201" s="1221"/>
      <c r="CB201" s="1221"/>
      <c r="CC201" s="1221"/>
      <c r="CD201" s="1221"/>
      <c r="CE201" s="1221"/>
      <c r="CF201" s="1221"/>
      <c r="CG201" s="1221"/>
      <c r="CH201" s="1221"/>
      <c r="CI201" s="1221"/>
      <c r="CJ201" s="1221"/>
      <c r="CK201" s="1221"/>
      <c r="CL201" s="1221"/>
      <c r="CM201" s="1221"/>
      <c r="CN201" s="1221"/>
      <c r="CO201" s="1221"/>
      <c r="CP201" s="1221"/>
      <c r="CQ201" s="1221"/>
      <c r="CR201" s="1221"/>
      <c r="CS201" s="1221"/>
      <c r="CT201" s="1221"/>
      <c r="CU201" s="1231">
        <f t="shared" si="72"/>
        <v>56000000</v>
      </c>
      <c r="CV201" s="1221">
        <v>75733028</v>
      </c>
      <c r="CW201" s="1221"/>
      <c r="CX201" s="1221"/>
      <c r="CY201" s="1221"/>
      <c r="CZ201" s="1221"/>
      <c r="DA201" s="1221"/>
      <c r="DB201" s="1222"/>
      <c r="DC201" s="1222"/>
      <c r="DD201" s="1222"/>
      <c r="DE201" s="1222"/>
      <c r="DF201" s="1222"/>
      <c r="DG201" s="1222"/>
      <c r="DH201" s="1222"/>
      <c r="DI201" s="1222"/>
      <c r="DJ201" s="1222"/>
      <c r="DK201" s="1222"/>
      <c r="DL201" s="1222"/>
      <c r="DM201" s="1222"/>
      <c r="DN201" s="1222"/>
      <c r="DO201" s="1222"/>
      <c r="DP201" s="1222"/>
      <c r="DQ201" s="1222"/>
      <c r="DR201" s="1222"/>
      <c r="DS201" s="1362">
        <f t="shared" si="73"/>
        <v>75733028</v>
      </c>
      <c r="DT201" s="1215">
        <f t="shared" si="70"/>
        <v>186733028</v>
      </c>
      <c r="DU201" s="582" t="s">
        <v>1175</v>
      </c>
    </row>
    <row r="202" spans="1:130" ht="40.5" x14ac:dyDescent="0.25">
      <c r="A202" s="1170">
        <v>2</v>
      </c>
      <c r="B202" s="1226" t="s">
        <v>552</v>
      </c>
      <c r="C202" s="1237" t="s">
        <v>596</v>
      </c>
      <c r="D202" s="1170" t="s">
        <v>644</v>
      </c>
      <c r="E202" s="1170" t="s">
        <v>645</v>
      </c>
      <c r="F202" s="1170" t="s">
        <v>646</v>
      </c>
      <c r="G202" s="1170" t="s">
        <v>647</v>
      </c>
      <c r="H202" s="1238">
        <v>1</v>
      </c>
      <c r="I202" s="1170" t="s">
        <v>648</v>
      </c>
      <c r="J202" s="1237" t="s">
        <v>559</v>
      </c>
      <c r="K202" s="1237" t="s">
        <v>139</v>
      </c>
      <c r="L202" s="1237">
        <v>1</v>
      </c>
      <c r="M202" s="1238">
        <v>1</v>
      </c>
      <c r="N202" s="832" t="s">
        <v>675</v>
      </c>
      <c r="O202" s="832" t="s">
        <v>676</v>
      </c>
      <c r="P202" s="832">
        <v>0</v>
      </c>
      <c r="Q202" s="832">
        <v>2023</v>
      </c>
      <c r="R202" s="832" t="s">
        <v>677</v>
      </c>
      <c r="S202" s="832" t="s">
        <v>32</v>
      </c>
      <c r="T202" s="832" t="s">
        <v>33</v>
      </c>
      <c r="U202" s="832">
        <v>1</v>
      </c>
      <c r="V202" s="832">
        <v>1</v>
      </c>
      <c r="W202" s="969">
        <v>0.25</v>
      </c>
      <c r="X202" s="832">
        <v>0.5</v>
      </c>
      <c r="Y202" s="832">
        <v>0.75</v>
      </c>
      <c r="Z202" s="832">
        <v>1</v>
      </c>
      <c r="AA202" s="1235">
        <v>1</v>
      </c>
      <c r="AB202" s="1236"/>
      <c r="AC202" s="1236"/>
      <c r="AD202" s="1221"/>
      <c r="AE202" s="1221"/>
      <c r="AF202" s="1221"/>
      <c r="AG202" s="1221"/>
      <c r="AH202" s="1221"/>
      <c r="AI202" s="1221"/>
      <c r="AJ202" s="1221"/>
      <c r="AK202" s="1221"/>
      <c r="AL202" s="1221"/>
      <c r="AM202" s="1221"/>
      <c r="AN202" s="1221"/>
      <c r="AO202" s="1221"/>
      <c r="AP202" s="1221"/>
      <c r="AQ202" s="1221"/>
      <c r="AR202" s="1221"/>
      <c r="AS202" s="1221"/>
      <c r="AT202" s="1221"/>
      <c r="AU202" s="1221"/>
      <c r="AV202" s="1221"/>
      <c r="AW202" s="1221"/>
      <c r="AX202" s="1221"/>
      <c r="AY202" s="1231">
        <f t="shared" si="69"/>
        <v>1</v>
      </c>
      <c r="AZ202" s="1221">
        <v>276706804</v>
      </c>
      <c r="BA202" s="1221"/>
      <c r="BB202" s="1221"/>
      <c r="BC202" s="1221"/>
      <c r="BD202" s="1221"/>
      <c r="BE202" s="1221"/>
      <c r="BF202" s="1221"/>
      <c r="BG202" s="1221"/>
      <c r="BH202" s="1221"/>
      <c r="BI202" s="1221"/>
      <c r="BJ202" s="1221"/>
      <c r="BK202" s="1221"/>
      <c r="BL202" s="1221"/>
      <c r="BM202" s="1221"/>
      <c r="BN202" s="1221"/>
      <c r="BO202" s="1221"/>
      <c r="BP202" s="1221"/>
      <c r="BQ202" s="1221"/>
      <c r="BR202" s="1221"/>
      <c r="BS202" s="1221"/>
      <c r="BT202" s="1221"/>
      <c r="BU202" s="1221"/>
      <c r="BV202" s="1221"/>
      <c r="BW202" s="1231">
        <f t="shared" si="71"/>
        <v>276706804</v>
      </c>
      <c r="BX202" s="1221"/>
      <c r="BY202" s="1221"/>
      <c r="BZ202" s="1221"/>
      <c r="CA202" s="1221"/>
      <c r="CB202" s="1221"/>
      <c r="CC202" s="1221"/>
      <c r="CD202" s="1221"/>
      <c r="CE202" s="1221"/>
      <c r="CF202" s="1221"/>
      <c r="CG202" s="1221"/>
      <c r="CH202" s="1221"/>
      <c r="CI202" s="1221"/>
      <c r="CJ202" s="1221"/>
      <c r="CK202" s="1221"/>
      <c r="CL202" s="1221"/>
      <c r="CM202" s="1221"/>
      <c r="CN202" s="1221"/>
      <c r="CO202" s="1221"/>
      <c r="CP202" s="1221"/>
      <c r="CQ202" s="1221"/>
      <c r="CR202" s="1221"/>
      <c r="CS202" s="1221"/>
      <c r="CT202" s="1221"/>
      <c r="CU202" s="1231">
        <f t="shared" si="72"/>
        <v>0</v>
      </c>
      <c r="CV202" s="1221"/>
      <c r="CW202" s="1221"/>
      <c r="CX202" s="1221"/>
      <c r="CY202" s="1221"/>
      <c r="CZ202" s="1221"/>
      <c r="DA202" s="1221"/>
      <c r="DB202" s="1222"/>
      <c r="DC202" s="1222"/>
      <c r="DD202" s="1222"/>
      <c r="DE202" s="1222"/>
      <c r="DF202" s="1222"/>
      <c r="DG202" s="1222"/>
      <c r="DH202" s="1222"/>
      <c r="DI202" s="1222"/>
      <c r="DJ202" s="1222"/>
      <c r="DK202" s="1222"/>
      <c r="DL202" s="1222"/>
      <c r="DM202" s="1222"/>
      <c r="DN202" s="1222"/>
      <c r="DO202" s="1222"/>
      <c r="DP202" s="1222"/>
      <c r="DQ202" s="1222"/>
      <c r="DR202" s="1222"/>
      <c r="DS202" s="1362">
        <f t="shared" si="73"/>
        <v>0</v>
      </c>
      <c r="DT202" s="1215">
        <f t="shared" si="70"/>
        <v>276706805</v>
      </c>
      <c r="DU202" s="582" t="s">
        <v>1175</v>
      </c>
    </row>
    <row r="203" spans="1:130" s="753" customFormat="1" ht="40.5" x14ac:dyDescent="0.25">
      <c r="A203" s="1170">
        <v>5</v>
      </c>
      <c r="B203" s="1226" t="s">
        <v>1300</v>
      </c>
      <c r="C203" s="1237" t="s">
        <v>398</v>
      </c>
      <c r="D203" s="1198" t="s">
        <v>1129</v>
      </c>
      <c r="E203" s="1198" t="s">
        <v>1130</v>
      </c>
      <c r="F203" s="1198" t="s">
        <v>1131</v>
      </c>
      <c r="G203" s="1198" t="s">
        <v>1132</v>
      </c>
      <c r="H203" s="1198">
        <v>0</v>
      </c>
      <c r="I203" s="1198" t="s">
        <v>1133</v>
      </c>
      <c r="J203" s="1198" t="s">
        <v>444</v>
      </c>
      <c r="K203" s="1198" t="s">
        <v>33</v>
      </c>
      <c r="L203" s="1198">
        <v>1</v>
      </c>
      <c r="M203" s="1198">
        <v>1</v>
      </c>
      <c r="N203" s="1198" t="s">
        <v>1146</v>
      </c>
      <c r="O203" s="1198" t="s">
        <v>1147</v>
      </c>
      <c r="P203" s="1198">
        <v>0</v>
      </c>
      <c r="Q203" s="1198">
        <v>2023</v>
      </c>
      <c r="R203" s="1198" t="s">
        <v>1141</v>
      </c>
      <c r="S203" s="1198" t="s">
        <v>105</v>
      </c>
      <c r="T203" s="1198" t="s">
        <v>33</v>
      </c>
      <c r="U203" s="1198">
        <v>1</v>
      </c>
      <c r="V203" s="1239">
        <v>1</v>
      </c>
      <c r="W203" s="1170">
        <v>0.25</v>
      </c>
      <c r="X203" s="1175">
        <v>0.5</v>
      </c>
      <c r="Y203" s="1175">
        <v>0.75</v>
      </c>
      <c r="Z203" s="1175">
        <v>1</v>
      </c>
      <c r="AA203" s="1240">
        <v>1328716000</v>
      </c>
      <c r="AB203" s="1241"/>
      <c r="AC203" s="1241"/>
      <c r="AD203" s="1241"/>
      <c r="AE203" s="1241"/>
      <c r="AF203" s="1241"/>
      <c r="AG203" s="1241"/>
      <c r="AH203" s="1241"/>
      <c r="AI203" s="1241"/>
      <c r="AJ203" s="1241"/>
      <c r="AK203" s="1241"/>
      <c r="AL203" s="1241"/>
      <c r="AM203" s="1241"/>
      <c r="AN203" s="1241"/>
      <c r="AO203" s="1241"/>
      <c r="AP203" s="1241"/>
      <c r="AQ203" s="1241"/>
      <c r="AR203" s="1241"/>
      <c r="AS203" s="1241"/>
      <c r="AT203" s="1241"/>
      <c r="AU203" s="1241"/>
      <c r="AV203" s="1241"/>
      <c r="AW203" s="1241"/>
      <c r="AX203" s="1241"/>
      <c r="AY203" s="1346">
        <f t="shared" si="69"/>
        <v>1328716000</v>
      </c>
      <c r="AZ203" s="1154">
        <v>860053974</v>
      </c>
      <c r="BA203" s="1154"/>
      <c r="BB203" s="1154"/>
      <c r="BC203" s="1154"/>
      <c r="BD203" s="1154"/>
      <c r="BE203" s="1154"/>
      <c r="BF203" s="1154"/>
      <c r="BG203" s="1154"/>
      <c r="BH203" s="1154"/>
      <c r="BI203" s="1154"/>
      <c r="BJ203" s="1154"/>
      <c r="BK203" s="1154"/>
      <c r="BL203" s="1154"/>
      <c r="BM203" s="1154"/>
      <c r="BN203" s="1154"/>
      <c r="BO203" s="1154"/>
      <c r="BP203" s="1154"/>
      <c r="BQ203" s="1154"/>
      <c r="BR203" s="1154"/>
      <c r="BS203" s="1154"/>
      <c r="BT203" s="1154"/>
      <c r="BU203" s="1154"/>
      <c r="BV203" s="1154"/>
      <c r="BW203" s="1231">
        <f t="shared" si="71"/>
        <v>860053974</v>
      </c>
      <c r="BX203" s="1154">
        <f>872298433</f>
        <v>872298433</v>
      </c>
      <c r="BY203" s="1154"/>
      <c r="BZ203" s="1154"/>
      <c r="CA203" s="1154">
        <f>+BC203*1.044</f>
        <v>0</v>
      </c>
      <c r="CB203" s="1154"/>
      <c r="CC203" s="1154"/>
      <c r="CD203" s="1154"/>
      <c r="CE203" s="1154"/>
      <c r="CF203" s="1154"/>
      <c r="CG203" s="1154"/>
      <c r="CH203" s="1154"/>
      <c r="CI203" s="1154"/>
      <c r="CJ203" s="1154"/>
      <c r="CK203" s="1154"/>
      <c r="CL203" s="1154"/>
      <c r="CM203" s="1154"/>
      <c r="CN203" s="1154"/>
      <c r="CO203" s="1154"/>
      <c r="CP203" s="1154"/>
      <c r="CQ203" s="1154"/>
      <c r="CR203" s="1154"/>
      <c r="CS203" s="1154"/>
      <c r="CT203" s="1154"/>
      <c r="CU203" s="1231">
        <f t="shared" si="72"/>
        <v>872298433</v>
      </c>
      <c r="CV203" s="1154">
        <f>1046399564</f>
        <v>1046399564</v>
      </c>
      <c r="CW203" s="1154"/>
      <c r="CX203" s="1154"/>
      <c r="CY203" s="1154"/>
      <c r="CZ203" s="1154"/>
      <c r="DA203" s="1154"/>
      <c r="DB203" s="1154"/>
      <c r="DC203" s="1154"/>
      <c r="DD203" s="1154"/>
      <c r="DE203" s="1154"/>
      <c r="DF203" s="1154"/>
      <c r="DG203" s="1154"/>
      <c r="DH203" s="1154"/>
      <c r="DI203" s="1154"/>
      <c r="DJ203" s="1154"/>
      <c r="DK203" s="1154"/>
      <c r="DL203" s="1154"/>
      <c r="DM203" s="1154"/>
      <c r="DN203" s="1154"/>
      <c r="DO203" s="1154"/>
      <c r="DP203" s="1154"/>
      <c r="DQ203" s="1154"/>
      <c r="DR203" s="1156"/>
      <c r="DS203" s="1362">
        <f t="shared" si="73"/>
        <v>1046399564</v>
      </c>
      <c r="DT203" s="1215">
        <f t="shared" si="70"/>
        <v>4107467971</v>
      </c>
      <c r="DU203" s="582" t="s">
        <v>1175</v>
      </c>
    </row>
    <row r="204" spans="1:130" ht="16.5" x14ac:dyDescent="0.25">
      <c r="A204" s="1445" t="s">
        <v>1379</v>
      </c>
      <c r="B204" s="1445"/>
      <c r="C204" s="1445"/>
      <c r="D204" s="1445"/>
      <c r="E204" s="1445"/>
      <c r="F204" s="1445"/>
      <c r="G204" s="1445"/>
      <c r="H204" s="1445"/>
      <c r="I204" s="1445"/>
      <c r="J204" s="1445"/>
      <c r="K204" s="1445"/>
      <c r="L204" s="1445"/>
      <c r="M204" s="1445"/>
      <c r="N204" s="1445"/>
      <c r="O204" s="1445"/>
      <c r="P204" s="1445"/>
      <c r="Q204" s="1445"/>
      <c r="R204" s="1445"/>
      <c r="S204" s="1445"/>
      <c r="T204" s="1445"/>
      <c r="U204" s="1445"/>
      <c r="V204" s="1445"/>
      <c r="W204" s="1445"/>
      <c r="X204" s="1445"/>
      <c r="Y204" s="1445"/>
      <c r="Z204" s="1445"/>
      <c r="AA204" s="1332">
        <f>SUM(AA188:AA203)</f>
        <v>2019267143</v>
      </c>
      <c r="AB204" s="1330">
        <f t="shared" ref="AB204:CR204" si="74">SUM(AB188:AB203)</f>
        <v>0</v>
      </c>
      <c r="AC204" s="1330"/>
      <c r="AD204" s="1330">
        <f t="shared" si="74"/>
        <v>0</v>
      </c>
      <c r="AE204" s="1330">
        <f t="shared" si="74"/>
        <v>0</v>
      </c>
      <c r="AF204" s="1330">
        <f t="shared" si="74"/>
        <v>0</v>
      </c>
      <c r="AG204" s="1330">
        <f t="shared" si="74"/>
        <v>0</v>
      </c>
      <c r="AH204" s="1330">
        <f t="shared" si="74"/>
        <v>0</v>
      </c>
      <c r="AI204" s="1330">
        <f t="shared" si="74"/>
        <v>0</v>
      </c>
      <c r="AJ204" s="1330">
        <f t="shared" si="74"/>
        <v>0</v>
      </c>
      <c r="AK204" s="1330">
        <f t="shared" si="74"/>
        <v>0</v>
      </c>
      <c r="AL204" s="1330">
        <f t="shared" si="74"/>
        <v>0</v>
      </c>
      <c r="AM204" s="1330">
        <f t="shared" si="74"/>
        <v>0</v>
      </c>
      <c r="AN204" s="1330">
        <f t="shared" si="74"/>
        <v>0</v>
      </c>
      <c r="AO204" s="1330">
        <f t="shared" si="74"/>
        <v>0</v>
      </c>
      <c r="AP204" s="1330">
        <f t="shared" si="74"/>
        <v>0</v>
      </c>
      <c r="AQ204" s="1330">
        <f t="shared" si="74"/>
        <v>0</v>
      </c>
      <c r="AR204" s="1330">
        <f t="shared" si="74"/>
        <v>0</v>
      </c>
      <c r="AS204" s="1330">
        <f t="shared" si="74"/>
        <v>0</v>
      </c>
      <c r="AT204" s="1330">
        <f t="shared" si="74"/>
        <v>0</v>
      </c>
      <c r="AU204" s="1330">
        <f t="shared" si="74"/>
        <v>0</v>
      </c>
      <c r="AV204" s="1330">
        <f t="shared" si="74"/>
        <v>0</v>
      </c>
      <c r="AW204" s="1330">
        <f t="shared" si="74"/>
        <v>19359924</v>
      </c>
      <c r="AX204" s="1331"/>
      <c r="AY204" s="1327">
        <f>SUM(AY188:AY203)</f>
        <v>2038627067</v>
      </c>
      <c r="AZ204" s="1351">
        <f t="shared" si="74"/>
        <v>1953653520</v>
      </c>
      <c r="BA204" s="1351">
        <f t="shared" si="74"/>
        <v>0</v>
      </c>
      <c r="BB204" s="1351"/>
      <c r="BC204" s="1351">
        <f t="shared" si="74"/>
        <v>0</v>
      </c>
      <c r="BD204" s="1351">
        <f t="shared" si="74"/>
        <v>0</v>
      </c>
      <c r="BE204" s="1351">
        <f t="shared" si="74"/>
        <v>0</v>
      </c>
      <c r="BF204" s="1351">
        <f t="shared" si="74"/>
        <v>0</v>
      </c>
      <c r="BG204" s="1351">
        <f t="shared" si="74"/>
        <v>0</v>
      </c>
      <c r="BH204" s="1351">
        <f t="shared" si="74"/>
        <v>0</v>
      </c>
      <c r="BI204" s="1351">
        <f t="shared" si="74"/>
        <v>0</v>
      </c>
      <c r="BJ204" s="1351">
        <f t="shared" si="74"/>
        <v>0</v>
      </c>
      <c r="BK204" s="1351">
        <f t="shared" si="74"/>
        <v>0</v>
      </c>
      <c r="BL204" s="1351">
        <f t="shared" si="74"/>
        <v>0</v>
      </c>
      <c r="BM204" s="1351">
        <f t="shared" si="74"/>
        <v>0</v>
      </c>
      <c r="BN204" s="1351">
        <f t="shared" si="74"/>
        <v>0</v>
      </c>
      <c r="BO204" s="1351">
        <f t="shared" si="74"/>
        <v>0</v>
      </c>
      <c r="BP204" s="1351">
        <f t="shared" si="74"/>
        <v>0</v>
      </c>
      <c r="BQ204" s="1351">
        <f t="shared" si="74"/>
        <v>0</v>
      </c>
      <c r="BR204" s="1351">
        <f t="shared" si="74"/>
        <v>0</v>
      </c>
      <c r="BS204" s="1351">
        <f t="shared" si="74"/>
        <v>0</v>
      </c>
      <c r="BT204" s="1351">
        <f t="shared" si="74"/>
        <v>0</v>
      </c>
      <c r="BU204" s="1351">
        <f t="shared" si="74"/>
        <v>0</v>
      </c>
      <c r="BV204" s="1351"/>
      <c r="BW204" s="1351">
        <f t="shared" si="74"/>
        <v>1953653520</v>
      </c>
      <c r="BX204" s="934">
        <f t="shared" si="74"/>
        <v>2039968534</v>
      </c>
      <c r="BY204" s="934">
        <f t="shared" si="74"/>
        <v>0</v>
      </c>
      <c r="BZ204" s="934"/>
      <c r="CA204" s="934">
        <f t="shared" si="74"/>
        <v>0</v>
      </c>
      <c r="CB204" s="934">
        <f t="shared" si="74"/>
        <v>0</v>
      </c>
      <c r="CC204" s="934">
        <f t="shared" si="74"/>
        <v>0</v>
      </c>
      <c r="CD204" s="934">
        <f t="shared" si="74"/>
        <v>0</v>
      </c>
      <c r="CE204" s="934">
        <f t="shared" si="74"/>
        <v>0</v>
      </c>
      <c r="CF204" s="934">
        <f t="shared" si="74"/>
        <v>0</v>
      </c>
      <c r="CG204" s="934">
        <f t="shared" si="74"/>
        <v>0</v>
      </c>
      <c r="CH204" s="934">
        <f t="shared" si="74"/>
        <v>0</v>
      </c>
      <c r="CI204" s="934">
        <f t="shared" si="74"/>
        <v>0</v>
      </c>
      <c r="CJ204" s="934">
        <f t="shared" si="74"/>
        <v>0</v>
      </c>
      <c r="CK204" s="934">
        <f t="shared" si="74"/>
        <v>0</v>
      </c>
      <c r="CL204" s="934">
        <f t="shared" si="74"/>
        <v>0</v>
      </c>
      <c r="CM204" s="934">
        <f t="shared" si="74"/>
        <v>0</v>
      </c>
      <c r="CN204" s="934">
        <f t="shared" si="74"/>
        <v>0</v>
      </c>
      <c r="CO204" s="934">
        <f t="shared" si="74"/>
        <v>0</v>
      </c>
      <c r="CP204" s="934">
        <f t="shared" si="74"/>
        <v>0</v>
      </c>
      <c r="CQ204" s="934">
        <f t="shared" si="74"/>
        <v>0</v>
      </c>
      <c r="CR204" s="934">
        <f t="shared" si="74"/>
        <v>0</v>
      </c>
      <c r="CS204" s="934">
        <f t="shared" ref="CS204:DT204" si="75">SUM(CS188:CS203)</f>
        <v>0</v>
      </c>
      <c r="CT204" s="934"/>
      <c r="CU204" s="1351">
        <f t="shared" si="75"/>
        <v>2039968534</v>
      </c>
      <c r="CV204" s="1351">
        <f t="shared" si="75"/>
        <v>2129798514</v>
      </c>
      <c r="CW204" s="1351">
        <f t="shared" si="75"/>
        <v>0</v>
      </c>
      <c r="CX204" s="1351"/>
      <c r="CY204" s="1351">
        <f t="shared" si="75"/>
        <v>0</v>
      </c>
      <c r="CZ204" s="1351">
        <f t="shared" si="75"/>
        <v>0</v>
      </c>
      <c r="DA204" s="1351">
        <f t="shared" si="75"/>
        <v>0</v>
      </c>
      <c r="DB204" s="1351">
        <f t="shared" si="75"/>
        <v>0</v>
      </c>
      <c r="DC204" s="1351">
        <f t="shared" si="75"/>
        <v>0</v>
      </c>
      <c r="DD204" s="1351">
        <f t="shared" si="75"/>
        <v>0</v>
      </c>
      <c r="DE204" s="1351">
        <f t="shared" si="75"/>
        <v>0</v>
      </c>
      <c r="DF204" s="1351">
        <f t="shared" si="75"/>
        <v>0</v>
      </c>
      <c r="DG204" s="1351">
        <f t="shared" si="75"/>
        <v>0</v>
      </c>
      <c r="DH204" s="1351">
        <f t="shared" si="75"/>
        <v>0</v>
      </c>
      <c r="DI204" s="1351">
        <f t="shared" si="75"/>
        <v>0</v>
      </c>
      <c r="DJ204" s="1351">
        <f t="shared" si="75"/>
        <v>0</v>
      </c>
      <c r="DK204" s="1351">
        <f t="shared" si="75"/>
        <v>0</v>
      </c>
      <c r="DL204" s="1351">
        <f t="shared" si="75"/>
        <v>0</v>
      </c>
      <c r="DM204" s="1351">
        <f t="shared" si="75"/>
        <v>0</v>
      </c>
      <c r="DN204" s="1351">
        <f t="shared" si="75"/>
        <v>0</v>
      </c>
      <c r="DO204" s="1351">
        <f t="shared" si="75"/>
        <v>0</v>
      </c>
      <c r="DP204" s="1351">
        <f t="shared" si="75"/>
        <v>0</v>
      </c>
      <c r="DQ204" s="1351">
        <f t="shared" si="75"/>
        <v>0</v>
      </c>
      <c r="DR204" s="1352"/>
      <c r="DS204" s="1352">
        <f t="shared" si="75"/>
        <v>2129798514</v>
      </c>
      <c r="DT204" s="1351">
        <f t="shared" si="75"/>
        <v>8162047635</v>
      </c>
      <c r="DU204" s="1353" t="s">
        <v>1175</v>
      </c>
      <c r="DV204" s="1354" t="s">
        <v>1163</v>
      </c>
      <c r="DW204" s="789"/>
      <c r="DX204" s="789"/>
      <c r="DY204" s="789"/>
      <c r="DZ204" s="789"/>
    </row>
    <row r="205" spans="1:130" ht="54" customHeight="1" x14ac:dyDescent="0.25">
      <c r="A205" s="1175">
        <v>3</v>
      </c>
      <c r="B205" s="1243" t="s">
        <v>678</v>
      </c>
      <c r="C205" s="1170" t="s">
        <v>679</v>
      </c>
      <c r="D205" s="1170" t="s">
        <v>680</v>
      </c>
      <c r="E205" s="1170" t="s">
        <v>681</v>
      </c>
      <c r="F205" s="1170" t="s">
        <v>682</v>
      </c>
      <c r="G205" s="969" t="s">
        <v>683</v>
      </c>
      <c r="H205" s="969">
        <v>2</v>
      </c>
      <c r="I205" s="969" t="s">
        <v>684</v>
      </c>
      <c r="J205" s="969" t="s">
        <v>105</v>
      </c>
      <c r="K205" s="969" t="s">
        <v>33</v>
      </c>
      <c r="L205" s="969">
        <v>2</v>
      </c>
      <c r="M205" s="969">
        <v>4</v>
      </c>
      <c r="N205" s="969" t="s">
        <v>685</v>
      </c>
      <c r="O205" s="969" t="s">
        <v>686</v>
      </c>
      <c r="P205" s="582">
        <v>320</v>
      </c>
      <c r="Q205" s="832">
        <v>2023</v>
      </c>
      <c r="R205" s="832" t="s">
        <v>687</v>
      </c>
      <c r="S205" s="832" t="s">
        <v>105</v>
      </c>
      <c r="T205" s="832" t="s">
        <v>139</v>
      </c>
      <c r="U205" s="832">
        <v>10</v>
      </c>
      <c r="V205" s="832">
        <v>330</v>
      </c>
      <c r="W205" s="969">
        <v>30</v>
      </c>
      <c r="X205" s="832">
        <v>120</v>
      </c>
      <c r="Y205" s="832">
        <v>120</v>
      </c>
      <c r="Z205" s="832">
        <v>60</v>
      </c>
      <c r="AA205" s="1153">
        <v>90000000</v>
      </c>
      <c r="AB205" s="1212"/>
      <c r="AC205" s="1212"/>
      <c r="AD205" s="1213"/>
      <c r="AE205" s="1213"/>
      <c r="AF205" s="1213"/>
      <c r="AG205" s="1212">
        <v>90000000</v>
      </c>
      <c r="AH205" s="1213"/>
      <c r="AI205" s="1213"/>
      <c r="AJ205" s="1213"/>
      <c r="AK205" s="1213"/>
      <c r="AL205" s="1213"/>
      <c r="AM205" s="1213"/>
      <c r="AN205" s="1213"/>
      <c r="AO205" s="1213"/>
      <c r="AP205" s="1213"/>
      <c r="AQ205" s="1213"/>
      <c r="AR205" s="1213"/>
      <c r="AS205" s="1213"/>
      <c r="AT205" s="1213"/>
      <c r="AU205" s="1213"/>
      <c r="AV205" s="1213"/>
      <c r="AW205" s="1213">
        <v>7200000</v>
      </c>
      <c r="AX205" s="1213"/>
      <c r="AY205" s="695">
        <f t="shared" ref="AY205:AY227" si="76">SUM(AA205:AW205)</f>
        <v>187200000</v>
      </c>
      <c r="AZ205" s="1221">
        <v>40000000</v>
      </c>
      <c r="BA205" s="1221"/>
      <c r="BB205" s="1221"/>
      <c r="BC205" s="1221">
        <f>+AD205*1.029</f>
        <v>0</v>
      </c>
      <c r="BD205" s="1221"/>
      <c r="BE205" s="1221"/>
      <c r="BF205" s="1221">
        <v>10000000</v>
      </c>
      <c r="BG205" s="1221"/>
      <c r="BH205" s="1221"/>
      <c r="BI205" s="1221"/>
      <c r="BJ205" s="1221"/>
      <c r="BK205" s="1221"/>
      <c r="BL205" s="1221"/>
      <c r="BM205" s="1221"/>
      <c r="BN205" s="1221"/>
      <c r="BO205" s="1221"/>
      <c r="BP205" s="1221"/>
      <c r="BQ205" s="1221"/>
      <c r="BR205" s="1221"/>
      <c r="BS205" s="1221"/>
      <c r="BT205" s="1221"/>
      <c r="BU205" s="1221"/>
      <c r="BV205" s="1221"/>
      <c r="BW205" s="695">
        <f>SUM(AZ205:BU205)</f>
        <v>50000000</v>
      </c>
      <c r="BX205" s="1212">
        <v>40000000</v>
      </c>
      <c r="BY205" s="1212"/>
      <c r="BZ205" s="1212"/>
      <c r="CA205" s="1213"/>
      <c r="CB205" s="1213"/>
      <c r="CC205" s="1213"/>
      <c r="CD205" s="1212">
        <v>15000000</v>
      </c>
      <c r="CE205" s="1213"/>
      <c r="CF205" s="1213"/>
      <c r="CG205" s="1213"/>
      <c r="CH205" s="1213"/>
      <c r="CI205" s="1213"/>
      <c r="CJ205" s="1213"/>
      <c r="CK205" s="1213"/>
      <c r="CL205" s="1213"/>
      <c r="CM205" s="1213"/>
      <c r="CN205" s="1213"/>
      <c r="CO205" s="1213"/>
      <c r="CP205" s="1213"/>
      <c r="CQ205" s="1213"/>
      <c r="CR205" s="1213"/>
      <c r="CS205" s="1213"/>
      <c r="CT205" s="1213"/>
      <c r="CU205" s="1231">
        <f>SUM(BX205:CS205)</f>
        <v>55000000</v>
      </c>
      <c r="CV205" s="1212">
        <v>51827365</v>
      </c>
      <c r="CW205" s="1212"/>
      <c r="CX205" s="1212"/>
      <c r="CY205" s="1213">
        <v>0</v>
      </c>
      <c r="CZ205" s="1213"/>
      <c r="DA205" s="1213"/>
      <c r="DB205" s="1244">
        <v>15000000</v>
      </c>
      <c r="DC205" s="1214"/>
      <c r="DD205" s="1214"/>
      <c r="DE205" s="1214"/>
      <c r="DF205" s="1214"/>
      <c r="DG205" s="1214"/>
      <c r="DH205" s="1214"/>
      <c r="DI205" s="1214"/>
      <c r="DJ205" s="1214"/>
      <c r="DK205" s="1214"/>
      <c r="DL205" s="1214"/>
      <c r="DM205" s="1214"/>
      <c r="DN205" s="1214"/>
      <c r="DO205" s="1214"/>
      <c r="DP205" s="1214"/>
      <c r="DQ205" s="1214"/>
      <c r="DR205" s="1214"/>
      <c r="DS205" s="1362">
        <f>SUM(CV205:DQ205)</f>
        <v>66827365</v>
      </c>
      <c r="DT205" s="1221">
        <f t="shared" ref="DT205:DT227" si="77">+AY205+BW205+CU205+DS205</f>
        <v>359027365</v>
      </c>
      <c r="DU205" s="832" t="s">
        <v>1178</v>
      </c>
    </row>
    <row r="206" spans="1:130" ht="54" customHeight="1" x14ac:dyDescent="0.25">
      <c r="A206" s="1175">
        <v>3</v>
      </c>
      <c r="B206" s="1243" t="s">
        <v>678</v>
      </c>
      <c r="C206" s="1175" t="s">
        <v>679</v>
      </c>
      <c r="D206" s="1175" t="s">
        <v>680</v>
      </c>
      <c r="E206" s="1175" t="s">
        <v>681</v>
      </c>
      <c r="F206" s="1175" t="s">
        <v>682</v>
      </c>
      <c r="G206" s="832" t="s">
        <v>683</v>
      </c>
      <c r="H206" s="832">
        <v>2</v>
      </c>
      <c r="I206" s="832" t="s">
        <v>684</v>
      </c>
      <c r="J206" s="832" t="s">
        <v>105</v>
      </c>
      <c r="K206" s="832" t="s">
        <v>33</v>
      </c>
      <c r="L206" s="832">
        <v>2</v>
      </c>
      <c r="M206" s="832">
        <v>4</v>
      </c>
      <c r="N206" s="832" t="s">
        <v>688</v>
      </c>
      <c r="O206" s="832" t="s">
        <v>689</v>
      </c>
      <c r="P206" s="582">
        <v>285</v>
      </c>
      <c r="Q206" s="832">
        <v>2023</v>
      </c>
      <c r="R206" s="832" t="s">
        <v>376</v>
      </c>
      <c r="S206" s="832" t="s">
        <v>105</v>
      </c>
      <c r="T206" s="832" t="s">
        <v>139</v>
      </c>
      <c r="U206" s="832">
        <v>15</v>
      </c>
      <c r="V206" s="832">
        <v>300</v>
      </c>
      <c r="W206" s="969">
        <v>53</v>
      </c>
      <c r="X206" s="832">
        <v>82</v>
      </c>
      <c r="Y206" s="832">
        <v>83</v>
      </c>
      <c r="Z206" s="832">
        <v>82</v>
      </c>
      <c r="AA206" s="1153">
        <v>65000000</v>
      </c>
      <c r="AB206" s="1212"/>
      <c r="AC206" s="1212"/>
      <c r="AD206" s="1213"/>
      <c r="AE206" s="1213"/>
      <c r="AF206" s="1213"/>
      <c r="AG206" s="1212">
        <v>55000000</v>
      </c>
      <c r="AH206" s="1213"/>
      <c r="AI206" s="1213"/>
      <c r="AJ206" s="1213"/>
      <c r="AK206" s="1213"/>
      <c r="AL206" s="1213"/>
      <c r="AM206" s="1213"/>
      <c r="AN206" s="1213"/>
      <c r="AO206" s="1213"/>
      <c r="AP206" s="1213"/>
      <c r="AQ206" s="1213"/>
      <c r="AR206" s="1213"/>
      <c r="AS206" s="1213"/>
      <c r="AT206" s="1213"/>
      <c r="AU206" s="1213"/>
      <c r="AV206" s="1213"/>
      <c r="AW206" s="1213"/>
      <c r="AX206" s="1213"/>
      <c r="AY206" s="695">
        <f t="shared" si="76"/>
        <v>120000000</v>
      </c>
      <c r="AZ206" s="1221">
        <v>30000000</v>
      </c>
      <c r="BA206" s="1221"/>
      <c r="BB206" s="1221"/>
      <c r="BC206" s="1221">
        <f>+AD206*1.029</f>
        <v>0</v>
      </c>
      <c r="BD206" s="1221"/>
      <c r="BE206" s="1221"/>
      <c r="BF206" s="1221">
        <v>10000000</v>
      </c>
      <c r="BG206" s="1221"/>
      <c r="BH206" s="1221"/>
      <c r="BI206" s="1221"/>
      <c r="BJ206" s="1221"/>
      <c r="BK206" s="1221"/>
      <c r="BL206" s="1221"/>
      <c r="BM206" s="1221"/>
      <c r="BN206" s="1221"/>
      <c r="BO206" s="1221"/>
      <c r="BP206" s="1221"/>
      <c r="BQ206" s="1221"/>
      <c r="BR206" s="1221"/>
      <c r="BS206" s="1221"/>
      <c r="BT206" s="1221"/>
      <c r="BU206" s="1221"/>
      <c r="BV206" s="1221"/>
      <c r="BW206" s="695">
        <f t="shared" ref="BW206:BW227" si="78">SUM(AZ206:BU206)</f>
        <v>40000000</v>
      </c>
      <c r="BX206" s="1212">
        <v>40000000</v>
      </c>
      <c r="BY206" s="1212"/>
      <c r="BZ206" s="1212"/>
      <c r="CA206" s="1213"/>
      <c r="CB206" s="1213"/>
      <c r="CC206" s="1213"/>
      <c r="CD206" s="1212">
        <v>15000000</v>
      </c>
      <c r="CE206" s="1213"/>
      <c r="CF206" s="1213"/>
      <c r="CG206" s="1213"/>
      <c r="CH206" s="1213"/>
      <c r="CI206" s="1213"/>
      <c r="CJ206" s="1213"/>
      <c r="CK206" s="1213"/>
      <c r="CL206" s="1213"/>
      <c r="CM206" s="1213"/>
      <c r="CN206" s="1213"/>
      <c r="CO206" s="1213"/>
      <c r="CP206" s="1213"/>
      <c r="CQ206" s="1213"/>
      <c r="CR206" s="1213"/>
      <c r="CS206" s="1213"/>
      <c r="CT206" s="1213"/>
      <c r="CU206" s="1231">
        <f t="shared" ref="CU206:CU227" si="79">SUM(BX206:CS206)</f>
        <v>55000000</v>
      </c>
      <c r="CV206" s="1213">
        <v>25000000</v>
      </c>
      <c r="CW206" s="1213"/>
      <c r="CX206" s="1213"/>
      <c r="CY206" s="1213"/>
      <c r="CZ206" s="1213"/>
      <c r="DA206" s="1213"/>
      <c r="DB206" s="1244">
        <v>15000000</v>
      </c>
      <c r="DC206" s="1214"/>
      <c r="DD206" s="1214"/>
      <c r="DE206" s="1214"/>
      <c r="DF206" s="1214"/>
      <c r="DG206" s="1214"/>
      <c r="DH206" s="1214"/>
      <c r="DI206" s="1214"/>
      <c r="DJ206" s="1214"/>
      <c r="DK206" s="1214"/>
      <c r="DL206" s="1214"/>
      <c r="DM206" s="1214"/>
      <c r="DN206" s="1214"/>
      <c r="DO206" s="1214"/>
      <c r="DP206" s="1214"/>
      <c r="DQ206" s="1214"/>
      <c r="DR206" s="1214"/>
      <c r="DS206" s="1362">
        <f t="shared" ref="DS206:DS227" si="80">SUM(CV206:DQ206)</f>
        <v>40000000</v>
      </c>
      <c r="DT206" s="1221">
        <f t="shared" si="77"/>
        <v>255000000</v>
      </c>
      <c r="DU206" s="832" t="s">
        <v>1178</v>
      </c>
    </row>
    <row r="207" spans="1:130" ht="54" customHeight="1" x14ac:dyDescent="0.25">
      <c r="A207" s="1175">
        <v>3</v>
      </c>
      <c r="B207" s="1243" t="s">
        <v>678</v>
      </c>
      <c r="C207" s="1175" t="s">
        <v>679</v>
      </c>
      <c r="D207" s="1175" t="s">
        <v>680</v>
      </c>
      <c r="E207" s="1175" t="s">
        <v>681</v>
      </c>
      <c r="F207" s="1175" t="s">
        <v>682</v>
      </c>
      <c r="G207" s="832" t="s">
        <v>683</v>
      </c>
      <c r="H207" s="832">
        <v>2</v>
      </c>
      <c r="I207" s="832" t="s">
        <v>684</v>
      </c>
      <c r="J207" s="832" t="s">
        <v>105</v>
      </c>
      <c r="K207" s="832" t="s">
        <v>33</v>
      </c>
      <c r="L207" s="832">
        <v>2</v>
      </c>
      <c r="M207" s="832">
        <v>4</v>
      </c>
      <c r="N207" s="832" t="s">
        <v>690</v>
      </c>
      <c r="O207" s="832" t="s">
        <v>691</v>
      </c>
      <c r="P207" s="832">
        <v>0</v>
      </c>
      <c r="Q207" s="832">
        <v>2023</v>
      </c>
      <c r="R207" s="832" t="s">
        <v>692</v>
      </c>
      <c r="S207" s="1188" t="s">
        <v>105</v>
      </c>
      <c r="T207" s="1188" t="s">
        <v>139</v>
      </c>
      <c r="U207" s="1188">
        <v>1</v>
      </c>
      <c r="V207" s="1188">
        <v>1</v>
      </c>
      <c r="W207" s="969">
        <v>0</v>
      </c>
      <c r="X207" s="832">
        <v>0</v>
      </c>
      <c r="Y207" s="832">
        <v>0</v>
      </c>
      <c r="Z207" s="832">
        <v>1</v>
      </c>
      <c r="AA207" s="1153"/>
      <c r="AB207" s="1212"/>
      <c r="AC207" s="1212"/>
      <c r="AD207" s="1213"/>
      <c r="AE207" s="1213"/>
      <c r="AF207" s="1213"/>
      <c r="AG207" s="1213"/>
      <c r="AH207" s="1213"/>
      <c r="AI207" s="1213"/>
      <c r="AJ207" s="1213"/>
      <c r="AK207" s="1213"/>
      <c r="AL207" s="1213"/>
      <c r="AM207" s="1213"/>
      <c r="AN207" s="1213"/>
      <c r="AO207" s="1213"/>
      <c r="AP207" s="1213"/>
      <c r="AQ207" s="1213"/>
      <c r="AR207" s="1213"/>
      <c r="AS207" s="1213"/>
      <c r="AT207" s="1213"/>
      <c r="AU207" s="1213"/>
      <c r="AV207" s="1213"/>
      <c r="AW207" s="1213">
        <v>7200000</v>
      </c>
      <c r="AX207" s="1213"/>
      <c r="AY207" s="695">
        <f t="shared" si="76"/>
        <v>7200000</v>
      </c>
      <c r="AZ207" s="1221"/>
      <c r="BA207" s="1221"/>
      <c r="BB207" s="1221"/>
      <c r="BC207" s="1221">
        <f>+AD207*1.029</f>
        <v>0</v>
      </c>
      <c r="BD207" s="1221"/>
      <c r="BE207" s="1221"/>
      <c r="BF207" s="1221"/>
      <c r="BG207" s="1221"/>
      <c r="BH207" s="1221"/>
      <c r="BI207" s="1221"/>
      <c r="BJ207" s="1221"/>
      <c r="BK207" s="1221"/>
      <c r="BL207" s="1221"/>
      <c r="BM207" s="1221"/>
      <c r="BN207" s="1221"/>
      <c r="BO207" s="1221"/>
      <c r="BP207" s="1221"/>
      <c r="BQ207" s="1221"/>
      <c r="BR207" s="1221"/>
      <c r="BS207" s="1221"/>
      <c r="BT207" s="1221"/>
      <c r="BU207" s="1221"/>
      <c r="BV207" s="1221"/>
      <c r="BW207" s="695">
        <f t="shared" si="78"/>
        <v>0</v>
      </c>
      <c r="BX207" s="1213"/>
      <c r="BY207" s="1213"/>
      <c r="BZ207" s="1213"/>
      <c r="CA207" s="1213"/>
      <c r="CB207" s="1213"/>
      <c r="CC207" s="1213"/>
      <c r="CD207" s="1213"/>
      <c r="CE207" s="1213"/>
      <c r="CF207" s="1213"/>
      <c r="CG207" s="1213"/>
      <c r="CH207" s="1213"/>
      <c r="CI207" s="1213"/>
      <c r="CJ207" s="1213"/>
      <c r="CK207" s="1213"/>
      <c r="CL207" s="1213"/>
      <c r="CM207" s="1213"/>
      <c r="CN207" s="1213"/>
      <c r="CO207" s="1213"/>
      <c r="CP207" s="1213"/>
      <c r="CQ207" s="1213"/>
      <c r="CR207" s="1213"/>
      <c r="CS207" s="1213"/>
      <c r="CT207" s="1213"/>
      <c r="CU207" s="1231">
        <f t="shared" si="79"/>
        <v>0</v>
      </c>
      <c r="CV207" s="1213">
        <v>30000000</v>
      </c>
      <c r="CW207" s="1213"/>
      <c r="CX207" s="1213"/>
      <c r="CY207" s="1213"/>
      <c r="CZ207" s="1213"/>
      <c r="DA207" s="1213"/>
      <c r="DB207" s="1244">
        <v>10000000</v>
      </c>
      <c r="DC207" s="1214"/>
      <c r="DD207" s="1214"/>
      <c r="DE207" s="1214"/>
      <c r="DF207" s="1214"/>
      <c r="DG207" s="1214"/>
      <c r="DH207" s="1214"/>
      <c r="DI207" s="1214"/>
      <c r="DJ207" s="1214"/>
      <c r="DK207" s="1214"/>
      <c r="DL207" s="1214"/>
      <c r="DM207" s="1214"/>
      <c r="DN207" s="1214"/>
      <c r="DO207" s="1214"/>
      <c r="DP207" s="1214"/>
      <c r="DQ207" s="1214"/>
      <c r="DR207" s="1214"/>
      <c r="DS207" s="1362">
        <f t="shared" si="80"/>
        <v>40000000</v>
      </c>
      <c r="DT207" s="1221">
        <f t="shared" si="77"/>
        <v>47200000</v>
      </c>
      <c r="DU207" s="832" t="s">
        <v>1178</v>
      </c>
    </row>
    <row r="208" spans="1:130" ht="54" customHeight="1" x14ac:dyDescent="0.25">
      <c r="A208" s="1175">
        <v>3</v>
      </c>
      <c r="B208" s="1243" t="s">
        <v>678</v>
      </c>
      <c r="C208" s="1175" t="s">
        <v>679</v>
      </c>
      <c r="D208" s="1175" t="s">
        <v>680</v>
      </c>
      <c r="E208" s="1175" t="s">
        <v>681</v>
      </c>
      <c r="F208" s="1175" t="s">
        <v>682</v>
      </c>
      <c r="G208" s="832" t="s">
        <v>683</v>
      </c>
      <c r="H208" s="832">
        <v>2</v>
      </c>
      <c r="I208" s="832" t="s">
        <v>684</v>
      </c>
      <c r="J208" s="832" t="s">
        <v>105</v>
      </c>
      <c r="K208" s="832" t="s">
        <v>33</v>
      </c>
      <c r="L208" s="832">
        <v>2</v>
      </c>
      <c r="M208" s="832">
        <v>4</v>
      </c>
      <c r="N208" s="832" t="s">
        <v>693</v>
      </c>
      <c r="O208" s="832" t="s">
        <v>694</v>
      </c>
      <c r="P208" s="832">
        <v>0</v>
      </c>
      <c r="Q208" s="832">
        <v>2023</v>
      </c>
      <c r="R208" s="832" t="s">
        <v>695</v>
      </c>
      <c r="S208" s="832" t="s">
        <v>105</v>
      </c>
      <c r="T208" s="832" t="s">
        <v>139</v>
      </c>
      <c r="U208" s="832">
        <v>4</v>
      </c>
      <c r="V208" s="832">
        <v>4</v>
      </c>
      <c r="W208" s="969">
        <v>0</v>
      </c>
      <c r="X208" s="832">
        <v>0</v>
      </c>
      <c r="Y208" s="832">
        <v>2</v>
      </c>
      <c r="Z208" s="832">
        <v>2</v>
      </c>
      <c r="AA208" s="1153"/>
      <c r="AB208" s="1212"/>
      <c r="AC208" s="1212"/>
      <c r="AD208" s="1213"/>
      <c r="AE208" s="1213"/>
      <c r="AF208" s="1213"/>
      <c r="AG208" s="1213"/>
      <c r="AH208" s="1213"/>
      <c r="AI208" s="1213"/>
      <c r="AJ208" s="1213"/>
      <c r="AK208" s="1213"/>
      <c r="AL208" s="1213"/>
      <c r="AM208" s="1213"/>
      <c r="AN208" s="1213"/>
      <c r="AO208" s="1213"/>
      <c r="AP208" s="1213"/>
      <c r="AQ208" s="1213"/>
      <c r="AR208" s="1213"/>
      <c r="AS208" s="1213"/>
      <c r="AT208" s="1213"/>
      <c r="AU208" s="1213"/>
      <c r="AV208" s="1213"/>
      <c r="AW208" s="1213">
        <v>240000</v>
      </c>
      <c r="AX208" s="1213"/>
      <c r="AY208" s="695">
        <f t="shared" si="76"/>
        <v>240000</v>
      </c>
      <c r="AZ208" s="1221"/>
      <c r="BA208" s="1221"/>
      <c r="BB208" s="1221"/>
      <c r="BC208" s="1221"/>
      <c r="BD208" s="1221"/>
      <c r="BE208" s="1221"/>
      <c r="BF208" s="1221"/>
      <c r="BG208" s="1221"/>
      <c r="BH208" s="1221"/>
      <c r="BI208" s="1221"/>
      <c r="BJ208" s="1221"/>
      <c r="BK208" s="1221"/>
      <c r="BL208" s="1221"/>
      <c r="BM208" s="1221"/>
      <c r="BN208" s="1221"/>
      <c r="BO208" s="1221"/>
      <c r="BP208" s="1221"/>
      <c r="BQ208" s="1221"/>
      <c r="BR208" s="1221"/>
      <c r="BS208" s="1221"/>
      <c r="BT208" s="1221"/>
      <c r="BU208" s="1221"/>
      <c r="BV208" s="1221"/>
      <c r="BW208" s="695">
        <f t="shared" si="78"/>
        <v>0</v>
      </c>
      <c r="BX208" s="1212">
        <v>30000000</v>
      </c>
      <c r="BY208" s="1212"/>
      <c r="BZ208" s="1212"/>
      <c r="CA208" s="1213"/>
      <c r="CB208" s="1213"/>
      <c r="CC208" s="1213"/>
      <c r="CD208" s="1212">
        <v>10000000</v>
      </c>
      <c r="CE208" s="1213"/>
      <c r="CF208" s="1213"/>
      <c r="CG208" s="1213"/>
      <c r="CH208" s="1213"/>
      <c r="CI208" s="1213"/>
      <c r="CJ208" s="1213"/>
      <c r="CK208" s="1213"/>
      <c r="CL208" s="1213"/>
      <c r="CM208" s="1213"/>
      <c r="CN208" s="1213"/>
      <c r="CO208" s="1213"/>
      <c r="CP208" s="1213"/>
      <c r="CQ208" s="1213"/>
      <c r="CR208" s="1213"/>
      <c r="CS208" s="1213"/>
      <c r="CT208" s="1213"/>
      <c r="CU208" s="1231">
        <f t="shared" si="79"/>
        <v>40000000</v>
      </c>
      <c r="CV208" s="1212">
        <v>29000000</v>
      </c>
      <c r="CW208" s="1212"/>
      <c r="CX208" s="1212"/>
      <c r="CY208" s="1213"/>
      <c r="CZ208" s="1213"/>
      <c r="DA208" s="1213"/>
      <c r="DB208" s="1244">
        <v>24308829</v>
      </c>
      <c r="DC208" s="1214"/>
      <c r="DD208" s="1214"/>
      <c r="DE208" s="1214"/>
      <c r="DF208" s="1214"/>
      <c r="DG208" s="1214"/>
      <c r="DH208" s="1214"/>
      <c r="DI208" s="1214"/>
      <c r="DJ208" s="1214"/>
      <c r="DK208" s="1214"/>
      <c r="DL208" s="1214"/>
      <c r="DM208" s="1214"/>
      <c r="DN208" s="1214"/>
      <c r="DO208" s="1214"/>
      <c r="DP208" s="1214"/>
      <c r="DQ208" s="1214"/>
      <c r="DR208" s="1214"/>
      <c r="DS208" s="1362">
        <f t="shared" si="80"/>
        <v>53308829</v>
      </c>
      <c r="DT208" s="1221">
        <f t="shared" si="77"/>
        <v>93548829</v>
      </c>
      <c r="DU208" s="832" t="s">
        <v>1178</v>
      </c>
    </row>
    <row r="209" spans="1:125" ht="54" customHeight="1" x14ac:dyDescent="0.25">
      <c r="A209" s="1175">
        <v>3</v>
      </c>
      <c r="B209" s="1243" t="s">
        <v>678</v>
      </c>
      <c r="C209" s="1175" t="s">
        <v>679</v>
      </c>
      <c r="D209" s="1175" t="s">
        <v>680</v>
      </c>
      <c r="E209" s="1175" t="s">
        <v>681</v>
      </c>
      <c r="F209" s="1175" t="s">
        <v>682</v>
      </c>
      <c r="G209" s="832" t="s">
        <v>683</v>
      </c>
      <c r="H209" s="832">
        <v>2</v>
      </c>
      <c r="I209" s="832" t="s">
        <v>684</v>
      </c>
      <c r="J209" s="832" t="s">
        <v>105</v>
      </c>
      <c r="K209" s="832" t="s">
        <v>33</v>
      </c>
      <c r="L209" s="832">
        <v>2</v>
      </c>
      <c r="M209" s="832">
        <v>4</v>
      </c>
      <c r="N209" s="832" t="s">
        <v>696</v>
      </c>
      <c r="O209" s="832" t="s">
        <v>697</v>
      </c>
      <c r="P209" s="832">
        <v>0</v>
      </c>
      <c r="Q209" s="832">
        <v>2023</v>
      </c>
      <c r="R209" s="832" t="s">
        <v>695</v>
      </c>
      <c r="S209" s="832" t="s">
        <v>105</v>
      </c>
      <c r="T209" s="832" t="s">
        <v>139</v>
      </c>
      <c r="U209" s="832">
        <v>1</v>
      </c>
      <c r="V209" s="832">
        <v>1</v>
      </c>
      <c r="W209" s="969">
        <v>0</v>
      </c>
      <c r="X209" s="832">
        <v>0</v>
      </c>
      <c r="Y209" s="832">
        <v>1</v>
      </c>
      <c r="Z209" s="832">
        <v>0</v>
      </c>
      <c r="AA209" s="1153"/>
      <c r="AB209" s="1212"/>
      <c r="AC209" s="1212"/>
      <c r="AD209" s="1213"/>
      <c r="AE209" s="1213"/>
      <c r="AF209" s="1213"/>
      <c r="AG209" s="1213"/>
      <c r="AH209" s="1213"/>
      <c r="AI209" s="1213"/>
      <c r="AJ209" s="1213"/>
      <c r="AK209" s="1213"/>
      <c r="AL209" s="1213"/>
      <c r="AM209" s="1213"/>
      <c r="AN209" s="1213"/>
      <c r="AO209" s="1213"/>
      <c r="AP209" s="1213"/>
      <c r="AQ209" s="1213"/>
      <c r="AR209" s="1213"/>
      <c r="AS209" s="1213"/>
      <c r="AT209" s="1213"/>
      <c r="AU209" s="1213"/>
      <c r="AV209" s="1213"/>
      <c r="AW209" s="1213">
        <v>480000</v>
      </c>
      <c r="AX209" s="1213"/>
      <c r="AY209" s="695">
        <f t="shared" si="76"/>
        <v>480000</v>
      </c>
      <c r="AZ209" s="1221"/>
      <c r="BA209" s="1221"/>
      <c r="BB209" s="1221"/>
      <c r="BC209" s="1221"/>
      <c r="BD209" s="1221"/>
      <c r="BE209" s="1221"/>
      <c r="BF209" s="1221"/>
      <c r="BG209" s="1221"/>
      <c r="BH209" s="1221"/>
      <c r="BI209" s="1221"/>
      <c r="BJ209" s="1221"/>
      <c r="BK209" s="1221"/>
      <c r="BL209" s="1221"/>
      <c r="BM209" s="1221"/>
      <c r="BN209" s="1221"/>
      <c r="BO209" s="1221"/>
      <c r="BP209" s="1221"/>
      <c r="BQ209" s="1221"/>
      <c r="BR209" s="1221"/>
      <c r="BS209" s="1221"/>
      <c r="BT209" s="1221"/>
      <c r="BU209" s="1221"/>
      <c r="BV209" s="1221"/>
      <c r="BW209" s="695">
        <f t="shared" si="78"/>
        <v>0</v>
      </c>
      <c r="BX209" s="1212">
        <v>25000000</v>
      </c>
      <c r="BY209" s="1212"/>
      <c r="BZ209" s="1212"/>
      <c r="CA209" s="1213"/>
      <c r="CB209" s="1213"/>
      <c r="CC209" s="1213"/>
      <c r="CD209" s="1212">
        <v>5000000</v>
      </c>
      <c r="CE209" s="1213"/>
      <c r="CF209" s="1213"/>
      <c r="CG209" s="1213"/>
      <c r="CH209" s="1213"/>
      <c r="CI209" s="1213"/>
      <c r="CJ209" s="1213"/>
      <c r="CK209" s="1213"/>
      <c r="CL209" s="1213"/>
      <c r="CM209" s="1213"/>
      <c r="CN209" s="1213"/>
      <c r="CO209" s="1213"/>
      <c r="CP209" s="1213"/>
      <c r="CQ209" s="1213"/>
      <c r="CR209" s="1213"/>
      <c r="CS209" s="1213"/>
      <c r="CT209" s="1213"/>
      <c r="CU209" s="1231">
        <f t="shared" si="79"/>
        <v>30000000</v>
      </c>
      <c r="CV209" s="1213"/>
      <c r="CW209" s="1213"/>
      <c r="CX209" s="1213"/>
      <c r="CY209" s="1213"/>
      <c r="CZ209" s="1213"/>
      <c r="DA209" s="1213"/>
      <c r="DB209" s="1214"/>
      <c r="DC209" s="1214"/>
      <c r="DD209" s="1214"/>
      <c r="DE209" s="1214"/>
      <c r="DF209" s="1214"/>
      <c r="DG209" s="1214"/>
      <c r="DH209" s="1214"/>
      <c r="DI209" s="1214"/>
      <c r="DJ209" s="1214"/>
      <c r="DK209" s="1214"/>
      <c r="DL209" s="1214"/>
      <c r="DM209" s="1214"/>
      <c r="DN209" s="1214"/>
      <c r="DO209" s="1214"/>
      <c r="DP209" s="1214"/>
      <c r="DQ209" s="1214"/>
      <c r="DR209" s="1214"/>
      <c r="DS209" s="1362">
        <f t="shared" si="80"/>
        <v>0</v>
      </c>
      <c r="DT209" s="1221">
        <f t="shared" si="77"/>
        <v>30480000</v>
      </c>
      <c r="DU209" s="832" t="s">
        <v>1178</v>
      </c>
    </row>
    <row r="210" spans="1:125" ht="54" customHeight="1" x14ac:dyDescent="0.25">
      <c r="A210" s="1175">
        <v>3</v>
      </c>
      <c r="B210" s="1243" t="s">
        <v>678</v>
      </c>
      <c r="C210" s="1175" t="s">
        <v>679</v>
      </c>
      <c r="D210" s="1175" t="s">
        <v>680</v>
      </c>
      <c r="E210" s="1175" t="s">
        <v>681</v>
      </c>
      <c r="F210" s="1175" t="s">
        <v>698</v>
      </c>
      <c r="G210" s="1175" t="s">
        <v>699</v>
      </c>
      <c r="H210" s="1175">
        <v>120</v>
      </c>
      <c r="I210" s="1175" t="s">
        <v>700</v>
      </c>
      <c r="J210" s="1175" t="s">
        <v>105</v>
      </c>
      <c r="K210" s="1175" t="s">
        <v>33</v>
      </c>
      <c r="L210" s="1175">
        <v>880</v>
      </c>
      <c r="M210" s="1175">
        <v>1000</v>
      </c>
      <c r="N210" s="832" t="s">
        <v>701</v>
      </c>
      <c r="O210" s="832" t="s">
        <v>702</v>
      </c>
      <c r="P210" s="582">
        <v>610</v>
      </c>
      <c r="Q210" s="832">
        <v>2023</v>
      </c>
      <c r="R210" s="832" t="s">
        <v>703</v>
      </c>
      <c r="S210" s="832" t="s">
        <v>105</v>
      </c>
      <c r="T210" s="832" t="s">
        <v>139</v>
      </c>
      <c r="U210" s="832">
        <v>390</v>
      </c>
      <c r="V210" s="832">
        <v>1000</v>
      </c>
      <c r="W210" s="969">
        <v>300</v>
      </c>
      <c r="X210" s="832">
        <v>200</v>
      </c>
      <c r="Y210" s="832">
        <v>300</v>
      </c>
      <c r="Z210" s="832">
        <v>200</v>
      </c>
      <c r="AA210" s="1153">
        <v>30000000</v>
      </c>
      <c r="AB210" s="1212"/>
      <c r="AC210" s="1212"/>
      <c r="AD210" s="1213"/>
      <c r="AE210" s="1213"/>
      <c r="AF210" s="1213"/>
      <c r="AG210" s="1213"/>
      <c r="AH210" s="1213"/>
      <c r="AI210" s="1213"/>
      <c r="AJ210" s="1213"/>
      <c r="AK210" s="1213"/>
      <c r="AL210" s="1213"/>
      <c r="AM210" s="1213"/>
      <c r="AN210" s="1213"/>
      <c r="AO210" s="1213"/>
      <c r="AP210" s="1213"/>
      <c r="AQ210" s="1213"/>
      <c r="AR210" s="1213"/>
      <c r="AS210" s="1213"/>
      <c r="AT210" s="1213"/>
      <c r="AU210" s="1213"/>
      <c r="AV210" s="1213"/>
      <c r="AW210" s="1213">
        <v>240000</v>
      </c>
      <c r="AX210" s="1213"/>
      <c r="AY210" s="695">
        <f t="shared" si="76"/>
        <v>30240000</v>
      </c>
      <c r="AZ210" s="1221">
        <v>10000000</v>
      </c>
      <c r="BA210" s="1221"/>
      <c r="BB210" s="1221"/>
      <c r="BC210" s="1221">
        <f>+AD210*1.029</f>
        <v>0</v>
      </c>
      <c r="BD210" s="1221"/>
      <c r="BE210" s="1221"/>
      <c r="BF210" s="1212">
        <v>15000000</v>
      </c>
      <c r="BG210" s="1221"/>
      <c r="BH210" s="1221"/>
      <c r="BI210" s="1221"/>
      <c r="BJ210" s="1221"/>
      <c r="BK210" s="1221"/>
      <c r="BL210" s="1221"/>
      <c r="BM210" s="1221"/>
      <c r="BN210" s="1221"/>
      <c r="BO210" s="1221"/>
      <c r="BP210" s="1221"/>
      <c r="BQ210" s="1221"/>
      <c r="BR210" s="1221"/>
      <c r="BS210" s="1221"/>
      <c r="BT210" s="1221"/>
      <c r="BU210" s="1221"/>
      <c r="BV210" s="1221"/>
      <c r="BW210" s="695">
        <f t="shared" si="78"/>
        <v>25000000</v>
      </c>
      <c r="BX210" s="1212">
        <v>20000000</v>
      </c>
      <c r="BY210" s="1212"/>
      <c r="BZ210" s="1212"/>
      <c r="CA210" s="1213"/>
      <c r="CB210" s="1213"/>
      <c r="CC210" s="1213"/>
      <c r="CD210" s="1212">
        <v>20000000</v>
      </c>
      <c r="CE210" s="1213"/>
      <c r="CF210" s="1213"/>
      <c r="CG210" s="1213"/>
      <c r="CH210" s="1213"/>
      <c r="CI210" s="1213"/>
      <c r="CJ210" s="1213"/>
      <c r="CK210" s="1213"/>
      <c r="CL210" s="1213"/>
      <c r="CM210" s="1213"/>
      <c r="CN210" s="1213"/>
      <c r="CO210" s="1213"/>
      <c r="CP210" s="1213"/>
      <c r="CQ210" s="1213"/>
      <c r="CR210" s="1213"/>
      <c r="CS210" s="1213"/>
      <c r="CT210" s="1213"/>
      <c r="CU210" s="1231">
        <f t="shared" si="79"/>
        <v>40000000</v>
      </c>
      <c r="CV210" s="1212">
        <v>10000000</v>
      </c>
      <c r="CW210" s="1212"/>
      <c r="CX210" s="1212"/>
      <c r="CY210" s="1213"/>
      <c r="CZ210" s="1213"/>
      <c r="DA210" s="1213"/>
      <c r="DB210" s="1244">
        <v>10000000</v>
      </c>
      <c r="DC210" s="1214"/>
      <c r="DD210" s="1214"/>
      <c r="DE210" s="1214"/>
      <c r="DF210" s="1214"/>
      <c r="DG210" s="1214"/>
      <c r="DH210" s="1214"/>
      <c r="DI210" s="1214"/>
      <c r="DJ210" s="1214"/>
      <c r="DK210" s="1214"/>
      <c r="DL210" s="1214"/>
      <c r="DM210" s="1214"/>
      <c r="DN210" s="1214"/>
      <c r="DO210" s="1214"/>
      <c r="DP210" s="1214"/>
      <c r="DQ210" s="1214"/>
      <c r="DR210" s="1214"/>
      <c r="DS210" s="1362">
        <f t="shared" si="80"/>
        <v>20000000</v>
      </c>
      <c r="DT210" s="1221">
        <f t="shared" si="77"/>
        <v>115240000</v>
      </c>
      <c r="DU210" s="832" t="s">
        <v>1178</v>
      </c>
    </row>
    <row r="211" spans="1:125" ht="54" customHeight="1" x14ac:dyDescent="0.25">
      <c r="A211" s="1175">
        <v>3</v>
      </c>
      <c r="B211" s="1243" t="s">
        <v>678</v>
      </c>
      <c r="C211" s="1175" t="s">
        <v>679</v>
      </c>
      <c r="D211" s="1175" t="s">
        <v>680</v>
      </c>
      <c r="E211" s="1175" t="s">
        <v>681</v>
      </c>
      <c r="F211" s="1175" t="s">
        <v>698</v>
      </c>
      <c r="G211" s="1175" t="s">
        <v>699</v>
      </c>
      <c r="H211" s="1175">
        <v>120</v>
      </c>
      <c r="I211" s="1175" t="s">
        <v>700</v>
      </c>
      <c r="J211" s="1175" t="s">
        <v>105</v>
      </c>
      <c r="K211" s="1175" t="s">
        <v>33</v>
      </c>
      <c r="L211" s="1175">
        <v>880</v>
      </c>
      <c r="M211" s="1175">
        <v>1000</v>
      </c>
      <c r="N211" s="832" t="s">
        <v>704</v>
      </c>
      <c r="O211" s="832" t="s">
        <v>705</v>
      </c>
      <c r="P211" s="582">
        <v>0</v>
      </c>
      <c r="Q211" s="832">
        <v>2023</v>
      </c>
      <c r="R211" s="832" t="s">
        <v>706</v>
      </c>
      <c r="S211" s="832" t="s">
        <v>105</v>
      </c>
      <c r="T211" s="832" t="s">
        <v>139</v>
      </c>
      <c r="U211" s="832">
        <v>1</v>
      </c>
      <c r="V211" s="832">
        <v>1</v>
      </c>
      <c r="W211" s="969">
        <v>0</v>
      </c>
      <c r="X211" s="832">
        <v>1</v>
      </c>
      <c r="Y211" s="832">
        <v>0</v>
      </c>
      <c r="Z211" s="832">
        <v>0</v>
      </c>
      <c r="AA211" s="1153"/>
      <c r="AB211" s="1212"/>
      <c r="AC211" s="1212"/>
      <c r="AD211" s="1213"/>
      <c r="AE211" s="1213"/>
      <c r="AF211" s="1213"/>
      <c r="AG211" s="1213"/>
      <c r="AH211" s="1213"/>
      <c r="AI211" s="1213"/>
      <c r="AJ211" s="1213"/>
      <c r="AK211" s="1213"/>
      <c r="AL211" s="1213"/>
      <c r="AM211" s="1213"/>
      <c r="AN211" s="1213"/>
      <c r="AO211" s="1213"/>
      <c r="AP211" s="1213"/>
      <c r="AQ211" s="1213"/>
      <c r="AR211" s="1213"/>
      <c r="AS211" s="1213"/>
      <c r="AT211" s="1213"/>
      <c r="AU211" s="1213"/>
      <c r="AV211" s="1213"/>
      <c r="AW211" s="1213">
        <v>3600000</v>
      </c>
      <c r="AX211" s="1213"/>
      <c r="AY211" s="695">
        <f t="shared" si="76"/>
        <v>3600000</v>
      </c>
      <c r="AZ211" s="1221">
        <v>30000000</v>
      </c>
      <c r="BA211" s="1221"/>
      <c r="BB211" s="1221"/>
      <c r="BC211" s="1221"/>
      <c r="BD211" s="1221"/>
      <c r="BE211" s="1221"/>
      <c r="BF211" s="1221">
        <v>18000000</v>
      </c>
      <c r="BG211" s="1221"/>
      <c r="BH211" s="1221"/>
      <c r="BI211" s="1221"/>
      <c r="BJ211" s="1221"/>
      <c r="BK211" s="1221"/>
      <c r="BL211" s="1221"/>
      <c r="BM211" s="1221"/>
      <c r="BN211" s="1221"/>
      <c r="BO211" s="1221"/>
      <c r="BP211" s="1221"/>
      <c r="BQ211" s="1221"/>
      <c r="BR211" s="1221"/>
      <c r="BS211" s="1221"/>
      <c r="BT211" s="1221"/>
      <c r="BU211" s="1221"/>
      <c r="BV211" s="1221"/>
      <c r="BW211" s="695">
        <f t="shared" si="78"/>
        <v>48000000</v>
      </c>
      <c r="BX211" s="1212"/>
      <c r="BY211" s="1212"/>
      <c r="BZ211" s="1212"/>
      <c r="CA211" s="1213"/>
      <c r="CB211" s="1213"/>
      <c r="CC211" s="1213"/>
      <c r="CD211" s="1212"/>
      <c r="CE211" s="1213"/>
      <c r="CF211" s="1213"/>
      <c r="CG211" s="1213"/>
      <c r="CH211" s="1213"/>
      <c r="CI211" s="1213"/>
      <c r="CJ211" s="1213"/>
      <c r="CK211" s="1213"/>
      <c r="CL211" s="1213"/>
      <c r="CM211" s="1213"/>
      <c r="CN211" s="1213"/>
      <c r="CO211" s="1213"/>
      <c r="CP211" s="1213"/>
      <c r="CQ211" s="1213"/>
      <c r="CR211" s="1213"/>
      <c r="CS211" s="1213"/>
      <c r="CT211" s="1213"/>
      <c r="CU211" s="1231">
        <f t="shared" si="79"/>
        <v>0</v>
      </c>
      <c r="CV211" s="1212"/>
      <c r="CW211" s="1212"/>
      <c r="CX211" s="1212"/>
      <c r="CY211" s="1213"/>
      <c r="CZ211" s="1213"/>
      <c r="DA211" s="1213"/>
      <c r="DB211" s="1244">
        <v>0</v>
      </c>
      <c r="DC211" s="1214"/>
      <c r="DD211" s="1214"/>
      <c r="DE211" s="1214"/>
      <c r="DF211" s="1214"/>
      <c r="DG211" s="1214"/>
      <c r="DH211" s="1214"/>
      <c r="DI211" s="1214"/>
      <c r="DJ211" s="1214"/>
      <c r="DK211" s="1214"/>
      <c r="DL211" s="1214"/>
      <c r="DM211" s="1214"/>
      <c r="DN211" s="1214"/>
      <c r="DO211" s="1214"/>
      <c r="DP211" s="1214"/>
      <c r="DQ211" s="1214"/>
      <c r="DR211" s="1214"/>
      <c r="DS211" s="1362">
        <f t="shared" si="80"/>
        <v>0</v>
      </c>
      <c r="DT211" s="1221">
        <f t="shared" si="77"/>
        <v>51600000</v>
      </c>
      <c r="DU211" s="832" t="s">
        <v>1178</v>
      </c>
    </row>
    <row r="212" spans="1:125" ht="54" customHeight="1" x14ac:dyDescent="0.25">
      <c r="A212" s="1175">
        <v>3</v>
      </c>
      <c r="B212" s="1243" t="s">
        <v>678</v>
      </c>
      <c r="C212" s="1175" t="s">
        <v>679</v>
      </c>
      <c r="D212" s="1175" t="s">
        <v>680</v>
      </c>
      <c r="E212" s="1175" t="s">
        <v>681</v>
      </c>
      <c r="F212" s="1175" t="s">
        <v>698</v>
      </c>
      <c r="G212" s="1175" t="s">
        <v>699</v>
      </c>
      <c r="H212" s="1175">
        <v>120</v>
      </c>
      <c r="I212" s="1175" t="s">
        <v>700</v>
      </c>
      <c r="J212" s="1175" t="s">
        <v>105</v>
      </c>
      <c r="K212" s="1175" t="s">
        <v>33</v>
      </c>
      <c r="L212" s="1175">
        <v>880</v>
      </c>
      <c r="M212" s="1175">
        <v>1000</v>
      </c>
      <c r="N212" s="832" t="s">
        <v>707</v>
      </c>
      <c r="O212" s="832" t="s">
        <v>708</v>
      </c>
      <c r="P212" s="582">
        <v>0</v>
      </c>
      <c r="Q212" s="832">
        <v>2023</v>
      </c>
      <c r="R212" s="832" t="s">
        <v>709</v>
      </c>
      <c r="S212" s="832" t="s">
        <v>105</v>
      </c>
      <c r="T212" s="832" t="s">
        <v>139</v>
      </c>
      <c r="U212" s="832">
        <v>3</v>
      </c>
      <c r="V212" s="832">
        <v>3</v>
      </c>
      <c r="W212" s="969">
        <v>0</v>
      </c>
      <c r="X212" s="832">
        <v>1</v>
      </c>
      <c r="Y212" s="832">
        <v>1</v>
      </c>
      <c r="Z212" s="832">
        <v>1</v>
      </c>
      <c r="AA212" s="1153"/>
      <c r="AB212" s="1212"/>
      <c r="AC212" s="1212"/>
      <c r="AD212" s="1213"/>
      <c r="AE212" s="1213"/>
      <c r="AF212" s="1213"/>
      <c r="AG212" s="1213"/>
      <c r="AH212" s="1213"/>
      <c r="AI212" s="1213"/>
      <c r="AJ212" s="1213"/>
      <c r="AK212" s="1213"/>
      <c r="AL212" s="1213"/>
      <c r="AM212" s="1213"/>
      <c r="AN212" s="1213"/>
      <c r="AO212" s="1213"/>
      <c r="AP212" s="1213"/>
      <c r="AQ212" s="1213"/>
      <c r="AR212" s="1213"/>
      <c r="AS212" s="1213"/>
      <c r="AT212" s="1213"/>
      <c r="AU212" s="1213"/>
      <c r="AV212" s="1213"/>
      <c r="AW212" s="1213">
        <v>3600000</v>
      </c>
      <c r="AX212" s="1213"/>
      <c r="AY212" s="695">
        <f t="shared" si="76"/>
        <v>3600000</v>
      </c>
      <c r="AZ212" s="1212">
        <v>30000000</v>
      </c>
      <c r="BA212" s="1212"/>
      <c r="BB212" s="1212"/>
      <c r="BC212" s="1221"/>
      <c r="BD212" s="1221"/>
      <c r="BE212" s="1221"/>
      <c r="BF212" s="1212">
        <v>15000000</v>
      </c>
      <c r="BG212" s="1221"/>
      <c r="BH212" s="1221"/>
      <c r="BI212" s="1221"/>
      <c r="BJ212" s="1221"/>
      <c r="BK212" s="1221"/>
      <c r="BL212" s="1221"/>
      <c r="BM212" s="1221"/>
      <c r="BN212" s="1221"/>
      <c r="BO212" s="1221"/>
      <c r="BP212" s="1221"/>
      <c r="BQ212" s="1221"/>
      <c r="BR212" s="1221"/>
      <c r="BS212" s="1221"/>
      <c r="BT212" s="1221"/>
      <c r="BU212" s="1221"/>
      <c r="BV212" s="1221"/>
      <c r="BW212" s="695">
        <f t="shared" si="78"/>
        <v>45000000</v>
      </c>
      <c r="BX212" s="1212">
        <v>30000000</v>
      </c>
      <c r="BY212" s="1212"/>
      <c r="BZ212" s="1212"/>
      <c r="CA212" s="1212"/>
      <c r="CB212" s="1212"/>
      <c r="CC212" s="1212"/>
      <c r="CD212" s="1212">
        <v>35000000</v>
      </c>
      <c r="CE212" s="1213"/>
      <c r="CF212" s="1213"/>
      <c r="CG212" s="1213"/>
      <c r="CH212" s="1213"/>
      <c r="CI212" s="1213"/>
      <c r="CJ212" s="1213"/>
      <c r="CK212" s="1213"/>
      <c r="CL212" s="1213"/>
      <c r="CM212" s="1213"/>
      <c r="CN212" s="1213"/>
      <c r="CO212" s="1213"/>
      <c r="CP212" s="1213"/>
      <c r="CQ212" s="1213"/>
      <c r="CR212" s="1213"/>
      <c r="CS212" s="1213"/>
      <c r="CT212" s="1213"/>
      <c r="CU212" s="1231">
        <f t="shared" si="79"/>
        <v>65000000</v>
      </c>
      <c r="CV212" s="1212">
        <v>30000000</v>
      </c>
      <c r="CW212" s="1212"/>
      <c r="CX212" s="1212"/>
      <c r="CY212" s="1212"/>
      <c r="CZ212" s="1212"/>
      <c r="DA212" s="1212"/>
      <c r="DB212" s="1244">
        <v>15000000</v>
      </c>
      <c r="DC212" s="1214"/>
      <c r="DD212" s="1214"/>
      <c r="DE212" s="1214"/>
      <c r="DF212" s="1214"/>
      <c r="DG212" s="1214"/>
      <c r="DH212" s="1214"/>
      <c r="DI212" s="1214"/>
      <c r="DJ212" s="1214"/>
      <c r="DK212" s="1214"/>
      <c r="DL212" s="1214"/>
      <c r="DM212" s="1214"/>
      <c r="DN212" s="1214"/>
      <c r="DO212" s="1214"/>
      <c r="DP212" s="1214"/>
      <c r="DQ212" s="1214"/>
      <c r="DR212" s="1214"/>
      <c r="DS212" s="1362">
        <f t="shared" si="80"/>
        <v>45000000</v>
      </c>
      <c r="DT212" s="1221">
        <f t="shared" si="77"/>
        <v>158600000</v>
      </c>
      <c r="DU212" s="832" t="s">
        <v>1178</v>
      </c>
    </row>
    <row r="213" spans="1:125" ht="54" customHeight="1" x14ac:dyDescent="0.25">
      <c r="A213" s="1175">
        <v>3</v>
      </c>
      <c r="B213" s="1243" t="s">
        <v>678</v>
      </c>
      <c r="C213" s="1175" t="s">
        <v>679</v>
      </c>
      <c r="D213" s="1175" t="s">
        <v>710</v>
      </c>
      <c r="E213" s="1175" t="s">
        <v>711</v>
      </c>
      <c r="F213" s="1175" t="s">
        <v>712</v>
      </c>
      <c r="G213" s="832" t="s">
        <v>713</v>
      </c>
      <c r="H213" s="832">
        <v>1</v>
      </c>
      <c r="I213" s="832" t="s">
        <v>714</v>
      </c>
      <c r="J213" s="832" t="s">
        <v>105</v>
      </c>
      <c r="K213" s="832" t="s">
        <v>33</v>
      </c>
      <c r="L213" s="832">
        <v>3</v>
      </c>
      <c r="M213" s="832">
        <v>4</v>
      </c>
      <c r="N213" s="832" t="s">
        <v>715</v>
      </c>
      <c r="O213" s="832" t="s">
        <v>716</v>
      </c>
      <c r="P213" s="832">
        <v>20</v>
      </c>
      <c r="Q213" s="832">
        <v>2023</v>
      </c>
      <c r="R213" s="832" t="s">
        <v>543</v>
      </c>
      <c r="S213" s="832" t="s">
        <v>105</v>
      </c>
      <c r="T213" s="832" t="s">
        <v>139</v>
      </c>
      <c r="U213" s="832">
        <v>10</v>
      </c>
      <c r="V213" s="832">
        <v>10</v>
      </c>
      <c r="W213" s="969">
        <v>0</v>
      </c>
      <c r="X213" s="832">
        <v>3</v>
      </c>
      <c r="Y213" s="832">
        <v>3</v>
      </c>
      <c r="Z213" s="832">
        <v>4</v>
      </c>
      <c r="AA213" s="1153"/>
      <c r="AB213" s="1212"/>
      <c r="AC213" s="1212"/>
      <c r="AD213" s="1213"/>
      <c r="AE213" s="1213"/>
      <c r="AF213" s="1213"/>
      <c r="AG213" s="1213"/>
      <c r="AH213" s="1213"/>
      <c r="AI213" s="1213"/>
      <c r="AJ213" s="1213"/>
      <c r="AK213" s="1213"/>
      <c r="AL213" s="1213"/>
      <c r="AM213" s="1213"/>
      <c r="AN213" s="1213"/>
      <c r="AO213" s="1213"/>
      <c r="AP213" s="1213"/>
      <c r="AQ213" s="1213"/>
      <c r="AR213" s="1213"/>
      <c r="AS213" s="1213"/>
      <c r="AT213" s="1213"/>
      <c r="AU213" s="1213"/>
      <c r="AV213" s="1213"/>
      <c r="AW213" s="1213">
        <f>724000+2169480</f>
        <v>2893480</v>
      </c>
      <c r="AX213" s="1213"/>
      <c r="AY213" s="695">
        <f t="shared" si="76"/>
        <v>2893480</v>
      </c>
      <c r="AZ213" s="1212">
        <v>10664000</v>
      </c>
      <c r="BA213" s="1212"/>
      <c r="BB213" s="1212"/>
      <c r="BC213" s="1221">
        <f t="shared" ref="BC213:BC219" si="81">+AD213*1.029</f>
        <v>0</v>
      </c>
      <c r="BD213" s="1221"/>
      <c r="BE213" s="1221"/>
      <c r="BF213" s="1212">
        <v>5800000</v>
      </c>
      <c r="BG213" s="1221"/>
      <c r="BH213" s="1221"/>
      <c r="BI213" s="1221"/>
      <c r="BJ213" s="1221"/>
      <c r="BK213" s="1221"/>
      <c r="BL213" s="1221"/>
      <c r="BM213" s="1221"/>
      <c r="BN213" s="1221"/>
      <c r="BO213" s="1221"/>
      <c r="BP213" s="1221"/>
      <c r="BQ213" s="1221"/>
      <c r="BR213" s="1221"/>
      <c r="BS213" s="1221"/>
      <c r="BT213" s="1221"/>
      <c r="BU213" s="1221"/>
      <c r="BV213" s="1221"/>
      <c r="BW213" s="695">
        <f t="shared" si="78"/>
        <v>16464000</v>
      </c>
      <c r="BX213" s="1212">
        <v>30000000</v>
      </c>
      <c r="BY213" s="1212"/>
      <c r="BZ213" s="1212"/>
      <c r="CA213" s="1213"/>
      <c r="CB213" s="1213"/>
      <c r="CC213" s="1213"/>
      <c r="CD213" s="1212">
        <v>10000000</v>
      </c>
      <c r="CE213" s="1213"/>
      <c r="CF213" s="1213"/>
      <c r="CG213" s="1213"/>
      <c r="CH213" s="1213"/>
      <c r="CI213" s="1213"/>
      <c r="CJ213" s="1213"/>
      <c r="CK213" s="1213"/>
      <c r="CL213" s="1213"/>
      <c r="CM213" s="1213"/>
      <c r="CN213" s="1213"/>
      <c r="CO213" s="1213"/>
      <c r="CP213" s="1213"/>
      <c r="CQ213" s="1213"/>
      <c r="CR213" s="1213"/>
      <c r="CS213" s="1213"/>
      <c r="CT213" s="1213"/>
      <c r="CU213" s="1231">
        <f t="shared" si="79"/>
        <v>40000000</v>
      </c>
      <c r="CV213" s="1212">
        <v>20000000</v>
      </c>
      <c r="CW213" s="1212"/>
      <c r="CX213" s="1212"/>
      <c r="CY213" s="1213"/>
      <c r="CZ213" s="1213"/>
      <c r="DA213" s="1213"/>
      <c r="DB213" s="1244">
        <v>15000000</v>
      </c>
      <c r="DC213" s="1214"/>
      <c r="DD213" s="1214"/>
      <c r="DE213" s="1214"/>
      <c r="DF213" s="1214"/>
      <c r="DG213" s="1214"/>
      <c r="DH213" s="1214"/>
      <c r="DI213" s="1214"/>
      <c r="DJ213" s="1214"/>
      <c r="DK213" s="1214"/>
      <c r="DL213" s="1214"/>
      <c r="DM213" s="1214"/>
      <c r="DN213" s="1214"/>
      <c r="DO213" s="1214"/>
      <c r="DP213" s="1214"/>
      <c r="DQ213" s="1214"/>
      <c r="DR213" s="1214"/>
      <c r="DS213" s="1362">
        <f t="shared" si="80"/>
        <v>35000000</v>
      </c>
      <c r="DT213" s="1221">
        <f t="shared" si="77"/>
        <v>94357480</v>
      </c>
      <c r="DU213" s="832" t="s">
        <v>1178</v>
      </c>
    </row>
    <row r="214" spans="1:125" ht="54" customHeight="1" x14ac:dyDescent="0.25">
      <c r="A214" s="1175">
        <v>3</v>
      </c>
      <c r="B214" s="1243" t="s">
        <v>678</v>
      </c>
      <c r="C214" s="1175" t="s">
        <v>679</v>
      </c>
      <c r="D214" s="1175" t="s">
        <v>710</v>
      </c>
      <c r="E214" s="1175" t="s">
        <v>711</v>
      </c>
      <c r="F214" s="1175" t="s">
        <v>712</v>
      </c>
      <c r="G214" s="832" t="s">
        <v>713</v>
      </c>
      <c r="H214" s="832">
        <v>1</v>
      </c>
      <c r="I214" s="832" t="s">
        <v>714</v>
      </c>
      <c r="J214" s="832" t="s">
        <v>105</v>
      </c>
      <c r="K214" s="832" t="s">
        <v>33</v>
      </c>
      <c r="L214" s="832">
        <v>3</v>
      </c>
      <c r="M214" s="832">
        <v>4</v>
      </c>
      <c r="N214" s="832" t="s">
        <v>717</v>
      </c>
      <c r="O214" s="832" t="s">
        <v>1310</v>
      </c>
      <c r="P214" s="832">
        <v>0</v>
      </c>
      <c r="Q214" s="832">
        <v>2023</v>
      </c>
      <c r="R214" s="832" t="s">
        <v>719</v>
      </c>
      <c r="S214" s="832" t="s">
        <v>105</v>
      </c>
      <c r="T214" s="832" t="s">
        <v>139</v>
      </c>
      <c r="U214" s="832">
        <v>24</v>
      </c>
      <c r="V214" s="832">
        <v>24</v>
      </c>
      <c r="W214" s="969">
        <v>4</v>
      </c>
      <c r="X214" s="832">
        <v>8</v>
      </c>
      <c r="Y214" s="832">
        <v>8</v>
      </c>
      <c r="Z214" s="832">
        <v>4</v>
      </c>
      <c r="AA214" s="1153">
        <v>30000000</v>
      </c>
      <c r="AB214" s="1212"/>
      <c r="AC214" s="1212"/>
      <c r="AD214" s="1213"/>
      <c r="AE214" s="1213"/>
      <c r="AF214" s="1213"/>
      <c r="AG214" s="1212">
        <v>30000000</v>
      </c>
      <c r="AH214" s="1213"/>
      <c r="AI214" s="1213"/>
      <c r="AJ214" s="1213"/>
      <c r="AK214" s="1213"/>
      <c r="AL214" s="1213"/>
      <c r="AM214" s="1213"/>
      <c r="AN214" s="1213"/>
      <c r="AO214" s="1213"/>
      <c r="AP214" s="1213"/>
      <c r="AQ214" s="1213"/>
      <c r="AR214" s="1213"/>
      <c r="AS214" s="1213"/>
      <c r="AT214" s="1213"/>
      <c r="AU214" s="1213"/>
      <c r="AV214" s="1213"/>
      <c r="AW214" s="1213"/>
      <c r="AX214" s="1213"/>
      <c r="AY214" s="695">
        <f t="shared" si="76"/>
        <v>60000000</v>
      </c>
      <c r="AZ214" s="1212">
        <v>40000000</v>
      </c>
      <c r="BA214" s="1212"/>
      <c r="BB214" s="1212"/>
      <c r="BC214" s="1221">
        <f t="shared" si="81"/>
        <v>0</v>
      </c>
      <c r="BD214" s="1221"/>
      <c r="BE214" s="1221"/>
      <c r="BF214" s="1212">
        <v>10000000</v>
      </c>
      <c r="BG214" s="1221"/>
      <c r="BH214" s="1221"/>
      <c r="BI214" s="1221"/>
      <c r="BJ214" s="1221"/>
      <c r="BK214" s="1221"/>
      <c r="BL214" s="1221"/>
      <c r="BM214" s="1221"/>
      <c r="BN214" s="1221"/>
      <c r="BO214" s="1221"/>
      <c r="BP214" s="1221"/>
      <c r="BQ214" s="1221"/>
      <c r="BR214" s="1221"/>
      <c r="BS214" s="1221"/>
      <c r="BT214" s="1221"/>
      <c r="BU214" s="1221"/>
      <c r="BV214" s="1221"/>
      <c r="BW214" s="695">
        <f t="shared" si="78"/>
        <v>50000000</v>
      </c>
      <c r="BX214" s="1212">
        <v>40000000</v>
      </c>
      <c r="BY214" s="1212"/>
      <c r="BZ214" s="1212"/>
      <c r="CA214" s="1213"/>
      <c r="CB214" s="1213"/>
      <c r="CC214" s="1213"/>
      <c r="CD214" s="1212">
        <v>5000000</v>
      </c>
      <c r="CE214" s="1213"/>
      <c r="CF214" s="1213"/>
      <c r="CG214" s="1213"/>
      <c r="CH214" s="1213"/>
      <c r="CI214" s="1213"/>
      <c r="CJ214" s="1213"/>
      <c r="CK214" s="1213"/>
      <c r="CL214" s="1213"/>
      <c r="CM214" s="1213"/>
      <c r="CN214" s="1213"/>
      <c r="CO214" s="1213"/>
      <c r="CP214" s="1213"/>
      <c r="CQ214" s="1213"/>
      <c r="CR214" s="1213"/>
      <c r="CS214" s="1213"/>
      <c r="CT214" s="1213"/>
      <c r="CU214" s="1231">
        <f t="shared" si="79"/>
        <v>45000000</v>
      </c>
      <c r="CV214" s="1212">
        <v>35000000</v>
      </c>
      <c r="CW214" s="1212"/>
      <c r="CX214" s="1212"/>
      <c r="CY214" s="1213"/>
      <c r="CZ214" s="1213"/>
      <c r="DA214" s="1213"/>
      <c r="DB214" s="1244">
        <v>25000000</v>
      </c>
      <c r="DC214" s="1214"/>
      <c r="DD214" s="1214"/>
      <c r="DE214" s="1214"/>
      <c r="DF214" s="1214"/>
      <c r="DG214" s="1214"/>
      <c r="DH214" s="1214"/>
      <c r="DI214" s="1214"/>
      <c r="DJ214" s="1214"/>
      <c r="DK214" s="1214"/>
      <c r="DL214" s="1214"/>
      <c r="DM214" s="1214"/>
      <c r="DN214" s="1214"/>
      <c r="DO214" s="1214"/>
      <c r="DP214" s="1214"/>
      <c r="DQ214" s="1214"/>
      <c r="DR214" s="1214"/>
      <c r="DS214" s="1362">
        <f t="shared" si="80"/>
        <v>60000000</v>
      </c>
      <c r="DT214" s="1221">
        <f t="shared" si="77"/>
        <v>215000000</v>
      </c>
      <c r="DU214" s="832" t="s">
        <v>1178</v>
      </c>
    </row>
    <row r="215" spans="1:125" ht="54" customHeight="1" x14ac:dyDescent="0.25">
      <c r="A215" s="1175">
        <v>3</v>
      </c>
      <c r="B215" s="1243" t="s">
        <v>678</v>
      </c>
      <c r="C215" s="1175" t="s">
        <v>679</v>
      </c>
      <c r="D215" s="1175" t="s">
        <v>710</v>
      </c>
      <c r="E215" s="1175" t="s">
        <v>711</v>
      </c>
      <c r="F215" s="1175" t="s">
        <v>712</v>
      </c>
      <c r="G215" s="832" t="s">
        <v>713</v>
      </c>
      <c r="H215" s="832">
        <v>1</v>
      </c>
      <c r="I215" s="832" t="s">
        <v>714</v>
      </c>
      <c r="J215" s="832" t="s">
        <v>105</v>
      </c>
      <c r="K215" s="832" t="s">
        <v>33</v>
      </c>
      <c r="L215" s="832">
        <v>3</v>
      </c>
      <c r="M215" s="832">
        <v>4</v>
      </c>
      <c r="N215" s="832" t="s">
        <v>720</v>
      </c>
      <c r="O215" s="832" t="s">
        <v>721</v>
      </c>
      <c r="P215" s="832">
        <v>0</v>
      </c>
      <c r="Q215" s="832">
        <v>2023</v>
      </c>
      <c r="R215" s="832" t="s">
        <v>722</v>
      </c>
      <c r="S215" s="832" t="s">
        <v>105</v>
      </c>
      <c r="T215" s="832" t="s">
        <v>139</v>
      </c>
      <c r="U215" s="832">
        <v>1</v>
      </c>
      <c r="V215" s="832">
        <v>1</v>
      </c>
      <c r="W215" s="969">
        <v>0</v>
      </c>
      <c r="X215" s="832">
        <v>1</v>
      </c>
      <c r="Y215" s="832">
        <v>1</v>
      </c>
      <c r="Z215" s="832">
        <v>1</v>
      </c>
      <c r="AA215" s="1153">
        <v>0</v>
      </c>
      <c r="AB215" s="1212"/>
      <c r="AC215" s="1212"/>
      <c r="AD215" s="1213"/>
      <c r="AE215" s="1213"/>
      <c r="AF215" s="1213"/>
      <c r="AG215" s="1213"/>
      <c r="AH215" s="1213"/>
      <c r="AI215" s="1213"/>
      <c r="AJ215" s="1213"/>
      <c r="AK215" s="1213"/>
      <c r="AL215" s="1213"/>
      <c r="AM215" s="1213"/>
      <c r="AN215" s="1213"/>
      <c r="AO215" s="1213"/>
      <c r="AP215" s="1213"/>
      <c r="AQ215" s="1213"/>
      <c r="AR215" s="1213"/>
      <c r="AS215" s="1213"/>
      <c r="AT215" s="1213"/>
      <c r="AU215" s="1213"/>
      <c r="AV215" s="1213"/>
      <c r="AW215" s="1213">
        <v>1447000</v>
      </c>
      <c r="AX215" s="1213"/>
      <c r="AY215" s="695">
        <f t="shared" si="76"/>
        <v>1447000</v>
      </c>
      <c r="AZ215" s="1212">
        <v>40755000</v>
      </c>
      <c r="BA215" s="1212"/>
      <c r="BB215" s="1212"/>
      <c r="BC215" s="1221">
        <f t="shared" si="81"/>
        <v>0</v>
      </c>
      <c r="BD215" s="1221"/>
      <c r="BE215" s="1221"/>
      <c r="BF215" s="1212">
        <v>12000000</v>
      </c>
      <c r="BG215" s="1221"/>
      <c r="BH215" s="1221"/>
      <c r="BI215" s="1221"/>
      <c r="BJ215" s="1221"/>
      <c r="BK215" s="1221"/>
      <c r="BL215" s="1221"/>
      <c r="BM215" s="1221"/>
      <c r="BN215" s="1221"/>
      <c r="BO215" s="1221"/>
      <c r="BP215" s="1221"/>
      <c r="BQ215" s="1221"/>
      <c r="BR215" s="1221"/>
      <c r="BS215" s="1221"/>
      <c r="BT215" s="1221"/>
      <c r="BU215" s="1221"/>
      <c r="BV215" s="1221"/>
      <c r="BW215" s="695">
        <f t="shared" si="78"/>
        <v>52755000</v>
      </c>
      <c r="BX215" s="1212">
        <v>40000000</v>
      </c>
      <c r="BY215" s="1212"/>
      <c r="BZ215" s="1212"/>
      <c r="CA215" s="1213"/>
      <c r="CB215" s="1213"/>
      <c r="CC215" s="1213"/>
      <c r="CD215" s="1212">
        <v>17056220</v>
      </c>
      <c r="CE215" s="1213"/>
      <c r="CF215" s="1213"/>
      <c r="CG215" s="1213"/>
      <c r="CH215" s="1213"/>
      <c r="CI215" s="1213"/>
      <c r="CJ215" s="1213"/>
      <c r="CK215" s="1213"/>
      <c r="CL215" s="1213"/>
      <c r="CM215" s="1213"/>
      <c r="CN215" s="1213"/>
      <c r="CO215" s="1213"/>
      <c r="CP215" s="1213"/>
      <c r="CQ215" s="1213"/>
      <c r="CR215" s="1213"/>
      <c r="CS215" s="1213"/>
      <c r="CT215" s="1213"/>
      <c r="CU215" s="1231">
        <f t="shared" si="79"/>
        <v>57056220</v>
      </c>
      <c r="CV215" s="1212">
        <v>65000000</v>
      </c>
      <c r="CW215" s="1212"/>
      <c r="CX215" s="1212"/>
      <c r="CY215" s="1213"/>
      <c r="CZ215" s="1213"/>
      <c r="DA215" s="1213"/>
      <c r="DB215" s="1244">
        <v>20000000</v>
      </c>
      <c r="DC215" s="1214"/>
      <c r="DD215" s="1214"/>
      <c r="DE215" s="1214"/>
      <c r="DF215" s="1214"/>
      <c r="DG215" s="1214"/>
      <c r="DH215" s="1214"/>
      <c r="DI215" s="1214"/>
      <c r="DJ215" s="1214"/>
      <c r="DK215" s="1214"/>
      <c r="DL215" s="1214"/>
      <c r="DM215" s="1214"/>
      <c r="DN215" s="1214"/>
      <c r="DO215" s="1214"/>
      <c r="DP215" s="1214"/>
      <c r="DQ215" s="1214"/>
      <c r="DR215" s="1214"/>
      <c r="DS215" s="1362">
        <f t="shared" si="80"/>
        <v>85000000</v>
      </c>
      <c r="DT215" s="1221">
        <f t="shared" si="77"/>
        <v>196258220</v>
      </c>
      <c r="DU215" s="832" t="s">
        <v>1178</v>
      </c>
    </row>
    <row r="216" spans="1:125" ht="54" customHeight="1" x14ac:dyDescent="0.25">
      <c r="A216" s="1175">
        <v>3</v>
      </c>
      <c r="B216" s="1243" t="s">
        <v>678</v>
      </c>
      <c r="C216" s="1175" t="s">
        <v>679</v>
      </c>
      <c r="D216" s="1175" t="s">
        <v>710</v>
      </c>
      <c r="E216" s="1175" t="s">
        <v>711</v>
      </c>
      <c r="F216" s="1175" t="s">
        <v>712</v>
      </c>
      <c r="G216" s="832" t="s">
        <v>713</v>
      </c>
      <c r="H216" s="832">
        <v>1</v>
      </c>
      <c r="I216" s="832" t="s">
        <v>714</v>
      </c>
      <c r="J216" s="832" t="s">
        <v>105</v>
      </c>
      <c r="K216" s="832" t="s">
        <v>33</v>
      </c>
      <c r="L216" s="832">
        <v>3</v>
      </c>
      <c r="M216" s="832">
        <v>4</v>
      </c>
      <c r="N216" s="832" t="s">
        <v>723</v>
      </c>
      <c r="O216" s="832" t="s">
        <v>1311</v>
      </c>
      <c r="P216" s="832">
        <v>0</v>
      </c>
      <c r="Q216" s="832">
        <v>2023</v>
      </c>
      <c r="R216" s="832" t="s">
        <v>309</v>
      </c>
      <c r="S216" s="832" t="s">
        <v>105</v>
      </c>
      <c r="T216" s="832" t="s">
        <v>139</v>
      </c>
      <c r="U216" s="832">
        <v>50</v>
      </c>
      <c r="V216" s="832">
        <v>50</v>
      </c>
      <c r="W216" s="969">
        <v>0</v>
      </c>
      <c r="X216" s="832">
        <v>0</v>
      </c>
      <c r="Y216" s="832">
        <v>25</v>
      </c>
      <c r="Z216" s="832">
        <v>25</v>
      </c>
      <c r="AA216" s="1153">
        <v>0</v>
      </c>
      <c r="AB216" s="1212"/>
      <c r="AC216" s="1212"/>
      <c r="AD216" s="1213"/>
      <c r="AE216" s="1213"/>
      <c r="AF216" s="1213"/>
      <c r="AG216" s="1213"/>
      <c r="AH216" s="1213"/>
      <c r="AI216" s="1213"/>
      <c r="AJ216" s="1213"/>
      <c r="AK216" s="1213"/>
      <c r="AL216" s="1213"/>
      <c r="AM216" s="1213"/>
      <c r="AN216" s="1213"/>
      <c r="AO216" s="1213"/>
      <c r="AP216" s="1213"/>
      <c r="AQ216" s="1213"/>
      <c r="AR216" s="1213"/>
      <c r="AS216" s="1213"/>
      <c r="AT216" s="1213"/>
      <c r="AU216" s="1213"/>
      <c r="AV216" s="1213"/>
      <c r="AW216" s="1213">
        <v>2169480</v>
      </c>
      <c r="AX216" s="1213"/>
      <c r="AY216" s="695">
        <f t="shared" si="76"/>
        <v>2169480</v>
      </c>
      <c r="AZ216" s="1221">
        <v>0</v>
      </c>
      <c r="BA216" s="1221"/>
      <c r="BB216" s="1221"/>
      <c r="BC216" s="1221">
        <f t="shared" si="81"/>
        <v>0</v>
      </c>
      <c r="BD216" s="1221"/>
      <c r="BE216" s="1221"/>
      <c r="BF216" s="1221"/>
      <c r="BG216" s="1221"/>
      <c r="BH216" s="1221"/>
      <c r="BI216" s="1221"/>
      <c r="BJ216" s="1221"/>
      <c r="BK216" s="1221"/>
      <c r="BL216" s="1221"/>
      <c r="BM216" s="1221"/>
      <c r="BN216" s="1221"/>
      <c r="BO216" s="1221"/>
      <c r="BP216" s="1221"/>
      <c r="BQ216" s="1221"/>
      <c r="BR216" s="1221"/>
      <c r="BS216" s="1221"/>
      <c r="BT216" s="1221"/>
      <c r="BU216" s="1221"/>
      <c r="BV216" s="1221"/>
      <c r="BW216" s="695">
        <f t="shared" si="78"/>
        <v>0</v>
      </c>
      <c r="BX216" s="1212">
        <v>25485520</v>
      </c>
      <c r="BY216" s="1212"/>
      <c r="BZ216" s="1212"/>
      <c r="CA216" s="1213"/>
      <c r="CB216" s="1213"/>
      <c r="CC216" s="1213"/>
      <c r="CD216" s="1212">
        <v>15000000</v>
      </c>
      <c r="CE216" s="1213"/>
      <c r="CF216" s="1213"/>
      <c r="CG216" s="1213"/>
      <c r="CH216" s="1213"/>
      <c r="CI216" s="1213"/>
      <c r="CJ216" s="1213"/>
      <c r="CK216" s="1213"/>
      <c r="CL216" s="1213"/>
      <c r="CM216" s="1213"/>
      <c r="CN216" s="1213"/>
      <c r="CO216" s="1213"/>
      <c r="CP216" s="1213"/>
      <c r="CQ216" s="1213"/>
      <c r="CR216" s="1213"/>
      <c r="CS216" s="1213"/>
      <c r="CT216" s="1213"/>
      <c r="CU216" s="1231">
        <f t="shared" si="79"/>
        <v>40485520</v>
      </c>
      <c r="CV216" s="1212">
        <v>22000000</v>
      </c>
      <c r="CW216" s="1212"/>
      <c r="CX216" s="1212"/>
      <c r="CY216" s="1213"/>
      <c r="CZ216" s="1213"/>
      <c r="DA216" s="1213"/>
      <c r="DB216" s="1244">
        <v>5000000</v>
      </c>
      <c r="DC216" s="1214"/>
      <c r="DD216" s="1214"/>
      <c r="DE216" s="1214"/>
      <c r="DF216" s="1214"/>
      <c r="DG216" s="1214"/>
      <c r="DH216" s="1214"/>
      <c r="DI216" s="1214"/>
      <c r="DJ216" s="1214"/>
      <c r="DK216" s="1214"/>
      <c r="DL216" s="1214"/>
      <c r="DM216" s="1214"/>
      <c r="DN216" s="1214"/>
      <c r="DO216" s="1214"/>
      <c r="DP216" s="1214"/>
      <c r="DQ216" s="1214"/>
      <c r="DR216" s="1214"/>
      <c r="DS216" s="1362">
        <f t="shared" si="80"/>
        <v>27000000</v>
      </c>
      <c r="DT216" s="1221">
        <f t="shared" si="77"/>
        <v>69655000</v>
      </c>
      <c r="DU216" s="832" t="s">
        <v>1178</v>
      </c>
    </row>
    <row r="217" spans="1:125" ht="54" customHeight="1" x14ac:dyDescent="0.25">
      <c r="A217" s="1175">
        <v>3</v>
      </c>
      <c r="B217" s="1243" t="s">
        <v>678</v>
      </c>
      <c r="C217" s="1175" t="s">
        <v>679</v>
      </c>
      <c r="D217" s="1175" t="s">
        <v>710</v>
      </c>
      <c r="E217" s="1175" t="s">
        <v>711</v>
      </c>
      <c r="F217" s="1175" t="s">
        <v>712</v>
      </c>
      <c r="G217" s="832" t="s">
        <v>713</v>
      </c>
      <c r="H217" s="832">
        <v>1</v>
      </c>
      <c r="I217" s="832" t="s">
        <v>714</v>
      </c>
      <c r="J217" s="832" t="s">
        <v>105</v>
      </c>
      <c r="K217" s="832" t="s">
        <v>33</v>
      </c>
      <c r="L217" s="832">
        <v>3</v>
      </c>
      <c r="M217" s="832">
        <v>4</v>
      </c>
      <c r="N217" s="832" t="s">
        <v>725</v>
      </c>
      <c r="O217" s="832" t="s">
        <v>726</v>
      </c>
      <c r="P217" s="832">
        <v>1</v>
      </c>
      <c r="Q217" s="832">
        <v>2023</v>
      </c>
      <c r="R217" s="832" t="s">
        <v>727</v>
      </c>
      <c r="S217" s="832" t="s">
        <v>105</v>
      </c>
      <c r="T217" s="832" t="s">
        <v>139</v>
      </c>
      <c r="U217" s="832">
        <v>1</v>
      </c>
      <c r="V217" s="832">
        <v>2</v>
      </c>
      <c r="W217" s="969">
        <v>0</v>
      </c>
      <c r="X217" s="832">
        <v>1</v>
      </c>
      <c r="Y217" s="832">
        <v>0</v>
      </c>
      <c r="Z217" s="832">
        <v>1</v>
      </c>
      <c r="AA217" s="1153">
        <v>0</v>
      </c>
      <c r="AB217" s="1212"/>
      <c r="AC217" s="1212"/>
      <c r="AD217" s="1213"/>
      <c r="AE217" s="1213"/>
      <c r="AF217" s="1213"/>
      <c r="AG217" s="1213"/>
      <c r="AH217" s="1213"/>
      <c r="AI217" s="1213"/>
      <c r="AJ217" s="1213"/>
      <c r="AK217" s="1213"/>
      <c r="AL217" s="1213"/>
      <c r="AM217" s="1213"/>
      <c r="AN217" s="1213"/>
      <c r="AO217" s="1213"/>
      <c r="AP217" s="1213"/>
      <c r="AQ217" s="1213"/>
      <c r="AR217" s="1213"/>
      <c r="AS217" s="1213"/>
      <c r="AT217" s="1213"/>
      <c r="AU217" s="1213"/>
      <c r="AV217" s="1213"/>
      <c r="AW217" s="1213">
        <f>4338960+2169480</f>
        <v>6508440</v>
      </c>
      <c r="AX217" s="1213"/>
      <c r="AY217" s="695">
        <f t="shared" si="76"/>
        <v>6508440</v>
      </c>
      <c r="AZ217" s="1212">
        <v>45900000</v>
      </c>
      <c r="BA217" s="1212"/>
      <c r="BB217" s="1212"/>
      <c r="BC217" s="1212">
        <f t="shared" si="81"/>
        <v>0</v>
      </c>
      <c r="BD217" s="1212"/>
      <c r="BE217" s="1212"/>
      <c r="BF217" s="1212">
        <v>17000000</v>
      </c>
      <c r="BG217" s="1221"/>
      <c r="BH217" s="1221"/>
      <c r="BI217" s="1221"/>
      <c r="BJ217" s="1221"/>
      <c r="BK217" s="1221"/>
      <c r="BL217" s="1221"/>
      <c r="BM217" s="1221"/>
      <c r="BN217" s="1221"/>
      <c r="BO217" s="1221"/>
      <c r="BP217" s="1221"/>
      <c r="BQ217" s="1221"/>
      <c r="BR217" s="1221"/>
      <c r="BS217" s="1221"/>
      <c r="BT217" s="1221"/>
      <c r="BU217" s="1221"/>
      <c r="BV217" s="1221"/>
      <c r="BW217" s="695">
        <f t="shared" si="78"/>
        <v>62900000</v>
      </c>
      <c r="BX217" s="1213">
        <v>0</v>
      </c>
      <c r="BY217" s="1213"/>
      <c r="BZ217" s="1213"/>
      <c r="CA217" s="1213"/>
      <c r="CB217" s="1213"/>
      <c r="CC217" s="1213"/>
      <c r="CD217" s="1213">
        <v>0</v>
      </c>
      <c r="CE217" s="1213"/>
      <c r="CF217" s="1213"/>
      <c r="CG217" s="1213"/>
      <c r="CH217" s="1213"/>
      <c r="CI217" s="1213"/>
      <c r="CJ217" s="1213"/>
      <c r="CK217" s="1213"/>
      <c r="CL217" s="1213"/>
      <c r="CM217" s="1213"/>
      <c r="CN217" s="1213"/>
      <c r="CO217" s="1213"/>
      <c r="CP217" s="1213"/>
      <c r="CQ217" s="1213"/>
      <c r="CR217" s="1213"/>
      <c r="CS217" s="1213"/>
      <c r="CT217" s="1213"/>
      <c r="CU217" s="1231">
        <f t="shared" si="79"/>
        <v>0</v>
      </c>
      <c r="CV217" s="1212">
        <v>40000000</v>
      </c>
      <c r="CW217" s="1212"/>
      <c r="CX217" s="1212"/>
      <c r="CY217" s="1212"/>
      <c r="CZ217" s="1212"/>
      <c r="DA217" s="1212"/>
      <c r="DB217" s="1244">
        <v>15000000</v>
      </c>
      <c r="DC217" s="1214"/>
      <c r="DD217" s="1214"/>
      <c r="DE217" s="1214"/>
      <c r="DF217" s="1214"/>
      <c r="DG217" s="1214"/>
      <c r="DH217" s="1214"/>
      <c r="DI217" s="1214"/>
      <c r="DJ217" s="1214"/>
      <c r="DK217" s="1214"/>
      <c r="DL217" s="1214"/>
      <c r="DM217" s="1214"/>
      <c r="DN217" s="1214"/>
      <c r="DO217" s="1214"/>
      <c r="DP217" s="1214"/>
      <c r="DQ217" s="1214"/>
      <c r="DR217" s="1214"/>
      <c r="DS217" s="1362">
        <f t="shared" si="80"/>
        <v>55000000</v>
      </c>
      <c r="DT217" s="1221">
        <f t="shared" si="77"/>
        <v>124408440</v>
      </c>
      <c r="DU217" s="832" t="s">
        <v>1178</v>
      </c>
    </row>
    <row r="218" spans="1:125" ht="54" customHeight="1" x14ac:dyDescent="0.25">
      <c r="A218" s="1175">
        <v>3</v>
      </c>
      <c r="B218" s="1243" t="s">
        <v>678</v>
      </c>
      <c r="C218" s="1175" t="s">
        <v>679</v>
      </c>
      <c r="D218" s="1175" t="s">
        <v>710</v>
      </c>
      <c r="E218" s="1175" t="s">
        <v>711</v>
      </c>
      <c r="F218" s="1175" t="s">
        <v>712</v>
      </c>
      <c r="G218" s="832" t="s">
        <v>713</v>
      </c>
      <c r="H218" s="832">
        <v>1</v>
      </c>
      <c r="I218" s="832" t="s">
        <v>714</v>
      </c>
      <c r="J218" s="832" t="s">
        <v>105</v>
      </c>
      <c r="K218" s="832" t="s">
        <v>33</v>
      </c>
      <c r="L218" s="832">
        <v>3</v>
      </c>
      <c r="M218" s="832">
        <v>4</v>
      </c>
      <c r="N218" s="832" t="s">
        <v>728</v>
      </c>
      <c r="O218" s="832" t="s">
        <v>729</v>
      </c>
      <c r="P218" s="832">
        <v>1</v>
      </c>
      <c r="Q218" s="832">
        <v>2023</v>
      </c>
      <c r="R218" s="832" t="s">
        <v>730</v>
      </c>
      <c r="S218" s="832" t="s">
        <v>105</v>
      </c>
      <c r="T218" s="832" t="s">
        <v>139</v>
      </c>
      <c r="U218" s="832">
        <v>3</v>
      </c>
      <c r="V218" s="832">
        <v>4</v>
      </c>
      <c r="W218" s="969">
        <v>0</v>
      </c>
      <c r="X218" s="832">
        <v>2</v>
      </c>
      <c r="Y218" s="832">
        <v>1</v>
      </c>
      <c r="Z218" s="832">
        <v>1</v>
      </c>
      <c r="AA218" s="1153">
        <v>0</v>
      </c>
      <c r="AB218" s="1212"/>
      <c r="AC218" s="1212"/>
      <c r="AD218" s="1213"/>
      <c r="AE218" s="1213"/>
      <c r="AF218" s="1213"/>
      <c r="AG218" s="1213"/>
      <c r="AH218" s="1213"/>
      <c r="AI218" s="1213"/>
      <c r="AJ218" s="1213"/>
      <c r="AK218" s="1213"/>
      <c r="AL218" s="1213"/>
      <c r="AM218" s="1213"/>
      <c r="AN218" s="1213"/>
      <c r="AO218" s="1213"/>
      <c r="AP218" s="1213"/>
      <c r="AQ218" s="1213"/>
      <c r="AR218" s="1213"/>
      <c r="AS218" s="1213"/>
      <c r="AT218" s="1213"/>
      <c r="AU218" s="1213"/>
      <c r="AV218" s="1213"/>
      <c r="AW218" s="1213">
        <v>4338960</v>
      </c>
      <c r="AX218" s="1213"/>
      <c r="AY218" s="695">
        <f t="shared" si="76"/>
        <v>4338960</v>
      </c>
      <c r="AZ218" s="1212">
        <v>40450000</v>
      </c>
      <c r="BA218" s="1212"/>
      <c r="BB218" s="1212"/>
      <c r="BC218" s="1221">
        <f t="shared" si="81"/>
        <v>0</v>
      </c>
      <c r="BD218" s="1221"/>
      <c r="BE218" s="1221"/>
      <c r="BF218" s="1212">
        <v>11000000</v>
      </c>
      <c r="BG218" s="1221"/>
      <c r="BH218" s="1221"/>
      <c r="BI218" s="1221"/>
      <c r="BJ218" s="1221"/>
      <c r="BK218" s="1221"/>
      <c r="BL218" s="1221"/>
      <c r="BM218" s="1221"/>
      <c r="BN218" s="1221"/>
      <c r="BO218" s="1221"/>
      <c r="BP218" s="1221"/>
      <c r="BQ218" s="1221"/>
      <c r="BR218" s="1221"/>
      <c r="BS218" s="1221"/>
      <c r="BT218" s="1221"/>
      <c r="BU218" s="1221"/>
      <c r="BV218" s="1221"/>
      <c r="BW218" s="695">
        <f t="shared" si="78"/>
        <v>51450000</v>
      </c>
      <c r="BX218" s="1212">
        <v>40000000</v>
      </c>
      <c r="BY218" s="1212"/>
      <c r="BZ218" s="1212"/>
      <c r="CA218" s="1213"/>
      <c r="CB218" s="1213"/>
      <c r="CC218" s="1213"/>
      <c r="CD218" s="1212">
        <v>23713800</v>
      </c>
      <c r="CE218" s="1213"/>
      <c r="CF218" s="1213"/>
      <c r="CG218" s="1213"/>
      <c r="CH218" s="1213"/>
      <c r="CI218" s="1213"/>
      <c r="CJ218" s="1213"/>
      <c r="CK218" s="1213"/>
      <c r="CL218" s="1213"/>
      <c r="CM218" s="1213"/>
      <c r="CN218" s="1213"/>
      <c r="CO218" s="1213"/>
      <c r="CP218" s="1213"/>
      <c r="CQ218" s="1213"/>
      <c r="CR218" s="1213"/>
      <c r="CS218" s="1213"/>
      <c r="CT218" s="1213"/>
      <c r="CU218" s="1231">
        <f t="shared" si="79"/>
        <v>63713800</v>
      </c>
      <c r="CV218" s="1212">
        <f>40000000</f>
        <v>40000000</v>
      </c>
      <c r="CW218" s="1212"/>
      <c r="CX218" s="1212"/>
      <c r="CY218" s="1213"/>
      <c r="CZ218" s="1213"/>
      <c r="DA218" s="1213"/>
      <c r="DB218" s="1244">
        <v>10000000</v>
      </c>
      <c r="DC218" s="1214"/>
      <c r="DD218" s="1214"/>
      <c r="DE218" s="1214"/>
      <c r="DF218" s="1214"/>
      <c r="DG218" s="1214"/>
      <c r="DH218" s="1214"/>
      <c r="DI218" s="1214"/>
      <c r="DJ218" s="1214"/>
      <c r="DK218" s="1214"/>
      <c r="DL218" s="1214"/>
      <c r="DM218" s="1214"/>
      <c r="DN218" s="1214"/>
      <c r="DO218" s="1214"/>
      <c r="DP218" s="1214"/>
      <c r="DQ218" s="1214"/>
      <c r="DR218" s="1214"/>
      <c r="DS218" s="1362">
        <f t="shared" si="80"/>
        <v>50000000</v>
      </c>
      <c r="DT218" s="1221">
        <f t="shared" si="77"/>
        <v>169502760</v>
      </c>
      <c r="DU218" s="832" t="s">
        <v>1178</v>
      </c>
    </row>
    <row r="219" spans="1:125" ht="54" customHeight="1" x14ac:dyDescent="0.25">
      <c r="A219" s="1175">
        <v>3</v>
      </c>
      <c r="B219" s="1243" t="s">
        <v>678</v>
      </c>
      <c r="C219" s="1175" t="s">
        <v>679</v>
      </c>
      <c r="D219" s="1175" t="s">
        <v>710</v>
      </c>
      <c r="E219" s="1175" t="s">
        <v>711</v>
      </c>
      <c r="F219" s="1175" t="s">
        <v>712</v>
      </c>
      <c r="G219" s="832" t="s">
        <v>713</v>
      </c>
      <c r="H219" s="832">
        <v>1</v>
      </c>
      <c r="I219" s="832" t="s">
        <v>714</v>
      </c>
      <c r="J219" s="832" t="s">
        <v>105</v>
      </c>
      <c r="K219" s="832" t="s">
        <v>33</v>
      </c>
      <c r="L219" s="832">
        <v>3</v>
      </c>
      <c r="M219" s="832">
        <v>4</v>
      </c>
      <c r="N219" s="832" t="s">
        <v>731</v>
      </c>
      <c r="O219" s="1188" t="s">
        <v>732</v>
      </c>
      <c r="P219" s="832">
        <v>1</v>
      </c>
      <c r="Q219" s="832">
        <v>2023</v>
      </c>
      <c r="R219" s="832" t="s">
        <v>733</v>
      </c>
      <c r="S219" s="832" t="s">
        <v>105</v>
      </c>
      <c r="T219" s="832" t="s">
        <v>139</v>
      </c>
      <c r="U219" s="832">
        <v>1</v>
      </c>
      <c r="V219" s="832">
        <v>2</v>
      </c>
      <c r="W219" s="969">
        <v>1</v>
      </c>
      <c r="X219" s="832">
        <v>1</v>
      </c>
      <c r="Y219" s="832">
        <v>1</v>
      </c>
      <c r="Z219" s="832">
        <v>0.5</v>
      </c>
      <c r="AA219" s="1153">
        <v>0</v>
      </c>
      <c r="AB219" s="1212"/>
      <c r="AC219" s="1212"/>
      <c r="AD219" s="1213"/>
      <c r="AE219" s="1213"/>
      <c r="AF219" s="1213"/>
      <c r="AG219" s="1213"/>
      <c r="AH219" s="1213"/>
      <c r="AI219" s="1213"/>
      <c r="AJ219" s="1213"/>
      <c r="AK219" s="1213"/>
      <c r="AL219" s="1213"/>
      <c r="AM219" s="1213"/>
      <c r="AN219" s="1213"/>
      <c r="AO219" s="1213"/>
      <c r="AP219" s="1213"/>
      <c r="AQ219" s="1213"/>
      <c r="AR219" s="1213"/>
      <c r="AS219" s="1213"/>
      <c r="AT219" s="1213"/>
      <c r="AU219" s="1213"/>
      <c r="AV219" s="1213"/>
      <c r="AW219" s="1213">
        <v>4338960</v>
      </c>
      <c r="AX219" s="1213"/>
      <c r="AY219" s="695">
        <f t="shared" si="76"/>
        <v>4338960</v>
      </c>
      <c r="AZ219" s="1212">
        <v>30160000</v>
      </c>
      <c r="BA219" s="1212"/>
      <c r="BB219" s="1212"/>
      <c r="BC219" s="1221">
        <f t="shared" si="81"/>
        <v>0</v>
      </c>
      <c r="BD219" s="1221"/>
      <c r="BE219" s="1221"/>
      <c r="BF219" s="1212">
        <v>21000000</v>
      </c>
      <c r="BG219" s="1221"/>
      <c r="BH219" s="1221"/>
      <c r="BI219" s="1221"/>
      <c r="BJ219" s="1221"/>
      <c r="BK219" s="1221"/>
      <c r="BL219" s="1221"/>
      <c r="BM219" s="1221"/>
      <c r="BN219" s="1221"/>
      <c r="BO219" s="1221"/>
      <c r="BP219" s="1221"/>
      <c r="BQ219" s="1221"/>
      <c r="BR219" s="1221"/>
      <c r="BS219" s="1221"/>
      <c r="BT219" s="1221"/>
      <c r="BU219" s="1221"/>
      <c r="BV219" s="1221"/>
      <c r="BW219" s="695">
        <f t="shared" si="78"/>
        <v>51160000</v>
      </c>
      <c r="BX219" s="1212">
        <v>30000000</v>
      </c>
      <c r="BY219" s="1212"/>
      <c r="BZ219" s="1212"/>
      <c r="CA219" s="1213"/>
      <c r="CB219" s="1213"/>
      <c r="CC219" s="1213"/>
      <c r="CD219" s="1213"/>
      <c r="CE219" s="1213"/>
      <c r="CF219" s="1213"/>
      <c r="CG219" s="1213"/>
      <c r="CH219" s="1213"/>
      <c r="CI219" s="1213"/>
      <c r="CJ219" s="1213"/>
      <c r="CK219" s="1213"/>
      <c r="CL219" s="1213"/>
      <c r="CM219" s="1213"/>
      <c r="CN219" s="1213"/>
      <c r="CO219" s="1213"/>
      <c r="CP219" s="1213"/>
      <c r="CQ219" s="1213"/>
      <c r="CR219" s="1213"/>
      <c r="CS219" s="1213"/>
      <c r="CT219" s="1213"/>
      <c r="CU219" s="1231">
        <f t="shared" si="79"/>
        <v>30000000</v>
      </c>
      <c r="CV219" s="1212"/>
      <c r="CW219" s="1212"/>
      <c r="CX219" s="1212"/>
      <c r="CY219" s="1213"/>
      <c r="CZ219" s="1213"/>
      <c r="DA219" s="1213"/>
      <c r="DB219" s="1214"/>
      <c r="DC219" s="1214"/>
      <c r="DD219" s="1214"/>
      <c r="DE219" s="1214"/>
      <c r="DF219" s="1214"/>
      <c r="DG219" s="1214"/>
      <c r="DH219" s="1214"/>
      <c r="DI219" s="1214"/>
      <c r="DJ219" s="1214"/>
      <c r="DK219" s="1214"/>
      <c r="DL219" s="1214"/>
      <c r="DM219" s="1214"/>
      <c r="DN219" s="1214"/>
      <c r="DO219" s="1214"/>
      <c r="DP219" s="1214"/>
      <c r="DQ219" s="1214"/>
      <c r="DR219" s="1214"/>
      <c r="DS219" s="1362">
        <f t="shared" si="80"/>
        <v>0</v>
      </c>
      <c r="DT219" s="1221">
        <f t="shared" si="77"/>
        <v>85498960</v>
      </c>
      <c r="DU219" s="832" t="s">
        <v>1178</v>
      </c>
    </row>
    <row r="220" spans="1:125" ht="54" customHeight="1" x14ac:dyDescent="0.25">
      <c r="A220" s="1175">
        <v>3</v>
      </c>
      <c r="B220" s="1243" t="s">
        <v>678</v>
      </c>
      <c r="C220" s="1175" t="s">
        <v>679</v>
      </c>
      <c r="D220" s="1175" t="s">
        <v>710</v>
      </c>
      <c r="E220" s="1175" t="s">
        <v>711</v>
      </c>
      <c r="F220" s="1175" t="s">
        <v>712</v>
      </c>
      <c r="G220" s="832" t="s">
        <v>713</v>
      </c>
      <c r="H220" s="832">
        <v>1</v>
      </c>
      <c r="I220" s="832" t="s">
        <v>714</v>
      </c>
      <c r="J220" s="832" t="s">
        <v>105</v>
      </c>
      <c r="K220" s="832" t="s">
        <v>33</v>
      </c>
      <c r="L220" s="832">
        <v>3</v>
      </c>
      <c r="M220" s="832">
        <v>4</v>
      </c>
      <c r="N220" s="832" t="s">
        <v>734</v>
      </c>
      <c r="O220" s="1188" t="s">
        <v>735</v>
      </c>
      <c r="P220" s="832">
        <v>0</v>
      </c>
      <c r="Q220" s="832">
        <v>2023</v>
      </c>
      <c r="R220" s="832" t="s">
        <v>108</v>
      </c>
      <c r="S220" s="832" t="s">
        <v>105</v>
      </c>
      <c r="T220" s="832" t="s">
        <v>139</v>
      </c>
      <c r="U220" s="832">
        <v>1</v>
      </c>
      <c r="V220" s="832">
        <v>1</v>
      </c>
      <c r="W220" s="969">
        <v>1</v>
      </c>
      <c r="X220" s="832">
        <v>0</v>
      </c>
      <c r="Y220" s="832">
        <v>1</v>
      </c>
      <c r="Z220" s="832">
        <v>0</v>
      </c>
      <c r="AA220" s="1153">
        <f>105000000</f>
        <v>105000000</v>
      </c>
      <c r="AB220" s="1212"/>
      <c r="AC220" s="1212"/>
      <c r="AD220" s="1213"/>
      <c r="AE220" s="1213"/>
      <c r="AF220" s="1213"/>
      <c r="AG220" s="1213">
        <v>25000000</v>
      </c>
      <c r="AH220" s="1213"/>
      <c r="AI220" s="1213"/>
      <c r="AJ220" s="1213"/>
      <c r="AK220" s="1213"/>
      <c r="AL220" s="1213"/>
      <c r="AM220" s="1213"/>
      <c r="AN220" s="1213"/>
      <c r="AO220" s="1213"/>
      <c r="AP220" s="1213"/>
      <c r="AQ220" s="1213"/>
      <c r="AR220" s="1213"/>
      <c r="AS220" s="1213"/>
      <c r="AT220" s="1213"/>
      <c r="AU220" s="1213"/>
      <c r="AV220" s="1213"/>
      <c r="AW220" s="1213"/>
      <c r="AX220" s="1213"/>
      <c r="AY220" s="695">
        <f t="shared" si="76"/>
        <v>130000000</v>
      </c>
      <c r="AZ220" s="1212"/>
      <c r="BA220" s="1212"/>
      <c r="BB220" s="1212"/>
      <c r="BC220" s="1221"/>
      <c r="BD220" s="1221"/>
      <c r="BE220" s="1221"/>
      <c r="BF220" s="1221"/>
      <c r="BG220" s="1221"/>
      <c r="BH220" s="1221"/>
      <c r="BI220" s="1221"/>
      <c r="BJ220" s="1221"/>
      <c r="BK220" s="1221"/>
      <c r="BL220" s="1221"/>
      <c r="BM220" s="1221"/>
      <c r="BN220" s="1221"/>
      <c r="BO220" s="1221"/>
      <c r="BP220" s="1221"/>
      <c r="BQ220" s="1221"/>
      <c r="BR220" s="1221"/>
      <c r="BS220" s="1221"/>
      <c r="BT220" s="1221"/>
      <c r="BU220" s="1221"/>
      <c r="BV220" s="1221"/>
      <c r="BW220" s="695">
        <f t="shared" si="78"/>
        <v>0</v>
      </c>
      <c r="BX220" s="1212">
        <v>25000000</v>
      </c>
      <c r="BY220" s="1212"/>
      <c r="BZ220" s="1212"/>
      <c r="CA220" s="1213"/>
      <c r="CB220" s="1213"/>
      <c r="CC220" s="1213"/>
      <c r="CD220" s="1213">
        <v>30000000</v>
      </c>
      <c r="CE220" s="1213"/>
      <c r="CF220" s="1213"/>
      <c r="CG220" s="1213"/>
      <c r="CH220" s="1213"/>
      <c r="CI220" s="1213"/>
      <c r="CJ220" s="1213"/>
      <c r="CK220" s="1213"/>
      <c r="CL220" s="1213"/>
      <c r="CM220" s="1213"/>
      <c r="CN220" s="1213"/>
      <c r="CO220" s="1213"/>
      <c r="CP220" s="1213"/>
      <c r="CQ220" s="1213"/>
      <c r="CR220" s="1213"/>
      <c r="CS220" s="1213"/>
      <c r="CT220" s="1213"/>
      <c r="CU220" s="1231">
        <f t="shared" si="79"/>
        <v>55000000</v>
      </c>
      <c r="CV220" s="1212"/>
      <c r="CW220" s="1212"/>
      <c r="CX220" s="1212"/>
      <c r="CY220" s="1213"/>
      <c r="CZ220" s="1213"/>
      <c r="DA220" s="1213"/>
      <c r="DB220" s="1214"/>
      <c r="DC220" s="1214"/>
      <c r="DD220" s="1214"/>
      <c r="DE220" s="1214"/>
      <c r="DF220" s="1214"/>
      <c r="DG220" s="1214"/>
      <c r="DH220" s="1214"/>
      <c r="DI220" s="1214"/>
      <c r="DJ220" s="1214"/>
      <c r="DK220" s="1214"/>
      <c r="DL220" s="1214"/>
      <c r="DM220" s="1214"/>
      <c r="DN220" s="1214"/>
      <c r="DO220" s="1214"/>
      <c r="DP220" s="1214"/>
      <c r="DQ220" s="1214"/>
      <c r="DR220" s="1214"/>
      <c r="DS220" s="1362">
        <f t="shared" si="80"/>
        <v>0</v>
      </c>
      <c r="DT220" s="1221">
        <f t="shared" si="77"/>
        <v>185000000</v>
      </c>
      <c r="DU220" s="832" t="s">
        <v>1178</v>
      </c>
    </row>
    <row r="221" spans="1:125" ht="54" customHeight="1" x14ac:dyDescent="0.25">
      <c r="A221" s="832">
        <v>3</v>
      </c>
      <c r="B221" s="1245" t="s">
        <v>678</v>
      </c>
      <c r="C221" s="1175" t="s">
        <v>679</v>
      </c>
      <c r="D221" s="1175" t="s">
        <v>710</v>
      </c>
      <c r="E221" s="1175" t="s">
        <v>711</v>
      </c>
      <c r="F221" s="1175" t="s">
        <v>712</v>
      </c>
      <c r="G221" s="832" t="s">
        <v>713</v>
      </c>
      <c r="H221" s="832">
        <v>1</v>
      </c>
      <c r="I221" s="832" t="s">
        <v>714</v>
      </c>
      <c r="J221" s="832" t="s">
        <v>105</v>
      </c>
      <c r="K221" s="832" t="s">
        <v>33</v>
      </c>
      <c r="L221" s="832">
        <v>3</v>
      </c>
      <c r="M221" s="832">
        <v>4</v>
      </c>
      <c r="N221" s="832" t="s">
        <v>736</v>
      </c>
      <c r="O221" s="1188" t="s">
        <v>737</v>
      </c>
      <c r="P221" s="832">
        <v>0</v>
      </c>
      <c r="Q221" s="832">
        <v>2023</v>
      </c>
      <c r="R221" s="832" t="s">
        <v>738</v>
      </c>
      <c r="S221" s="832" t="s">
        <v>105</v>
      </c>
      <c r="T221" s="832" t="s">
        <v>139</v>
      </c>
      <c r="U221" s="832">
        <v>3</v>
      </c>
      <c r="V221" s="832">
        <v>3</v>
      </c>
      <c r="W221" s="969">
        <v>0</v>
      </c>
      <c r="X221" s="832">
        <v>1</v>
      </c>
      <c r="Y221" s="832">
        <v>1</v>
      </c>
      <c r="Z221" s="832">
        <v>1</v>
      </c>
      <c r="AA221" s="1153">
        <v>0</v>
      </c>
      <c r="AB221" s="1212"/>
      <c r="AC221" s="1212"/>
      <c r="AD221" s="1213"/>
      <c r="AE221" s="1213"/>
      <c r="AF221" s="1213"/>
      <c r="AG221" s="1213"/>
      <c r="AH221" s="1213"/>
      <c r="AI221" s="1213"/>
      <c r="AJ221" s="1213"/>
      <c r="AK221" s="1213"/>
      <c r="AL221" s="1213"/>
      <c r="AM221" s="1213"/>
      <c r="AN221" s="1213"/>
      <c r="AO221" s="1213"/>
      <c r="AP221" s="1213"/>
      <c r="AQ221" s="1213"/>
      <c r="AR221" s="1213"/>
      <c r="AS221" s="1213"/>
      <c r="AT221" s="1213"/>
      <c r="AU221" s="1213"/>
      <c r="AV221" s="1213"/>
      <c r="AW221" s="1213">
        <v>145000</v>
      </c>
      <c r="AX221" s="1213"/>
      <c r="AY221" s="695">
        <f t="shared" si="76"/>
        <v>145000</v>
      </c>
      <c r="AZ221" s="1212">
        <f>5000000</f>
        <v>5000000</v>
      </c>
      <c r="BA221" s="1212"/>
      <c r="BB221" s="1212"/>
      <c r="BC221" s="1212"/>
      <c r="BD221" s="1212"/>
      <c r="BE221" s="1212"/>
      <c r="BF221" s="1212">
        <v>10000000</v>
      </c>
      <c r="BG221" s="1221"/>
      <c r="BH221" s="1221"/>
      <c r="BI221" s="1221"/>
      <c r="BJ221" s="1221"/>
      <c r="BK221" s="1221"/>
      <c r="BL221" s="1221"/>
      <c r="BM221" s="1221"/>
      <c r="BN221" s="1221"/>
      <c r="BO221" s="1221"/>
      <c r="BP221" s="1221"/>
      <c r="BQ221" s="1221"/>
      <c r="BR221" s="1221"/>
      <c r="BS221" s="1221"/>
      <c r="BT221" s="1221"/>
      <c r="BU221" s="1221"/>
      <c r="BV221" s="1221"/>
      <c r="BW221" s="695">
        <f t="shared" si="78"/>
        <v>15000000</v>
      </c>
      <c r="BX221" s="1212">
        <v>10000000</v>
      </c>
      <c r="BY221" s="1212"/>
      <c r="BZ221" s="1212"/>
      <c r="CA221" s="1213"/>
      <c r="CB221" s="1213"/>
      <c r="CC221" s="1213"/>
      <c r="CD221" s="1213"/>
      <c r="CE221" s="1213"/>
      <c r="CF221" s="1213"/>
      <c r="CG221" s="1213"/>
      <c r="CH221" s="1213"/>
      <c r="CI221" s="1213"/>
      <c r="CJ221" s="1213"/>
      <c r="CK221" s="1213"/>
      <c r="CL221" s="1213"/>
      <c r="CM221" s="1213"/>
      <c r="CN221" s="1213"/>
      <c r="CO221" s="1213"/>
      <c r="CP221" s="1213"/>
      <c r="CQ221" s="1213"/>
      <c r="CR221" s="1213"/>
      <c r="CS221" s="1213"/>
      <c r="CT221" s="1213"/>
      <c r="CU221" s="1231">
        <f t="shared" si="79"/>
        <v>10000000</v>
      </c>
      <c r="CV221" s="1212">
        <v>0</v>
      </c>
      <c r="CW221" s="1212"/>
      <c r="CX221" s="1212"/>
      <c r="CY221" s="1213"/>
      <c r="CZ221" s="1213"/>
      <c r="DA221" s="1213"/>
      <c r="DB221" s="1214"/>
      <c r="DC221" s="1214"/>
      <c r="DD221" s="1214"/>
      <c r="DE221" s="1214"/>
      <c r="DF221" s="1214"/>
      <c r="DG221" s="1214"/>
      <c r="DH221" s="1214"/>
      <c r="DI221" s="1214"/>
      <c r="DJ221" s="1214"/>
      <c r="DK221" s="1214"/>
      <c r="DL221" s="1214"/>
      <c r="DM221" s="1214"/>
      <c r="DN221" s="1214"/>
      <c r="DO221" s="1214"/>
      <c r="DP221" s="1214"/>
      <c r="DQ221" s="1214"/>
      <c r="DR221" s="1214"/>
      <c r="DS221" s="1362">
        <f t="shared" si="80"/>
        <v>0</v>
      </c>
      <c r="DT221" s="1221">
        <f t="shared" si="77"/>
        <v>25145000</v>
      </c>
      <c r="DU221" s="832" t="s">
        <v>1178</v>
      </c>
    </row>
    <row r="222" spans="1:125" ht="54" customHeight="1" x14ac:dyDescent="0.25">
      <c r="A222" s="832">
        <v>3</v>
      </c>
      <c r="B222" s="1245" t="s">
        <v>678</v>
      </c>
      <c r="C222" s="1175" t="s">
        <v>739</v>
      </c>
      <c r="D222" s="832" t="s">
        <v>740</v>
      </c>
      <c r="E222" s="832" t="s">
        <v>741</v>
      </c>
      <c r="F222" s="832" t="s">
        <v>742</v>
      </c>
      <c r="G222" s="832" t="s">
        <v>743</v>
      </c>
      <c r="H222" s="832">
        <v>0</v>
      </c>
      <c r="I222" s="832" t="s">
        <v>744</v>
      </c>
      <c r="J222" s="832" t="s">
        <v>105</v>
      </c>
      <c r="K222" s="832" t="s">
        <v>33</v>
      </c>
      <c r="L222" s="832">
        <v>2</v>
      </c>
      <c r="M222" s="582">
        <v>2</v>
      </c>
      <c r="N222" s="832" t="s">
        <v>745</v>
      </c>
      <c r="O222" s="832" t="s">
        <v>746</v>
      </c>
      <c r="P222" s="832">
        <v>0</v>
      </c>
      <c r="Q222" s="832">
        <v>2023</v>
      </c>
      <c r="R222" s="832" t="s">
        <v>747</v>
      </c>
      <c r="S222" s="832" t="s">
        <v>105</v>
      </c>
      <c r="T222" s="832" t="s">
        <v>139</v>
      </c>
      <c r="U222" s="832">
        <v>1</v>
      </c>
      <c r="V222" s="832">
        <v>1</v>
      </c>
      <c r="W222" s="969">
        <v>0</v>
      </c>
      <c r="X222" s="832">
        <v>1</v>
      </c>
      <c r="Y222" s="832">
        <v>0</v>
      </c>
      <c r="Z222" s="832">
        <v>0</v>
      </c>
      <c r="AA222" s="1153">
        <v>0</v>
      </c>
      <c r="AB222" s="1212"/>
      <c r="AC222" s="1212"/>
      <c r="AD222" s="1213"/>
      <c r="AE222" s="1213"/>
      <c r="AF222" s="1213"/>
      <c r="AG222" s="1213"/>
      <c r="AH222" s="1213"/>
      <c r="AI222" s="1213"/>
      <c r="AJ222" s="1213"/>
      <c r="AK222" s="1213"/>
      <c r="AL222" s="1213"/>
      <c r="AM222" s="1213"/>
      <c r="AN222" s="1213"/>
      <c r="AO222" s="1213"/>
      <c r="AP222" s="1213"/>
      <c r="AQ222" s="1213"/>
      <c r="AR222" s="1213"/>
      <c r="AS222" s="1213"/>
      <c r="AT222" s="1213"/>
      <c r="AU222" s="1213"/>
      <c r="AV222" s="1213"/>
      <c r="AW222" s="1213">
        <v>177000</v>
      </c>
      <c r="AX222" s="1213"/>
      <c r="AY222" s="695">
        <f t="shared" si="76"/>
        <v>177000</v>
      </c>
      <c r="AZ222" s="1212">
        <v>20000000</v>
      </c>
      <c r="BA222" s="1212"/>
      <c r="BB222" s="1212"/>
      <c r="BC222" s="1212">
        <f>+AD222*1.029</f>
        <v>0</v>
      </c>
      <c r="BD222" s="1212"/>
      <c r="BE222" s="1212"/>
      <c r="BF222" s="1212">
        <v>10000000</v>
      </c>
      <c r="BG222" s="1221"/>
      <c r="BH222" s="1221"/>
      <c r="BI222" s="1221"/>
      <c r="BJ222" s="1221"/>
      <c r="BK222" s="1221"/>
      <c r="BL222" s="1221"/>
      <c r="BM222" s="1221"/>
      <c r="BN222" s="1221"/>
      <c r="BO222" s="1221"/>
      <c r="BP222" s="1221"/>
      <c r="BQ222" s="1221"/>
      <c r="BR222" s="1221"/>
      <c r="BS222" s="1221"/>
      <c r="BT222" s="1221"/>
      <c r="BU222" s="1221"/>
      <c r="BV222" s="1221"/>
      <c r="BW222" s="695">
        <f t="shared" si="78"/>
        <v>30000000</v>
      </c>
      <c r="BX222" s="1213">
        <v>0</v>
      </c>
      <c r="BY222" s="1213"/>
      <c r="BZ222" s="1213"/>
      <c r="CA222" s="1213"/>
      <c r="CB222" s="1213"/>
      <c r="CC222" s="1213"/>
      <c r="CD222" s="1213"/>
      <c r="CE222" s="1213"/>
      <c r="CF222" s="1213"/>
      <c r="CG222" s="1213"/>
      <c r="CH222" s="1213"/>
      <c r="CI222" s="1213"/>
      <c r="CJ222" s="1213"/>
      <c r="CK222" s="1213"/>
      <c r="CL222" s="1213"/>
      <c r="CM222" s="1213"/>
      <c r="CN222" s="1213"/>
      <c r="CO222" s="1213"/>
      <c r="CP222" s="1213"/>
      <c r="CQ222" s="1213"/>
      <c r="CR222" s="1213"/>
      <c r="CS222" s="1213"/>
      <c r="CT222" s="1213"/>
      <c r="CU222" s="1231">
        <f t="shared" si="79"/>
        <v>0</v>
      </c>
      <c r="CV222" s="1213">
        <v>0</v>
      </c>
      <c r="CW222" s="1213"/>
      <c r="CX222" s="1213"/>
      <c r="CY222" s="1213"/>
      <c r="CZ222" s="1213"/>
      <c r="DA222" s="1213"/>
      <c r="DB222" s="1214"/>
      <c r="DC222" s="1214"/>
      <c r="DD222" s="1214"/>
      <c r="DE222" s="1214"/>
      <c r="DF222" s="1214"/>
      <c r="DG222" s="1214"/>
      <c r="DH222" s="1214"/>
      <c r="DI222" s="1214"/>
      <c r="DJ222" s="1214"/>
      <c r="DK222" s="1214"/>
      <c r="DL222" s="1214"/>
      <c r="DM222" s="1214"/>
      <c r="DN222" s="1214"/>
      <c r="DO222" s="1214"/>
      <c r="DP222" s="1214"/>
      <c r="DQ222" s="1214"/>
      <c r="DR222" s="1214"/>
      <c r="DS222" s="1362">
        <f t="shared" si="80"/>
        <v>0</v>
      </c>
      <c r="DT222" s="1221">
        <f t="shared" si="77"/>
        <v>30177000</v>
      </c>
      <c r="DU222" s="832" t="s">
        <v>1178</v>
      </c>
    </row>
    <row r="223" spans="1:125" ht="54" customHeight="1" x14ac:dyDescent="0.25">
      <c r="A223" s="832"/>
      <c r="B223" s="1245" t="s">
        <v>678</v>
      </c>
      <c r="C223" s="1175" t="s">
        <v>739</v>
      </c>
      <c r="D223" s="832" t="s">
        <v>740</v>
      </c>
      <c r="E223" s="832" t="s">
        <v>741</v>
      </c>
      <c r="F223" s="832" t="s">
        <v>742</v>
      </c>
      <c r="G223" s="832" t="s">
        <v>743</v>
      </c>
      <c r="H223" s="832">
        <v>0</v>
      </c>
      <c r="I223" s="832" t="s">
        <v>744</v>
      </c>
      <c r="J223" s="832" t="s">
        <v>105</v>
      </c>
      <c r="K223" s="832" t="s">
        <v>33</v>
      </c>
      <c r="L223" s="832">
        <v>2</v>
      </c>
      <c r="M223" s="582">
        <v>2</v>
      </c>
      <c r="N223" s="832" t="s">
        <v>748</v>
      </c>
      <c r="O223" s="832" t="s">
        <v>749</v>
      </c>
      <c r="P223" s="832">
        <v>1</v>
      </c>
      <c r="Q223" s="832">
        <v>2023</v>
      </c>
      <c r="R223" s="832" t="s">
        <v>750</v>
      </c>
      <c r="S223" s="832" t="s">
        <v>105</v>
      </c>
      <c r="T223" s="832" t="s">
        <v>239</v>
      </c>
      <c r="U223" s="832">
        <v>1</v>
      </c>
      <c r="V223" s="832">
        <v>1</v>
      </c>
      <c r="W223" s="969">
        <v>0</v>
      </c>
      <c r="X223" s="832">
        <v>1</v>
      </c>
      <c r="Y223" s="1246">
        <v>0</v>
      </c>
      <c r="Z223" s="1246">
        <v>0</v>
      </c>
      <c r="AA223" s="1153"/>
      <c r="AB223" s="1212"/>
      <c r="AC223" s="1212"/>
      <c r="AD223" s="1213"/>
      <c r="AE223" s="1213"/>
      <c r="AF223" s="1213"/>
      <c r="AG223" s="1213"/>
      <c r="AH223" s="1213"/>
      <c r="AI223" s="1213"/>
      <c r="AJ223" s="1213"/>
      <c r="AK223" s="1213"/>
      <c r="AL223" s="1213"/>
      <c r="AM223" s="1213"/>
      <c r="AN223" s="1213"/>
      <c r="AO223" s="1213"/>
      <c r="AP223" s="1213"/>
      <c r="AQ223" s="1213"/>
      <c r="AR223" s="1213"/>
      <c r="AS223" s="1213"/>
      <c r="AT223" s="1213"/>
      <c r="AU223" s="1213"/>
      <c r="AV223" s="1213"/>
      <c r="AW223" s="1213">
        <v>355000</v>
      </c>
      <c r="AX223" s="1213"/>
      <c r="AY223" s="695">
        <f t="shared" si="76"/>
        <v>355000</v>
      </c>
      <c r="AZ223" s="1221">
        <v>5000000</v>
      </c>
      <c r="BA223" s="1221"/>
      <c r="BB223" s="1221"/>
      <c r="BC223" s="1221"/>
      <c r="BD223" s="1221"/>
      <c r="BE223" s="1221"/>
      <c r="BF223" s="1221">
        <v>10000000</v>
      </c>
      <c r="BG223" s="1221"/>
      <c r="BH223" s="1221"/>
      <c r="BI223" s="1221"/>
      <c r="BJ223" s="1221"/>
      <c r="BK223" s="1221"/>
      <c r="BL223" s="1221"/>
      <c r="BM223" s="1221"/>
      <c r="BN223" s="1221"/>
      <c r="BO223" s="1221"/>
      <c r="BP223" s="1221"/>
      <c r="BQ223" s="1221"/>
      <c r="BR223" s="1221"/>
      <c r="BS223" s="1221"/>
      <c r="BT223" s="1221"/>
      <c r="BU223" s="1221"/>
      <c r="BV223" s="1221"/>
      <c r="BW223" s="695">
        <f t="shared" si="78"/>
        <v>15000000</v>
      </c>
      <c r="BX223" s="1212"/>
      <c r="BY223" s="1212"/>
      <c r="BZ223" s="1212"/>
      <c r="CA223" s="1213"/>
      <c r="CB223" s="1213"/>
      <c r="CC223" s="1213"/>
      <c r="CD223" s="1213"/>
      <c r="CE223" s="1213"/>
      <c r="CF223" s="1213"/>
      <c r="CG223" s="1213"/>
      <c r="CH223" s="1213"/>
      <c r="CI223" s="1213"/>
      <c r="CJ223" s="1213"/>
      <c r="CK223" s="1213"/>
      <c r="CL223" s="1213"/>
      <c r="CM223" s="1213"/>
      <c r="CN223" s="1213"/>
      <c r="CO223" s="1213"/>
      <c r="CP223" s="1213"/>
      <c r="CQ223" s="1213"/>
      <c r="CR223" s="1213"/>
      <c r="CS223" s="1213"/>
      <c r="CT223" s="1213"/>
      <c r="CU223" s="1231">
        <f t="shared" si="79"/>
        <v>0</v>
      </c>
      <c r="CV223" s="1212"/>
      <c r="CW223" s="1212"/>
      <c r="CX223" s="1212"/>
      <c r="CY223" s="1213"/>
      <c r="CZ223" s="1213"/>
      <c r="DA223" s="1213"/>
      <c r="DB223" s="1214"/>
      <c r="DC223" s="1214"/>
      <c r="DD223" s="1214"/>
      <c r="DE223" s="1214"/>
      <c r="DF223" s="1214"/>
      <c r="DG223" s="1214"/>
      <c r="DH223" s="1214"/>
      <c r="DI223" s="1214"/>
      <c r="DJ223" s="1214"/>
      <c r="DK223" s="1214"/>
      <c r="DL223" s="1214"/>
      <c r="DM223" s="1214"/>
      <c r="DN223" s="1214"/>
      <c r="DO223" s="1214"/>
      <c r="DP223" s="1214"/>
      <c r="DQ223" s="1214"/>
      <c r="DR223" s="1214"/>
      <c r="DS223" s="1362">
        <f t="shared" si="80"/>
        <v>0</v>
      </c>
      <c r="DT223" s="1221">
        <f t="shared" si="77"/>
        <v>15355000</v>
      </c>
      <c r="DU223" s="832" t="s">
        <v>1178</v>
      </c>
    </row>
    <row r="224" spans="1:125" ht="54" customHeight="1" x14ac:dyDescent="0.25">
      <c r="A224" s="832">
        <v>3</v>
      </c>
      <c r="B224" s="1245" t="s">
        <v>678</v>
      </c>
      <c r="C224" s="1175" t="s">
        <v>739</v>
      </c>
      <c r="D224" s="832" t="s">
        <v>740</v>
      </c>
      <c r="E224" s="832" t="s">
        <v>741</v>
      </c>
      <c r="F224" s="832" t="s">
        <v>742</v>
      </c>
      <c r="G224" s="832" t="s">
        <v>743</v>
      </c>
      <c r="H224" s="832">
        <v>0</v>
      </c>
      <c r="I224" s="832" t="s">
        <v>744</v>
      </c>
      <c r="J224" s="832" t="s">
        <v>105</v>
      </c>
      <c r="K224" s="832" t="s">
        <v>33</v>
      </c>
      <c r="L224" s="832">
        <v>2</v>
      </c>
      <c r="M224" s="582">
        <v>2</v>
      </c>
      <c r="N224" s="832" t="s">
        <v>751</v>
      </c>
      <c r="O224" s="832" t="s">
        <v>752</v>
      </c>
      <c r="P224" s="832">
        <v>1</v>
      </c>
      <c r="Q224" s="832">
        <v>2023</v>
      </c>
      <c r="R224" s="832" t="s">
        <v>753</v>
      </c>
      <c r="S224" s="832" t="s">
        <v>105</v>
      </c>
      <c r="T224" s="832" t="s">
        <v>239</v>
      </c>
      <c r="U224" s="832">
        <v>1</v>
      </c>
      <c r="V224" s="832">
        <v>1</v>
      </c>
      <c r="W224" s="969">
        <v>0</v>
      </c>
      <c r="X224" s="832">
        <v>0</v>
      </c>
      <c r="Y224" s="832">
        <v>0</v>
      </c>
      <c r="Z224" s="832">
        <v>1</v>
      </c>
      <c r="AA224" s="1153"/>
      <c r="AB224" s="1212"/>
      <c r="AC224" s="1212"/>
      <c r="AD224" s="1213"/>
      <c r="AE224" s="1213"/>
      <c r="AF224" s="1213"/>
      <c r="AG224" s="1213"/>
      <c r="AH224" s="1213"/>
      <c r="AI224" s="1213"/>
      <c r="AJ224" s="1213"/>
      <c r="AK224" s="1213"/>
      <c r="AL224" s="1213"/>
      <c r="AM224" s="1213"/>
      <c r="AN224" s="1213"/>
      <c r="AO224" s="1213"/>
      <c r="AP224" s="1213"/>
      <c r="AQ224" s="1213"/>
      <c r="AR224" s="1213"/>
      <c r="AS224" s="1213"/>
      <c r="AT224" s="1213"/>
      <c r="AU224" s="1213"/>
      <c r="AV224" s="1213"/>
      <c r="AW224" s="1213">
        <v>355000</v>
      </c>
      <c r="AX224" s="1213"/>
      <c r="AY224" s="695">
        <f t="shared" si="76"/>
        <v>355000</v>
      </c>
      <c r="AZ224" s="1221"/>
      <c r="BA224" s="1221"/>
      <c r="BB224" s="1221"/>
      <c r="BC224" s="1221">
        <f>+AD224*1.029</f>
        <v>0</v>
      </c>
      <c r="BD224" s="1221"/>
      <c r="BE224" s="1221"/>
      <c r="BF224" s="1221"/>
      <c r="BG224" s="1221"/>
      <c r="BH224" s="1221"/>
      <c r="BI224" s="1221"/>
      <c r="BJ224" s="1221"/>
      <c r="BK224" s="1221"/>
      <c r="BL224" s="1221"/>
      <c r="BM224" s="1221"/>
      <c r="BN224" s="1221"/>
      <c r="BO224" s="1221"/>
      <c r="BP224" s="1221"/>
      <c r="BQ224" s="1221"/>
      <c r="BR224" s="1221"/>
      <c r="BS224" s="1221"/>
      <c r="BT224" s="1221"/>
      <c r="BU224" s="1221"/>
      <c r="BV224" s="1221"/>
      <c r="BW224" s="695">
        <f t="shared" si="78"/>
        <v>0</v>
      </c>
      <c r="BX224" s="1212"/>
      <c r="BY224" s="1212"/>
      <c r="BZ224" s="1212"/>
      <c r="CA224" s="1213"/>
      <c r="CB224" s="1213"/>
      <c r="CC224" s="1213"/>
      <c r="CD224" s="1213"/>
      <c r="CE224" s="1213"/>
      <c r="CF224" s="1213"/>
      <c r="CG224" s="1213"/>
      <c r="CH224" s="1213"/>
      <c r="CI224" s="1213"/>
      <c r="CJ224" s="1213"/>
      <c r="CK224" s="1213"/>
      <c r="CL224" s="1213"/>
      <c r="CM224" s="1213"/>
      <c r="CN224" s="1213"/>
      <c r="CO224" s="1213"/>
      <c r="CP224" s="1213"/>
      <c r="CQ224" s="1213"/>
      <c r="CR224" s="1213"/>
      <c r="CS224" s="1213"/>
      <c r="CT224" s="1213"/>
      <c r="CU224" s="1231">
        <f t="shared" si="79"/>
        <v>0</v>
      </c>
      <c r="CV224" s="1212">
        <f>15000000</f>
        <v>15000000</v>
      </c>
      <c r="CW224" s="1212"/>
      <c r="CX224" s="1212"/>
      <c r="CY224" s="1212"/>
      <c r="CZ224" s="1212"/>
      <c r="DA224" s="1212"/>
      <c r="DB224" s="1244">
        <v>15000000</v>
      </c>
      <c r="DC224" s="1214"/>
      <c r="DD224" s="1214"/>
      <c r="DE224" s="1214"/>
      <c r="DF224" s="1214"/>
      <c r="DG224" s="1214"/>
      <c r="DH224" s="1214"/>
      <c r="DI224" s="1214"/>
      <c r="DJ224" s="1214"/>
      <c r="DK224" s="1214"/>
      <c r="DL224" s="1214"/>
      <c r="DM224" s="1214"/>
      <c r="DN224" s="1214"/>
      <c r="DO224" s="1214"/>
      <c r="DP224" s="1214"/>
      <c r="DQ224" s="1214"/>
      <c r="DR224" s="1214"/>
      <c r="DS224" s="1362">
        <f t="shared" si="80"/>
        <v>30000000</v>
      </c>
      <c r="DT224" s="1221">
        <f t="shared" si="77"/>
        <v>30355000</v>
      </c>
      <c r="DU224" s="832" t="s">
        <v>1178</v>
      </c>
    </row>
    <row r="225" spans="1:130" ht="54" customHeight="1" x14ac:dyDescent="0.25">
      <c r="A225" s="832">
        <v>3</v>
      </c>
      <c r="B225" s="1247" t="s">
        <v>678</v>
      </c>
      <c r="C225" s="1175" t="s">
        <v>739</v>
      </c>
      <c r="D225" s="1175" t="s">
        <v>740</v>
      </c>
      <c r="E225" s="1175" t="s">
        <v>741</v>
      </c>
      <c r="F225" s="1175" t="s">
        <v>742</v>
      </c>
      <c r="G225" s="1175" t="s">
        <v>743</v>
      </c>
      <c r="H225" s="1175">
        <v>0</v>
      </c>
      <c r="I225" s="1175" t="s">
        <v>744</v>
      </c>
      <c r="J225" s="1175" t="s">
        <v>105</v>
      </c>
      <c r="K225" s="1175" t="s">
        <v>33</v>
      </c>
      <c r="L225" s="1175">
        <v>2</v>
      </c>
      <c r="M225" s="1178">
        <v>2</v>
      </c>
      <c r="N225" s="832" t="s">
        <v>754</v>
      </c>
      <c r="O225" s="832" t="s">
        <v>755</v>
      </c>
      <c r="P225" s="832">
        <v>0</v>
      </c>
      <c r="Q225" s="832">
        <v>2023</v>
      </c>
      <c r="R225" s="832" t="s">
        <v>57</v>
      </c>
      <c r="S225" s="832" t="s">
        <v>105</v>
      </c>
      <c r="T225" s="832" t="s">
        <v>139</v>
      </c>
      <c r="U225" s="832">
        <v>4</v>
      </c>
      <c r="V225" s="832">
        <v>4</v>
      </c>
      <c r="W225" s="969">
        <v>1</v>
      </c>
      <c r="X225" s="832">
        <v>1</v>
      </c>
      <c r="Y225" s="832">
        <v>1</v>
      </c>
      <c r="Z225" s="832">
        <v>1</v>
      </c>
      <c r="AA225" s="1153">
        <f>30000000</f>
        <v>30000000</v>
      </c>
      <c r="AB225" s="1212"/>
      <c r="AC225" s="1212"/>
      <c r="AD225" s="1213"/>
      <c r="AE225" s="1213"/>
      <c r="AF225" s="1213"/>
      <c r="AG225" s="1213"/>
      <c r="AH225" s="1213"/>
      <c r="AI225" s="1213"/>
      <c r="AJ225" s="1213"/>
      <c r="AK225" s="1213"/>
      <c r="AL225" s="1213"/>
      <c r="AM225" s="1213"/>
      <c r="AN225" s="1213"/>
      <c r="AO225" s="1213"/>
      <c r="AP225" s="1213"/>
      <c r="AQ225" s="1213"/>
      <c r="AR225" s="1213"/>
      <c r="AS225" s="1213"/>
      <c r="AT225" s="1213"/>
      <c r="AU225" s="1213"/>
      <c r="AV225" s="1213"/>
      <c r="AW225" s="1213"/>
      <c r="AX225" s="1213"/>
      <c r="AY225" s="695">
        <f t="shared" si="76"/>
        <v>30000000</v>
      </c>
      <c r="AZ225" s="1221">
        <f>23580000</f>
        <v>23580000</v>
      </c>
      <c r="BA225" s="1221"/>
      <c r="BB225" s="1221"/>
      <c r="BC225" s="1221">
        <f>+AD225*1.029</f>
        <v>0</v>
      </c>
      <c r="BD225" s="1221"/>
      <c r="BE225" s="1221"/>
      <c r="BF225" s="1221">
        <v>25000000</v>
      </c>
      <c r="BG225" s="1221"/>
      <c r="BH225" s="1221"/>
      <c r="BI225" s="1221"/>
      <c r="BJ225" s="1221"/>
      <c r="BK225" s="1221"/>
      <c r="BL225" s="1221"/>
      <c r="BM225" s="1221"/>
      <c r="BN225" s="1221"/>
      <c r="BO225" s="1221"/>
      <c r="BP225" s="1221"/>
      <c r="BQ225" s="1221"/>
      <c r="BR225" s="1221"/>
      <c r="BS225" s="1221"/>
      <c r="BT225" s="1221"/>
      <c r="BU225" s="1221"/>
      <c r="BV225" s="1221"/>
      <c r="BW225" s="695">
        <f t="shared" si="78"/>
        <v>48580000</v>
      </c>
      <c r="BX225" s="1212">
        <f>25000000</f>
        <v>25000000</v>
      </c>
      <c r="BY225" s="1212"/>
      <c r="BZ225" s="1212"/>
      <c r="CA225" s="1213"/>
      <c r="CB225" s="1213"/>
      <c r="CC225" s="1213"/>
      <c r="CD225" s="1213">
        <v>10000000</v>
      </c>
      <c r="CE225" s="1213"/>
      <c r="CF225" s="1213"/>
      <c r="CG225" s="1213"/>
      <c r="CH225" s="1213"/>
      <c r="CI225" s="1213"/>
      <c r="CJ225" s="1213"/>
      <c r="CK225" s="1213"/>
      <c r="CL225" s="1213"/>
      <c r="CM225" s="1213"/>
      <c r="CN225" s="1213"/>
      <c r="CO225" s="1213"/>
      <c r="CP225" s="1213"/>
      <c r="CQ225" s="1213"/>
      <c r="CR225" s="1213"/>
      <c r="CS225" s="1213"/>
      <c r="CT225" s="1213"/>
      <c r="CU225" s="1231">
        <f t="shared" si="79"/>
        <v>35000000</v>
      </c>
      <c r="CV225" s="1212">
        <f>20000000</f>
        <v>20000000</v>
      </c>
      <c r="CW225" s="1212"/>
      <c r="CX225" s="1212"/>
      <c r="CY225" s="1213"/>
      <c r="CZ225" s="1213"/>
      <c r="DA225" s="1213"/>
      <c r="DB225" s="1214">
        <v>20000000</v>
      </c>
      <c r="DC225" s="1214"/>
      <c r="DD225" s="1214"/>
      <c r="DE225" s="1214"/>
      <c r="DF225" s="1214"/>
      <c r="DG225" s="1214"/>
      <c r="DH225" s="1214"/>
      <c r="DI225" s="1214"/>
      <c r="DJ225" s="1214"/>
      <c r="DK225" s="1214"/>
      <c r="DL225" s="1214"/>
      <c r="DM225" s="1214"/>
      <c r="DN225" s="1214"/>
      <c r="DO225" s="1214"/>
      <c r="DP225" s="1214"/>
      <c r="DQ225" s="1214"/>
      <c r="DR225" s="1214"/>
      <c r="DS225" s="1362">
        <f t="shared" si="80"/>
        <v>40000000</v>
      </c>
      <c r="DT225" s="1221">
        <f t="shared" si="77"/>
        <v>153580000</v>
      </c>
      <c r="DU225" s="832" t="s">
        <v>1178</v>
      </c>
    </row>
    <row r="226" spans="1:130" ht="54" customHeight="1" x14ac:dyDescent="0.25">
      <c r="A226" s="832">
        <v>3</v>
      </c>
      <c r="B226" s="1245" t="s">
        <v>678</v>
      </c>
      <c r="C226" s="832" t="s">
        <v>739</v>
      </c>
      <c r="D226" s="832" t="s">
        <v>740</v>
      </c>
      <c r="E226" s="832" t="s">
        <v>741</v>
      </c>
      <c r="F226" s="832" t="s">
        <v>742</v>
      </c>
      <c r="G226" s="832" t="s">
        <v>743</v>
      </c>
      <c r="H226" s="1248">
        <v>0</v>
      </c>
      <c r="I226" s="832" t="s">
        <v>744</v>
      </c>
      <c r="J226" s="832" t="s">
        <v>105</v>
      </c>
      <c r="K226" s="832" t="s">
        <v>33</v>
      </c>
      <c r="L226" s="832">
        <v>2</v>
      </c>
      <c r="M226" s="582">
        <v>2</v>
      </c>
      <c r="N226" s="832" t="s">
        <v>756</v>
      </c>
      <c r="O226" s="832" t="s">
        <v>757</v>
      </c>
      <c r="P226" s="832">
        <v>0</v>
      </c>
      <c r="Q226" s="832">
        <v>2023</v>
      </c>
      <c r="R226" s="832" t="s">
        <v>758</v>
      </c>
      <c r="S226" s="832" t="s">
        <v>105</v>
      </c>
      <c r="T226" s="832" t="s">
        <v>139</v>
      </c>
      <c r="U226" s="832">
        <v>4</v>
      </c>
      <c r="V226" s="832">
        <v>4</v>
      </c>
      <c r="W226" s="969">
        <v>0</v>
      </c>
      <c r="X226" s="832">
        <v>1</v>
      </c>
      <c r="Y226" s="832">
        <v>2</v>
      </c>
      <c r="Z226" s="832">
        <v>1</v>
      </c>
      <c r="AA226" s="1153">
        <v>0</v>
      </c>
      <c r="AB226" s="1212"/>
      <c r="AC226" s="1212"/>
      <c r="AD226" s="1213"/>
      <c r="AE226" s="1213"/>
      <c r="AF226" s="1213"/>
      <c r="AG226" s="1213"/>
      <c r="AH226" s="1213"/>
      <c r="AI226" s="1213"/>
      <c r="AJ226" s="1213"/>
      <c r="AK226" s="1213"/>
      <c r="AL226" s="1213"/>
      <c r="AM226" s="1213"/>
      <c r="AN226" s="1213"/>
      <c r="AO226" s="1213"/>
      <c r="AP226" s="1213"/>
      <c r="AQ226" s="1213"/>
      <c r="AR226" s="1213"/>
      <c r="AS226" s="1213"/>
      <c r="AT226" s="1213"/>
      <c r="AU226" s="1213"/>
      <c r="AV226" s="1213"/>
      <c r="AW226" s="1213">
        <v>5300000</v>
      </c>
      <c r="AX226" s="1213"/>
      <c r="AY226" s="695">
        <f t="shared" si="76"/>
        <v>5300000</v>
      </c>
      <c r="AZ226" s="1221">
        <v>2000000</v>
      </c>
      <c r="BA226" s="1221"/>
      <c r="BB226" s="1221"/>
      <c r="BC226" s="1221">
        <f>+AD226*1.029</f>
        <v>0</v>
      </c>
      <c r="BD226" s="1221"/>
      <c r="BE226" s="1221"/>
      <c r="BF226" s="1221">
        <v>6000000</v>
      </c>
      <c r="BG226" s="1221"/>
      <c r="BH226" s="1221"/>
      <c r="BI226" s="1221"/>
      <c r="BJ226" s="1221"/>
      <c r="BK226" s="1221"/>
      <c r="BL226" s="1221"/>
      <c r="BM226" s="1221"/>
      <c r="BN226" s="1221"/>
      <c r="BO226" s="1221"/>
      <c r="BP226" s="1221"/>
      <c r="BQ226" s="1221"/>
      <c r="BR226" s="1221"/>
      <c r="BS226" s="1221"/>
      <c r="BT226" s="1221"/>
      <c r="BU226" s="1221"/>
      <c r="BV226" s="1221"/>
      <c r="BW226" s="695">
        <f t="shared" si="78"/>
        <v>8000000</v>
      </c>
      <c r="BX226" s="1221">
        <v>7000000</v>
      </c>
      <c r="BY226" s="1221"/>
      <c r="BZ226" s="1221"/>
      <c r="CA226" s="1221"/>
      <c r="CB226" s="1221"/>
      <c r="CC226" s="1221"/>
      <c r="CD226" s="1221">
        <v>4085180</v>
      </c>
      <c r="CE226" s="1213"/>
      <c r="CF226" s="1213"/>
      <c r="CG226" s="1213"/>
      <c r="CH226" s="1213"/>
      <c r="CI226" s="1213"/>
      <c r="CJ226" s="1213"/>
      <c r="CK226" s="1213"/>
      <c r="CL226" s="1213"/>
      <c r="CM226" s="1213"/>
      <c r="CN226" s="1213"/>
      <c r="CO226" s="1213"/>
      <c r="CP226" s="1213"/>
      <c r="CQ226" s="1213"/>
      <c r="CR226" s="1213"/>
      <c r="CS226" s="1213"/>
      <c r="CT226" s="1213"/>
      <c r="CU226" s="1231">
        <f t="shared" si="79"/>
        <v>11085180</v>
      </c>
      <c r="CV226" s="1212">
        <v>10000000</v>
      </c>
      <c r="CW226" s="1212"/>
      <c r="CX226" s="1212"/>
      <c r="CY226" s="1212"/>
      <c r="CZ226" s="1212"/>
      <c r="DA226" s="1212"/>
      <c r="DB226" s="1244">
        <v>10000000</v>
      </c>
      <c r="DC226" s="1214"/>
      <c r="DD226" s="1214"/>
      <c r="DE226" s="1214"/>
      <c r="DF226" s="1214"/>
      <c r="DG226" s="1214"/>
      <c r="DH226" s="1214"/>
      <c r="DI226" s="1214"/>
      <c r="DJ226" s="1214"/>
      <c r="DK226" s="1214"/>
      <c r="DL226" s="1214"/>
      <c r="DM226" s="1214"/>
      <c r="DN226" s="1214"/>
      <c r="DO226" s="1214"/>
      <c r="DP226" s="1214"/>
      <c r="DQ226" s="1214"/>
      <c r="DR226" s="1214"/>
      <c r="DS226" s="1362">
        <f t="shared" si="80"/>
        <v>20000000</v>
      </c>
      <c r="DT226" s="1221">
        <f t="shared" si="77"/>
        <v>44385180</v>
      </c>
      <c r="DU226" s="832" t="s">
        <v>1178</v>
      </c>
    </row>
    <row r="227" spans="1:130" s="770" customFormat="1" ht="54" customHeight="1" thickBot="1" x14ac:dyDescent="0.3">
      <c r="A227" s="832">
        <v>5</v>
      </c>
      <c r="B227" s="1249" t="s">
        <v>963</v>
      </c>
      <c r="C227" s="1250" t="s">
        <v>398</v>
      </c>
      <c r="D227" s="1250" t="s">
        <v>1129</v>
      </c>
      <c r="E227" s="1250" t="s">
        <v>1130</v>
      </c>
      <c r="F227" s="1170" t="s">
        <v>1131</v>
      </c>
      <c r="G227" s="1170" t="s">
        <v>1132</v>
      </c>
      <c r="H227" s="1249">
        <v>0</v>
      </c>
      <c r="I227" s="1250" t="s">
        <v>1133</v>
      </c>
      <c r="J227" s="1250" t="s">
        <v>444</v>
      </c>
      <c r="K227" s="1250" t="s">
        <v>33</v>
      </c>
      <c r="L227" s="1250">
        <v>1</v>
      </c>
      <c r="M227" s="1250">
        <v>1</v>
      </c>
      <c r="N227" s="1251" t="s">
        <v>1301</v>
      </c>
      <c r="O227" s="1252" t="s">
        <v>1145</v>
      </c>
      <c r="P227" s="1252">
        <v>0</v>
      </c>
      <c r="Q227" s="1252">
        <v>2023</v>
      </c>
      <c r="R227" s="1252" t="s">
        <v>1095</v>
      </c>
      <c r="S227" s="1253" t="s">
        <v>559</v>
      </c>
      <c r="T227" s="969" t="s">
        <v>33</v>
      </c>
      <c r="U227" s="969">
        <v>1</v>
      </c>
      <c r="V227" s="969">
        <v>1</v>
      </c>
      <c r="W227" s="969">
        <v>0</v>
      </c>
      <c r="X227" s="969">
        <v>1</v>
      </c>
      <c r="Y227" s="969">
        <v>1</v>
      </c>
      <c r="Z227" s="969">
        <v>1</v>
      </c>
      <c r="AA227" s="1203"/>
      <c r="AB227" s="1206"/>
      <c r="AC227" s="1206"/>
      <c r="AD227" s="1205"/>
      <c r="AE227" s="1205"/>
      <c r="AF227" s="1205"/>
      <c r="AG227" s="1205"/>
      <c r="AH227" s="1205"/>
      <c r="AI227" s="1205"/>
      <c r="AJ227" s="1205"/>
      <c r="AK227" s="1205"/>
      <c r="AL227" s="1205"/>
      <c r="AM227" s="1205"/>
      <c r="AN227" s="1205"/>
      <c r="AO227" s="1205"/>
      <c r="AP227" s="1205"/>
      <c r="AQ227" s="1205"/>
      <c r="AR227" s="1205"/>
      <c r="AS227" s="1205"/>
      <c r="AT227" s="1205"/>
      <c r="AU227" s="1205"/>
      <c r="AV227" s="1205"/>
      <c r="AW227" s="1205">
        <v>5000000</v>
      </c>
      <c r="AX227" s="1205"/>
      <c r="AY227" s="695">
        <f t="shared" si="76"/>
        <v>5000000</v>
      </c>
      <c r="AZ227" s="1204">
        <v>94527000</v>
      </c>
      <c r="BA227" s="1204"/>
      <c r="BB227" s="1204"/>
      <c r="BC227" s="1204"/>
      <c r="BD227" s="1204"/>
      <c r="BE227" s="1204"/>
      <c r="BF227" s="1204"/>
      <c r="BG227" s="1204"/>
      <c r="BH227" s="1204"/>
      <c r="BI227" s="1204"/>
      <c r="BJ227" s="1204"/>
      <c r="BK227" s="1204"/>
      <c r="BL227" s="1204"/>
      <c r="BM227" s="1204"/>
      <c r="BN227" s="1204"/>
      <c r="BO227" s="1204"/>
      <c r="BP227" s="1204"/>
      <c r="BQ227" s="1204"/>
      <c r="BR227" s="1204"/>
      <c r="BS227" s="1204"/>
      <c r="BT227" s="1204"/>
      <c r="BU227" s="1204"/>
      <c r="BV227" s="1204"/>
      <c r="BW227" s="694">
        <f t="shared" si="78"/>
        <v>94527000</v>
      </c>
      <c r="BX227" s="1205">
        <v>62464064</v>
      </c>
      <c r="BY227" s="1205"/>
      <c r="BZ227" s="1205"/>
      <c r="CA227" s="1205"/>
      <c r="CB227" s="1205"/>
      <c r="CC227" s="1205"/>
      <c r="CD227" s="1205"/>
      <c r="CE227" s="1205"/>
      <c r="CF227" s="1205"/>
      <c r="CG227" s="1205"/>
      <c r="CH227" s="1205"/>
      <c r="CI227" s="1205"/>
      <c r="CJ227" s="1205"/>
      <c r="CK227" s="1205"/>
      <c r="CL227" s="1205"/>
      <c r="CM227" s="1205"/>
      <c r="CN227" s="1205"/>
      <c r="CO227" s="1205"/>
      <c r="CP227" s="1205"/>
      <c r="CQ227" s="1205"/>
      <c r="CR227" s="1205"/>
      <c r="CS227" s="1205"/>
      <c r="CT227" s="1205"/>
      <c r="CU227" s="1255">
        <f t="shared" si="79"/>
        <v>62464064</v>
      </c>
      <c r="CV227" s="1204">
        <v>100000000</v>
      </c>
      <c r="CW227" s="1204"/>
      <c r="CX227" s="1204"/>
      <c r="CY227" s="1204"/>
      <c r="CZ227" s="1204"/>
      <c r="DA227" s="1204"/>
      <c r="DB227" s="1204"/>
      <c r="DC227" s="1204"/>
      <c r="DD227" s="1204"/>
      <c r="DE227" s="1204"/>
      <c r="DF227" s="1204"/>
      <c r="DG227" s="1204"/>
      <c r="DH227" s="1204"/>
      <c r="DI227" s="1204"/>
      <c r="DJ227" s="1204"/>
      <c r="DK227" s="1204"/>
      <c r="DL227" s="1204"/>
      <c r="DM227" s="1204"/>
      <c r="DN227" s="1204"/>
      <c r="DO227" s="1204"/>
      <c r="DP227" s="1204"/>
      <c r="DQ227" s="1204"/>
      <c r="DR227" s="1254"/>
      <c r="DS227" s="1363">
        <f t="shared" si="80"/>
        <v>100000000</v>
      </c>
      <c r="DT227" s="1255">
        <f t="shared" si="77"/>
        <v>261991064</v>
      </c>
      <c r="DU227" s="969" t="s">
        <v>1178</v>
      </c>
    </row>
    <row r="228" spans="1:130" ht="16.5" x14ac:dyDescent="0.25">
      <c r="A228" s="1445" t="s">
        <v>1380</v>
      </c>
      <c r="B228" s="1445"/>
      <c r="C228" s="1445"/>
      <c r="D228" s="1445"/>
      <c r="E228" s="1445"/>
      <c r="F228" s="1445"/>
      <c r="G228" s="1445"/>
      <c r="H228" s="1445"/>
      <c r="I228" s="1445"/>
      <c r="J228" s="1445"/>
      <c r="K228" s="1445"/>
      <c r="L228" s="1445"/>
      <c r="M228" s="1445"/>
      <c r="N228" s="1445"/>
      <c r="O228" s="1445"/>
      <c r="P228" s="1445"/>
      <c r="Q228" s="1445"/>
      <c r="R228" s="1445"/>
      <c r="S228" s="1445"/>
      <c r="T228" s="1445"/>
      <c r="U228" s="1445"/>
      <c r="V228" s="1445"/>
      <c r="W228" s="1445"/>
      <c r="X228" s="1445"/>
      <c r="Y228" s="1445"/>
      <c r="Z228" s="1445"/>
      <c r="AA228" s="1332">
        <f>SUM(AA205:AA227)</f>
        <v>350000000</v>
      </c>
      <c r="AB228" s="1330">
        <f t="shared" ref="AB228:CR228" si="82">SUM(AB205:AB227)</f>
        <v>0</v>
      </c>
      <c r="AC228" s="1330"/>
      <c r="AD228" s="1330">
        <f t="shared" si="82"/>
        <v>0</v>
      </c>
      <c r="AE228" s="1330">
        <f t="shared" si="82"/>
        <v>0</v>
      </c>
      <c r="AF228" s="1330">
        <f t="shared" si="82"/>
        <v>0</v>
      </c>
      <c r="AG228" s="1330">
        <f t="shared" si="82"/>
        <v>200000000</v>
      </c>
      <c r="AH228" s="1330">
        <f t="shared" si="82"/>
        <v>0</v>
      </c>
      <c r="AI228" s="1330">
        <f t="shared" si="82"/>
        <v>0</v>
      </c>
      <c r="AJ228" s="1330">
        <f t="shared" si="82"/>
        <v>0</v>
      </c>
      <c r="AK228" s="1330">
        <f t="shared" si="82"/>
        <v>0</v>
      </c>
      <c r="AL228" s="1330">
        <f t="shared" si="82"/>
        <v>0</v>
      </c>
      <c r="AM228" s="1330">
        <f t="shared" si="82"/>
        <v>0</v>
      </c>
      <c r="AN228" s="1330">
        <f t="shared" si="82"/>
        <v>0</v>
      </c>
      <c r="AO228" s="1330">
        <f t="shared" si="82"/>
        <v>0</v>
      </c>
      <c r="AP228" s="1330">
        <f t="shared" si="82"/>
        <v>0</v>
      </c>
      <c r="AQ228" s="1330">
        <f t="shared" si="82"/>
        <v>0</v>
      </c>
      <c r="AR228" s="1330">
        <f t="shared" si="82"/>
        <v>0</v>
      </c>
      <c r="AS228" s="1330">
        <f t="shared" si="82"/>
        <v>0</v>
      </c>
      <c r="AT228" s="1330">
        <f t="shared" si="82"/>
        <v>0</v>
      </c>
      <c r="AU228" s="1330">
        <f t="shared" si="82"/>
        <v>0</v>
      </c>
      <c r="AV228" s="1330">
        <f t="shared" si="82"/>
        <v>0</v>
      </c>
      <c r="AW228" s="1330">
        <f t="shared" si="82"/>
        <v>55588320</v>
      </c>
      <c r="AX228" s="1331"/>
      <c r="AY228" s="1327">
        <f t="shared" si="82"/>
        <v>605588320</v>
      </c>
      <c r="AZ228" s="1351">
        <f t="shared" si="82"/>
        <v>498036000</v>
      </c>
      <c r="BA228" s="1351">
        <f t="shared" si="82"/>
        <v>0</v>
      </c>
      <c r="BB228" s="1351"/>
      <c r="BC228" s="1351">
        <f t="shared" si="82"/>
        <v>0</v>
      </c>
      <c r="BD228" s="1351">
        <f t="shared" si="82"/>
        <v>0</v>
      </c>
      <c r="BE228" s="1351">
        <f t="shared" si="82"/>
        <v>0</v>
      </c>
      <c r="BF228" s="1351">
        <f t="shared" si="82"/>
        <v>205800000</v>
      </c>
      <c r="BG228" s="1351">
        <f t="shared" si="82"/>
        <v>0</v>
      </c>
      <c r="BH228" s="1351">
        <f t="shared" si="82"/>
        <v>0</v>
      </c>
      <c r="BI228" s="1351">
        <f t="shared" si="82"/>
        <v>0</v>
      </c>
      <c r="BJ228" s="1351">
        <f t="shared" si="82"/>
        <v>0</v>
      </c>
      <c r="BK228" s="1351">
        <f t="shared" si="82"/>
        <v>0</v>
      </c>
      <c r="BL228" s="1351">
        <f t="shared" si="82"/>
        <v>0</v>
      </c>
      <c r="BM228" s="1351">
        <f t="shared" si="82"/>
        <v>0</v>
      </c>
      <c r="BN228" s="1351">
        <f t="shared" si="82"/>
        <v>0</v>
      </c>
      <c r="BO228" s="1351">
        <f t="shared" si="82"/>
        <v>0</v>
      </c>
      <c r="BP228" s="1351">
        <f t="shared" si="82"/>
        <v>0</v>
      </c>
      <c r="BQ228" s="1351">
        <f t="shared" si="82"/>
        <v>0</v>
      </c>
      <c r="BR228" s="1351">
        <f t="shared" si="82"/>
        <v>0</v>
      </c>
      <c r="BS228" s="1351">
        <f t="shared" si="82"/>
        <v>0</v>
      </c>
      <c r="BT228" s="1351">
        <f t="shared" si="82"/>
        <v>0</v>
      </c>
      <c r="BU228" s="1351">
        <f t="shared" si="82"/>
        <v>0</v>
      </c>
      <c r="BV228" s="1351"/>
      <c r="BW228" s="1351">
        <f t="shared" si="82"/>
        <v>703836000</v>
      </c>
      <c r="BX228" s="934">
        <f t="shared" si="82"/>
        <v>519949584</v>
      </c>
      <c r="BY228" s="934">
        <f t="shared" si="82"/>
        <v>0</v>
      </c>
      <c r="BZ228" s="934"/>
      <c r="CA228" s="934">
        <f t="shared" si="82"/>
        <v>0</v>
      </c>
      <c r="CB228" s="934">
        <f t="shared" si="82"/>
        <v>0</v>
      </c>
      <c r="CC228" s="934">
        <f t="shared" si="82"/>
        <v>0</v>
      </c>
      <c r="CD228" s="934">
        <f t="shared" si="82"/>
        <v>214855200</v>
      </c>
      <c r="CE228" s="934">
        <f t="shared" si="82"/>
        <v>0</v>
      </c>
      <c r="CF228" s="934">
        <f t="shared" si="82"/>
        <v>0</v>
      </c>
      <c r="CG228" s="934">
        <f t="shared" si="82"/>
        <v>0</v>
      </c>
      <c r="CH228" s="934">
        <f t="shared" si="82"/>
        <v>0</v>
      </c>
      <c r="CI228" s="934">
        <f t="shared" si="82"/>
        <v>0</v>
      </c>
      <c r="CJ228" s="934">
        <f t="shared" si="82"/>
        <v>0</v>
      </c>
      <c r="CK228" s="934">
        <f t="shared" si="82"/>
        <v>0</v>
      </c>
      <c r="CL228" s="934">
        <f t="shared" si="82"/>
        <v>0</v>
      </c>
      <c r="CM228" s="934">
        <f t="shared" si="82"/>
        <v>0</v>
      </c>
      <c r="CN228" s="934">
        <f t="shared" si="82"/>
        <v>0</v>
      </c>
      <c r="CO228" s="934">
        <f t="shared" si="82"/>
        <v>0</v>
      </c>
      <c r="CP228" s="934">
        <f t="shared" si="82"/>
        <v>0</v>
      </c>
      <c r="CQ228" s="934">
        <f t="shared" si="82"/>
        <v>0</v>
      </c>
      <c r="CR228" s="934">
        <f t="shared" si="82"/>
        <v>0</v>
      </c>
      <c r="CS228" s="934">
        <f t="shared" ref="CS228:DT228" si="83">SUM(CS205:CS227)</f>
        <v>0</v>
      </c>
      <c r="CT228" s="934"/>
      <c r="CU228" s="1351">
        <f t="shared" si="83"/>
        <v>734804784</v>
      </c>
      <c r="CV228" s="1351">
        <f t="shared" si="83"/>
        <v>542827365</v>
      </c>
      <c r="CW228" s="1351">
        <f t="shared" si="83"/>
        <v>0</v>
      </c>
      <c r="CX228" s="1351"/>
      <c r="CY228" s="1351">
        <f t="shared" si="83"/>
        <v>0</v>
      </c>
      <c r="CZ228" s="1351">
        <f t="shared" si="83"/>
        <v>0</v>
      </c>
      <c r="DA228" s="1351">
        <f t="shared" si="83"/>
        <v>0</v>
      </c>
      <c r="DB228" s="1351">
        <f t="shared" si="83"/>
        <v>224308829</v>
      </c>
      <c r="DC228" s="1351">
        <f t="shared" si="83"/>
        <v>0</v>
      </c>
      <c r="DD228" s="1351">
        <f t="shared" si="83"/>
        <v>0</v>
      </c>
      <c r="DE228" s="1351">
        <f t="shared" si="83"/>
        <v>0</v>
      </c>
      <c r="DF228" s="1351">
        <f t="shared" si="83"/>
        <v>0</v>
      </c>
      <c r="DG228" s="1351">
        <f t="shared" si="83"/>
        <v>0</v>
      </c>
      <c r="DH228" s="1351">
        <f t="shared" si="83"/>
        <v>0</v>
      </c>
      <c r="DI228" s="1351">
        <f t="shared" si="83"/>
        <v>0</v>
      </c>
      <c r="DJ228" s="1351">
        <f t="shared" si="83"/>
        <v>0</v>
      </c>
      <c r="DK228" s="1351">
        <f t="shared" si="83"/>
        <v>0</v>
      </c>
      <c r="DL228" s="1351">
        <f t="shared" si="83"/>
        <v>0</v>
      </c>
      <c r="DM228" s="1351">
        <f t="shared" si="83"/>
        <v>0</v>
      </c>
      <c r="DN228" s="1351">
        <f t="shared" si="83"/>
        <v>0</v>
      </c>
      <c r="DO228" s="1351">
        <f t="shared" si="83"/>
        <v>0</v>
      </c>
      <c r="DP228" s="1351">
        <f t="shared" si="83"/>
        <v>0</v>
      </c>
      <c r="DQ228" s="1351">
        <f t="shared" si="83"/>
        <v>0</v>
      </c>
      <c r="DR228" s="1352"/>
      <c r="DS228" s="1352">
        <f t="shared" si="83"/>
        <v>767136194</v>
      </c>
      <c r="DT228" s="1351">
        <f t="shared" si="83"/>
        <v>2811365298</v>
      </c>
      <c r="DU228" s="1353" t="s">
        <v>1178</v>
      </c>
      <c r="DV228" s="1354"/>
      <c r="DW228" s="789"/>
      <c r="DX228" s="789"/>
      <c r="DY228" s="789"/>
      <c r="DZ228" s="789"/>
    </row>
    <row r="229" spans="1:130" ht="51.75" customHeight="1" x14ac:dyDescent="0.25">
      <c r="A229" s="969">
        <v>3</v>
      </c>
      <c r="B229" s="1256" t="s">
        <v>678</v>
      </c>
      <c r="C229" s="1134" t="s">
        <v>759</v>
      </c>
      <c r="D229" s="1134" t="s">
        <v>760</v>
      </c>
      <c r="E229" s="1134" t="s">
        <v>761</v>
      </c>
      <c r="F229" s="1134" t="s">
        <v>762</v>
      </c>
      <c r="G229" s="1134" t="s">
        <v>763</v>
      </c>
      <c r="H229" s="1134">
        <v>400</v>
      </c>
      <c r="I229" s="1134" t="s">
        <v>764</v>
      </c>
      <c r="J229" s="1134" t="s">
        <v>105</v>
      </c>
      <c r="K229" s="1134" t="s">
        <v>124</v>
      </c>
      <c r="L229" s="1134">
        <v>1200</v>
      </c>
      <c r="M229" s="1134">
        <v>1200</v>
      </c>
      <c r="N229" s="969" t="s">
        <v>765</v>
      </c>
      <c r="O229" s="969" t="s">
        <v>766</v>
      </c>
      <c r="P229" s="969">
        <v>6</v>
      </c>
      <c r="Q229" s="969">
        <v>2023</v>
      </c>
      <c r="R229" s="969" t="s">
        <v>767</v>
      </c>
      <c r="S229" s="969" t="s">
        <v>105</v>
      </c>
      <c r="T229" s="969" t="s">
        <v>139</v>
      </c>
      <c r="U229" s="969">
        <v>8</v>
      </c>
      <c r="V229" s="969">
        <v>8</v>
      </c>
      <c r="W229" s="969">
        <v>2</v>
      </c>
      <c r="X229" s="969">
        <v>2</v>
      </c>
      <c r="Y229" s="969">
        <v>2</v>
      </c>
      <c r="Z229" s="969">
        <v>2</v>
      </c>
      <c r="AA229" s="1203">
        <v>32000000</v>
      </c>
      <c r="AB229" s="1206"/>
      <c r="AC229" s="1206"/>
      <c r="AD229" s="1205"/>
      <c r="AE229" s="1205"/>
      <c r="AF229" s="1205"/>
      <c r="AG229" s="1205"/>
      <c r="AH229" s="1205"/>
      <c r="AI229" s="1205"/>
      <c r="AJ229" s="1205"/>
      <c r="AK229" s="1205"/>
      <c r="AL229" s="1205"/>
      <c r="AM229" s="1205"/>
      <c r="AN229" s="1205"/>
      <c r="AO229" s="1205"/>
      <c r="AP229" s="1205"/>
      <c r="AQ229" s="1205"/>
      <c r="AR229" s="1205"/>
      <c r="AS229" s="1205"/>
      <c r="AT229" s="1205"/>
      <c r="AU229" s="1205"/>
      <c r="AV229" s="1205"/>
      <c r="AW229" s="1205">
        <v>2000000</v>
      </c>
      <c r="AX229" s="1205"/>
      <c r="AY229" s="694">
        <f>SUM(AA229:AX229)</f>
        <v>34000000</v>
      </c>
      <c r="AZ229" s="1204">
        <v>55000000</v>
      </c>
      <c r="BA229" s="1221"/>
      <c r="BB229" s="1221"/>
      <c r="BC229" s="1221"/>
      <c r="BD229" s="1221"/>
      <c r="BE229" s="1221"/>
      <c r="BF229" s="1221"/>
      <c r="BG229" s="1221"/>
      <c r="BH229" s="1221"/>
      <c r="BI229" s="1221"/>
      <c r="BJ229" s="1221"/>
      <c r="BK229" s="1221"/>
      <c r="BL229" s="1221"/>
      <c r="BM229" s="1221"/>
      <c r="BN229" s="1221"/>
      <c r="BO229" s="1221"/>
      <c r="BP229" s="1221"/>
      <c r="BQ229" s="1221"/>
      <c r="BR229" s="1221"/>
      <c r="BS229" s="1221"/>
      <c r="BT229" s="1221"/>
      <c r="BU229" s="1221"/>
      <c r="BV229" s="1221"/>
      <c r="BW229" s="695">
        <f>SUM(AZ229:BU229)</f>
        <v>55000000</v>
      </c>
      <c r="BX229" s="1213">
        <v>55000000</v>
      </c>
      <c r="BY229" s="1213"/>
      <c r="BZ229" s="1213"/>
      <c r="CA229" s="1213"/>
      <c r="CB229" s="1213"/>
      <c r="CC229" s="1213"/>
      <c r="CD229" s="1213"/>
      <c r="CE229" s="1213"/>
      <c r="CF229" s="1213"/>
      <c r="CG229" s="1213"/>
      <c r="CH229" s="1213"/>
      <c r="CI229" s="1213"/>
      <c r="CJ229" s="1213"/>
      <c r="CK229" s="1213"/>
      <c r="CL229" s="1213"/>
      <c r="CM229" s="1213"/>
      <c r="CN229" s="1213"/>
      <c r="CO229" s="1213"/>
      <c r="CP229" s="1213"/>
      <c r="CQ229" s="1213"/>
      <c r="CR229" s="1213"/>
      <c r="CS229" s="1213"/>
      <c r="CT229" s="1213"/>
      <c r="CU229" s="1231">
        <f>SUM(BX229:CS229)</f>
        <v>55000000</v>
      </c>
      <c r="CV229" s="1213">
        <f t="shared" ref="CV229:CV234" si="84">+BW229</f>
        <v>55000000</v>
      </c>
      <c r="CW229" s="1213"/>
      <c r="CX229" s="1213"/>
      <c r="CY229" s="1213"/>
      <c r="CZ229" s="1213"/>
      <c r="DA229" s="1213"/>
      <c r="DB229" s="1214"/>
      <c r="DC229" s="1214"/>
      <c r="DD229" s="1214"/>
      <c r="DE229" s="1214"/>
      <c r="DF229" s="1214"/>
      <c r="DG229" s="1214"/>
      <c r="DH229" s="1214"/>
      <c r="DI229" s="1214"/>
      <c r="DJ229" s="1214"/>
      <c r="DK229" s="1214"/>
      <c r="DL229" s="1214"/>
      <c r="DM229" s="1214"/>
      <c r="DN229" s="1214"/>
      <c r="DO229" s="1214"/>
      <c r="DP229" s="1214"/>
      <c r="DQ229" s="1214"/>
      <c r="DR229" s="1214"/>
      <c r="DS229" s="1362">
        <f>SUM(CV229:DQ229)</f>
        <v>55000000</v>
      </c>
      <c r="DT229" s="1221">
        <f t="shared" ref="DT229:DT241" si="85">+AY229+BW229+CU229+DS229</f>
        <v>199000000</v>
      </c>
      <c r="DU229" s="832" t="s">
        <v>1180</v>
      </c>
    </row>
    <row r="230" spans="1:130" ht="51.75" customHeight="1" x14ac:dyDescent="0.25">
      <c r="A230" s="969">
        <v>3</v>
      </c>
      <c r="B230" s="1257" t="s">
        <v>678</v>
      </c>
      <c r="C230" s="969" t="s">
        <v>759</v>
      </c>
      <c r="D230" s="969" t="s">
        <v>760</v>
      </c>
      <c r="E230" s="969" t="s">
        <v>761</v>
      </c>
      <c r="F230" s="969" t="s">
        <v>762</v>
      </c>
      <c r="G230" s="969" t="s">
        <v>763</v>
      </c>
      <c r="H230" s="969">
        <v>400</v>
      </c>
      <c r="I230" s="969" t="s">
        <v>764</v>
      </c>
      <c r="J230" s="969" t="s">
        <v>105</v>
      </c>
      <c r="K230" s="969" t="s">
        <v>124</v>
      </c>
      <c r="L230" s="969">
        <v>1200</v>
      </c>
      <c r="M230" s="969">
        <v>1200</v>
      </c>
      <c r="N230" s="969" t="s">
        <v>768</v>
      </c>
      <c r="O230" s="969" t="s">
        <v>769</v>
      </c>
      <c r="P230" s="969">
        <v>6</v>
      </c>
      <c r="Q230" s="969">
        <v>2023</v>
      </c>
      <c r="R230" s="969" t="s">
        <v>770</v>
      </c>
      <c r="S230" s="969" t="s">
        <v>105</v>
      </c>
      <c r="T230" s="969" t="s">
        <v>139</v>
      </c>
      <c r="U230" s="969">
        <v>8</v>
      </c>
      <c r="V230" s="969">
        <v>8</v>
      </c>
      <c r="W230" s="969">
        <v>5</v>
      </c>
      <c r="X230" s="969">
        <v>6</v>
      </c>
      <c r="Y230" s="969">
        <v>7</v>
      </c>
      <c r="Z230" s="969">
        <v>8</v>
      </c>
      <c r="AA230" s="1203">
        <f>19800000+20412000</f>
        <v>40212000</v>
      </c>
      <c r="AB230" s="1206"/>
      <c r="AC230" s="1206"/>
      <c r="AD230" s="1205"/>
      <c r="AE230" s="1205"/>
      <c r="AF230" s="1205"/>
      <c r="AG230" s="1205"/>
      <c r="AH230" s="1205"/>
      <c r="AI230" s="1205"/>
      <c r="AJ230" s="1205"/>
      <c r="AK230" s="1205"/>
      <c r="AL230" s="1205"/>
      <c r="AM230" s="1205"/>
      <c r="AN230" s="1205"/>
      <c r="AO230" s="1205"/>
      <c r="AP230" s="1205"/>
      <c r="AQ230" s="1205"/>
      <c r="AR230" s="1205"/>
      <c r="AS230" s="1205"/>
      <c r="AT230" s="1205"/>
      <c r="AU230" s="1205"/>
      <c r="AV230" s="1205"/>
      <c r="AW230" s="1205">
        <v>2000000</v>
      </c>
      <c r="AX230" s="1205"/>
      <c r="AY230" s="694">
        <f t="shared" ref="AY230:AY251" si="86">SUM(AA230:AX230)</f>
        <v>42212000</v>
      </c>
      <c r="AZ230" s="1204">
        <v>89600000</v>
      </c>
      <c r="BA230" s="1221"/>
      <c r="BB230" s="1221"/>
      <c r="BC230" s="1221">
        <f t="shared" ref="BC230:BC235" si="87">+AD230*1.029</f>
        <v>0</v>
      </c>
      <c r="BD230" s="1221"/>
      <c r="BE230" s="1221"/>
      <c r="BF230" s="1221"/>
      <c r="BG230" s="1221"/>
      <c r="BH230" s="1221"/>
      <c r="BI230" s="1221"/>
      <c r="BJ230" s="1221"/>
      <c r="BK230" s="1221"/>
      <c r="BL230" s="1221"/>
      <c r="BM230" s="1221"/>
      <c r="BN230" s="1221"/>
      <c r="BO230" s="1221"/>
      <c r="BP230" s="1221"/>
      <c r="BQ230" s="1221"/>
      <c r="BR230" s="1221"/>
      <c r="BS230" s="1221"/>
      <c r="BT230" s="1221"/>
      <c r="BU230" s="1221"/>
      <c r="BV230" s="1221"/>
      <c r="BW230" s="695">
        <f t="shared" ref="BW230:BW242" si="88">SUM(AZ230:BU230)</f>
        <v>89600000</v>
      </c>
      <c r="BX230" s="1213">
        <v>89600000</v>
      </c>
      <c r="BY230" s="1213"/>
      <c r="BZ230" s="1213"/>
      <c r="CA230" s="1213"/>
      <c r="CB230" s="1213"/>
      <c r="CC230" s="1213"/>
      <c r="CD230" s="1213"/>
      <c r="CE230" s="1213"/>
      <c r="CF230" s="1213"/>
      <c r="CG230" s="1213"/>
      <c r="CH230" s="1213"/>
      <c r="CI230" s="1213"/>
      <c r="CJ230" s="1213"/>
      <c r="CK230" s="1213"/>
      <c r="CL230" s="1213"/>
      <c r="CM230" s="1213"/>
      <c r="CN230" s="1213"/>
      <c r="CO230" s="1213"/>
      <c r="CP230" s="1213"/>
      <c r="CQ230" s="1213"/>
      <c r="CR230" s="1213"/>
      <c r="CS230" s="1213"/>
      <c r="CT230" s="1213"/>
      <c r="CU230" s="1231">
        <f t="shared" ref="CU230:CU251" si="89">SUM(BX230:CS230)</f>
        <v>89600000</v>
      </c>
      <c r="CV230" s="1213">
        <f t="shared" si="84"/>
        <v>89600000</v>
      </c>
      <c r="CW230" s="1213"/>
      <c r="CX230" s="1213"/>
      <c r="CY230" s="1213"/>
      <c r="CZ230" s="1213"/>
      <c r="DA230" s="1213"/>
      <c r="DB230" s="1214"/>
      <c r="DC230" s="1214"/>
      <c r="DD230" s="1214"/>
      <c r="DE230" s="1214"/>
      <c r="DF230" s="1214"/>
      <c r="DG230" s="1214"/>
      <c r="DH230" s="1214"/>
      <c r="DI230" s="1214"/>
      <c r="DJ230" s="1214"/>
      <c r="DK230" s="1214"/>
      <c r="DL230" s="1214"/>
      <c r="DM230" s="1214"/>
      <c r="DN230" s="1214"/>
      <c r="DO230" s="1214"/>
      <c r="DP230" s="1214"/>
      <c r="DQ230" s="1214"/>
      <c r="DR230" s="1214"/>
      <c r="DS230" s="1362">
        <f t="shared" ref="DS230:DS251" si="90">SUM(CV230:DQ230)</f>
        <v>89600000</v>
      </c>
      <c r="DT230" s="1221">
        <f t="shared" si="85"/>
        <v>311012000</v>
      </c>
      <c r="DU230" s="832" t="s">
        <v>1180</v>
      </c>
    </row>
    <row r="231" spans="1:130" ht="51.75" customHeight="1" x14ac:dyDescent="0.25">
      <c r="A231" s="969">
        <v>3</v>
      </c>
      <c r="B231" s="1257" t="s">
        <v>678</v>
      </c>
      <c r="C231" s="969" t="s">
        <v>759</v>
      </c>
      <c r="D231" s="969" t="s">
        <v>760</v>
      </c>
      <c r="E231" s="969" t="s">
        <v>761</v>
      </c>
      <c r="F231" s="969" t="s">
        <v>762</v>
      </c>
      <c r="G231" s="969" t="s">
        <v>763</v>
      </c>
      <c r="H231" s="969">
        <v>400</v>
      </c>
      <c r="I231" s="969" t="s">
        <v>764</v>
      </c>
      <c r="J231" s="969" t="s">
        <v>105</v>
      </c>
      <c r="K231" s="969" t="s">
        <v>124</v>
      </c>
      <c r="L231" s="969">
        <v>1200</v>
      </c>
      <c r="M231" s="969">
        <v>1200</v>
      </c>
      <c r="N231" s="969" t="s">
        <v>771</v>
      </c>
      <c r="O231" s="969" t="s">
        <v>772</v>
      </c>
      <c r="P231" s="969">
        <v>6</v>
      </c>
      <c r="Q231" s="969">
        <v>2023</v>
      </c>
      <c r="R231" s="969" t="s">
        <v>773</v>
      </c>
      <c r="S231" s="969" t="s">
        <v>105</v>
      </c>
      <c r="T231" s="969" t="s">
        <v>139</v>
      </c>
      <c r="U231" s="969">
        <v>36</v>
      </c>
      <c r="V231" s="969">
        <v>36</v>
      </c>
      <c r="W231" s="969">
        <v>9</v>
      </c>
      <c r="X231" s="969">
        <v>9</v>
      </c>
      <c r="Y231" s="969">
        <v>9</v>
      </c>
      <c r="Z231" s="969">
        <v>9</v>
      </c>
      <c r="AA231" s="1203">
        <f>64098000+42768000+48370000</f>
        <v>155236000</v>
      </c>
      <c r="AB231" s="1206"/>
      <c r="AC231" s="1206"/>
      <c r="AD231" s="1205"/>
      <c r="AE231" s="1205"/>
      <c r="AF231" s="1205"/>
      <c r="AG231" s="1205"/>
      <c r="AH231" s="1205"/>
      <c r="AI231" s="1205"/>
      <c r="AJ231" s="1205"/>
      <c r="AK231" s="1205"/>
      <c r="AL231" s="1205"/>
      <c r="AM231" s="1205"/>
      <c r="AN231" s="1205"/>
      <c r="AO231" s="1205"/>
      <c r="AP231" s="1205"/>
      <c r="AQ231" s="1205"/>
      <c r="AR231" s="1205"/>
      <c r="AS231" s="1205"/>
      <c r="AT231" s="1205"/>
      <c r="AU231" s="1205"/>
      <c r="AV231" s="1205"/>
      <c r="AW231" s="1205">
        <v>3000000</v>
      </c>
      <c r="AX231" s="1205"/>
      <c r="AY231" s="694">
        <f t="shared" si="86"/>
        <v>158236000</v>
      </c>
      <c r="AZ231" s="1204">
        <v>160000000</v>
      </c>
      <c r="BA231" s="1221"/>
      <c r="BB231" s="1221"/>
      <c r="BC231" s="1221">
        <f t="shared" si="87"/>
        <v>0</v>
      </c>
      <c r="BD231" s="1221"/>
      <c r="BE231" s="1221"/>
      <c r="BF231" s="1221"/>
      <c r="BG231" s="1221"/>
      <c r="BH231" s="1221"/>
      <c r="BI231" s="1221"/>
      <c r="BJ231" s="1221"/>
      <c r="BK231" s="1221"/>
      <c r="BL231" s="1221"/>
      <c r="BM231" s="1221"/>
      <c r="BN231" s="1221"/>
      <c r="BO231" s="1221"/>
      <c r="BP231" s="1221"/>
      <c r="BQ231" s="1221"/>
      <c r="BR231" s="1221"/>
      <c r="BS231" s="1221"/>
      <c r="BT231" s="1221"/>
      <c r="BU231" s="1221"/>
      <c r="BV231" s="1221"/>
      <c r="BW231" s="695">
        <f t="shared" si="88"/>
        <v>160000000</v>
      </c>
      <c r="BX231" s="1213">
        <v>160000000</v>
      </c>
      <c r="BY231" s="1213"/>
      <c r="BZ231" s="1213"/>
      <c r="CA231" s="1213"/>
      <c r="CB231" s="1213"/>
      <c r="CC231" s="1213"/>
      <c r="CD231" s="1213"/>
      <c r="CE231" s="1213"/>
      <c r="CF231" s="1213"/>
      <c r="CG231" s="1213"/>
      <c r="CH231" s="1213"/>
      <c r="CI231" s="1213"/>
      <c r="CJ231" s="1213"/>
      <c r="CK231" s="1213"/>
      <c r="CL231" s="1213"/>
      <c r="CM231" s="1213"/>
      <c r="CN231" s="1213"/>
      <c r="CO231" s="1213"/>
      <c r="CP231" s="1213"/>
      <c r="CQ231" s="1213"/>
      <c r="CR231" s="1213"/>
      <c r="CS231" s="1213"/>
      <c r="CT231" s="1213"/>
      <c r="CU231" s="1231">
        <f t="shared" si="89"/>
        <v>160000000</v>
      </c>
      <c r="CV231" s="1213">
        <f t="shared" si="84"/>
        <v>160000000</v>
      </c>
      <c r="CW231" s="1213"/>
      <c r="CX231" s="1213"/>
      <c r="CY231" s="1213"/>
      <c r="CZ231" s="1213"/>
      <c r="DA231" s="1213"/>
      <c r="DB231" s="1214"/>
      <c r="DC231" s="1214"/>
      <c r="DD231" s="1214"/>
      <c r="DE231" s="1214"/>
      <c r="DF231" s="1214"/>
      <c r="DG231" s="1214"/>
      <c r="DH231" s="1214"/>
      <c r="DI231" s="1214"/>
      <c r="DJ231" s="1214"/>
      <c r="DK231" s="1214"/>
      <c r="DL231" s="1214"/>
      <c r="DM231" s="1214"/>
      <c r="DN231" s="1214"/>
      <c r="DO231" s="1214"/>
      <c r="DP231" s="1214"/>
      <c r="DQ231" s="1214"/>
      <c r="DR231" s="1214"/>
      <c r="DS231" s="1362">
        <f t="shared" si="90"/>
        <v>160000000</v>
      </c>
      <c r="DT231" s="1221">
        <f t="shared" si="85"/>
        <v>638236000</v>
      </c>
      <c r="DU231" s="832" t="s">
        <v>1180</v>
      </c>
    </row>
    <row r="232" spans="1:130" ht="51.75" customHeight="1" x14ac:dyDescent="0.25">
      <c r="A232" s="969">
        <v>3</v>
      </c>
      <c r="B232" s="1257" t="s">
        <v>678</v>
      </c>
      <c r="C232" s="969" t="s">
        <v>759</v>
      </c>
      <c r="D232" s="969" t="s">
        <v>760</v>
      </c>
      <c r="E232" s="969" t="s">
        <v>761</v>
      </c>
      <c r="F232" s="969" t="s">
        <v>762</v>
      </c>
      <c r="G232" s="969" t="s">
        <v>763</v>
      </c>
      <c r="H232" s="969">
        <v>400</v>
      </c>
      <c r="I232" s="969" t="s">
        <v>764</v>
      </c>
      <c r="J232" s="969" t="s">
        <v>105</v>
      </c>
      <c r="K232" s="969" t="s">
        <v>124</v>
      </c>
      <c r="L232" s="969">
        <v>1200</v>
      </c>
      <c r="M232" s="969">
        <v>1200</v>
      </c>
      <c r="N232" s="969" t="s">
        <v>774</v>
      </c>
      <c r="O232" s="969" t="s">
        <v>775</v>
      </c>
      <c r="P232" s="969">
        <v>180</v>
      </c>
      <c r="Q232" s="969">
        <v>2023</v>
      </c>
      <c r="R232" s="969" t="s">
        <v>776</v>
      </c>
      <c r="S232" s="969" t="s">
        <v>105</v>
      </c>
      <c r="T232" s="969" t="s">
        <v>239</v>
      </c>
      <c r="U232" s="969">
        <v>180</v>
      </c>
      <c r="V232" s="969">
        <v>180</v>
      </c>
      <c r="W232" s="969">
        <v>180</v>
      </c>
      <c r="X232" s="969">
        <v>180</v>
      </c>
      <c r="Y232" s="969">
        <v>180</v>
      </c>
      <c r="Z232" s="969">
        <v>180</v>
      </c>
      <c r="AA232" s="1203">
        <v>784842525</v>
      </c>
      <c r="AB232" s="1206"/>
      <c r="AC232" s="1206"/>
      <c r="AD232" s="1205"/>
      <c r="AE232" s="1205"/>
      <c r="AF232" s="1205"/>
      <c r="AG232" s="1205"/>
      <c r="AH232" s="1205"/>
      <c r="AI232" s="1205"/>
      <c r="AJ232" s="1205"/>
      <c r="AK232" s="1205"/>
      <c r="AL232" s="1205"/>
      <c r="AM232" s="1205"/>
      <c r="AN232" s="1205"/>
      <c r="AO232" s="1205"/>
      <c r="AP232" s="1205"/>
      <c r="AQ232" s="1205"/>
      <c r="AR232" s="1205"/>
      <c r="AS232" s="1205"/>
      <c r="AT232" s="1205"/>
      <c r="AU232" s="1205"/>
      <c r="AV232" s="1205"/>
      <c r="AW232" s="1205">
        <v>5000000</v>
      </c>
      <c r="AX232" s="1205"/>
      <c r="AY232" s="694">
        <f t="shared" si="86"/>
        <v>789842525</v>
      </c>
      <c r="AZ232" s="1204">
        <v>850000000</v>
      </c>
      <c r="BA232" s="1221"/>
      <c r="BB232" s="1221"/>
      <c r="BC232" s="1221">
        <f t="shared" si="87"/>
        <v>0</v>
      </c>
      <c r="BD232" s="1221"/>
      <c r="BE232" s="1221"/>
      <c r="BF232" s="1221"/>
      <c r="BG232" s="1221"/>
      <c r="BH232" s="1221"/>
      <c r="BI232" s="1221"/>
      <c r="BJ232" s="1221"/>
      <c r="BK232" s="1221"/>
      <c r="BL232" s="1221"/>
      <c r="BM232" s="1221"/>
      <c r="BN232" s="1221"/>
      <c r="BO232" s="1221"/>
      <c r="BP232" s="1221"/>
      <c r="BQ232" s="1221"/>
      <c r="BR232" s="1221"/>
      <c r="BS232" s="1221"/>
      <c r="BT232" s="1221"/>
      <c r="BU232" s="1221"/>
      <c r="BV232" s="1221"/>
      <c r="BW232" s="695">
        <f t="shared" si="88"/>
        <v>850000000</v>
      </c>
      <c r="BX232" s="1213">
        <v>850000000</v>
      </c>
      <c r="BY232" s="1213"/>
      <c r="BZ232" s="1213"/>
      <c r="CA232" s="1213"/>
      <c r="CB232" s="1213"/>
      <c r="CC232" s="1213"/>
      <c r="CD232" s="1213"/>
      <c r="CE232" s="1213"/>
      <c r="CF232" s="1213"/>
      <c r="CG232" s="1213"/>
      <c r="CH232" s="1213"/>
      <c r="CI232" s="1213"/>
      <c r="CJ232" s="1213"/>
      <c r="CK232" s="1213"/>
      <c r="CL232" s="1213"/>
      <c r="CM232" s="1213"/>
      <c r="CN232" s="1213"/>
      <c r="CO232" s="1213"/>
      <c r="CP232" s="1213"/>
      <c r="CQ232" s="1213"/>
      <c r="CR232" s="1213"/>
      <c r="CS232" s="1213"/>
      <c r="CT232" s="1213"/>
      <c r="CU232" s="1231">
        <f t="shared" si="89"/>
        <v>850000000</v>
      </c>
      <c r="CV232" s="1213">
        <f t="shared" si="84"/>
        <v>850000000</v>
      </c>
      <c r="CW232" s="1213"/>
      <c r="CX232" s="1213"/>
      <c r="CY232" s="1213"/>
      <c r="CZ232" s="1213"/>
      <c r="DA232" s="1213"/>
      <c r="DB232" s="1214"/>
      <c r="DC232" s="1214"/>
      <c r="DD232" s="1214"/>
      <c r="DE232" s="1214"/>
      <c r="DF232" s="1214"/>
      <c r="DG232" s="1214"/>
      <c r="DH232" s="1214"/>
      <c r="DI232" s="1214"/>
      <c r="DJ232" s="1214"/>
      <c r="DK232" s="1214"/>
      <c r="DL232" s="1214"/>
      <c r="DM232" s="1214"/>
      <c r="DN232" s="1214"/>
      <c r="DO232" s="1214"/>
      <c r="DP232" s="1214"/>
      <c r="DQ232" s="1214"/>
      <c r="DR232" s="1214"/>
      <c r="DS232" s="1362">
        <f t="shared" si="90"/>
        <v>850000000</v>
      </c>
      <c r="DT232" s="1221">
        <f t="shared" si="85"/>
        <v>3339842525</v>
      </c>
      <c r="DU232" s="832" t="s">
        <v>1180</v>
      </c>
    </row>
    <row r="233" spans="1:130" ht="51.75" customHeight="1" x14ac:dyDescent="0.25">
      <c r="A233" s="969">
        <v>3</v>
      </c>
      <c r="B233" s="1257" t="s">
        <v>678</v>
      </c>
      <c r="C233" s="969" t="s">
        <v>759</v>
      </c>
      <c r="D233" s="969" t="s">
        <v>760</v>
      </c>
      <c r="E233" s="969" t="s">
        <v>761</v>
      </c>
      <c r="F233" s="969" t="s">
        <v>762</v>
      </c>
      <c r="G233" s="969" t="s">
        <v>763</v>
      </c>
      <c r="H233" s="969">
        <v>400</v>
      </c>
      <c r="I233" s="969" t="s">
        <v>764</v>
      </c>
      <c r="J233" s="969" t="s">
        <v>105</v>
      </c>
      <c r="K233" s="969" t="s">
        <v>124</v>
      </c>
      <c r="L233" s="969">
        <v>1200</v>
      </c>
      <c r="M233" s="969">
        <v>1200</v>
      </c>
      <c r="N233" s="969" t="s">
        <v>777</v>
      </c>
      <c r="O233" s="969" t="s">
        <v>778</v>
      </c>
      <c r="P233" s="969">
        <v>180</v>
      </c>
      <c r="Q233" s="969">
        <v>2023</v>
      </c>
      <c r="R233" s="969" t="s">
        <v>779</v>
      </c>
      <c r="S233" s="969" t="s">
        <v>105</v>
      </c>
      <c r="T233" s="969" t="s">
        <v>239</v>
      </c>
      <c r="U233" s="969">
        <v>180</v>
      </c>
      <c r="V233" s="969">
        <v>180</v>
      </c>
      <c r="W233" s="969">
        <v>180</v>
      </c>
      <c r="X233" s="969">
        <v>180</v>
      </c>
      <c r="Y233" s="969">
        <v>180</v>
      </c>
      <c r="Z233" s="969">
        <v>180</v>
      </c>
      <c r="AA233" s="1203">
        <v>62620000</v>
      </c>
      <c r="AB233" s="1206"/>
      <c r="AC233" s="1206"/>
      <c r="AD233" s="1205"/>
      <c r="AE233" s="1205"/>
      <c r="AF233" s="1205"/>
      <c r="AG233" s="1205"/>
      <c r="AH233" s="1205"/>
      <c r="AI233" s="1205"/>
      <c r="AJ233" s="1205"/>
      <c r="AK233" s="1205"/>
      <c r="AL233" s="1205"/>
      <c r="AM233" s="1205"/>
      <c r="AN233" s="1205"/>
      <c r="AO233" s="1205"/>
      <c r="AP233" s="1205"/>
      <c r="AQ233" s="1205"/>
      <c r="AR233" s="1205"/>
      <c r="AS233" s="1205"/>
      <c r="AT233" s="1205"/>
      <c r="AU233" s="1205"/>
      <c r="AV233" s="1205"/>
      <c r="AW233" s="1205">
        <v>5000000</v>
      </c>
      <c r="AX233" s="1205"/>
      <c r="AY233" s="694">
        <f t="shared" si="86"/>
        <v>67620000</v>
      </c>
      <c r="AZ233" s="1204">
        <v>70000000</v>
      </c>
      <c r="BA233" s="1221"/>
      <c r="BB233" s="1221"/>
      <c r="BC233" s="1221">
        <f t="shared" si="87"/>
        <v>0</v>
      </c>
      <c r="BD233" s="1221"/>
      <c r="BE233" s="1221"/>
      <c r="BF233" s="1221"/>
      <c r="BG233" s="1221"/>
      <c r="BH233" s="1221"/>
      <c r="BI233" s="1221"/>
      <c r="BJ233" s="1221"/>
      <c r="BK233" s="1221"/>
      <c r="BL233" s="1221"/>
      <c r="BM233" s="1221"/>
      <c r="BN233" s="1221"/>
      <c r="BO233" s="1221"/>
      <c r="BP233" s="1221"/>
      <c r="BQ233" s="1221"/>
      <c r="BR233" s="1221"/>
      <c r="BS233" s="1221"/>
      <c r="BT233" s="1221"/>
      <c r="BU233" s="1221"/>
      <c r="BV233" s="1221"/>
      <c r="BW233" s="695">
        <f t="shared" si="88"/>
        <v>70000000</v>
      </c>
      <c r="BX233" s="1213">
        <v>70000000</v>
      </c>
      <c r="BY233" s="1213"/>
      <c r="BZ233" s="1213"/>
      <c r="CA233" s="1213"/>
      <c r="CB233" s="1213"/>
      <c r="CC233" s="1213"/>
      <c r="CD233" s="1213"/>
      <c r="CE233" s="1213"/>
      <c r="CF233" s="1213"/>
      <c r="CG233" s="1213"/>
      <c r="CH233" s="1213"/>
      <c r="CI233" s="1213"/>
      <c r="CJ233" s="1213"/>
      <c r="CK233" s="1213"/>
      <c r="CL233" s="1213"/>
      <c r="CM233" s="1213"/>
      <c r="CN233" s="1213"/>
      <c r="CO233" s="1213"/>
      <c r="CP233" s="1213"/>
      <c r="CQ233" s="1213"/>
      <c r="CR233" s="1213"/>
      <c r="CS233" s="1213"/>
      <c r="CT233" s="1213"/>
      <c r="CU233" s="1231">
        <f t="shared" si="89"/>
        <v>70000000</v>
      </c>
      <c r="CV233" s="1213">
        <f t="shared" si="84"/>
        <v>70000000</v>
      </c>
      <c r="CW233" s="1213"/>
      <c r="CX233" s="1213"/>
      <c r="CY233" s="1213"/>
      <c r="CZ233" s="1213"/>
      <c r="DA233" s="1213"/>
      <c r="DB233" s="1214"/>
      <c r="DC233" s="1214"/>
      <c r="DD233" s="1214"/>
      <c r="DE233" s="1214"/>
      <c r="DF233" s="1214"/>
      <c r="DG233" s="1214"/>
      <c r="DH233" s="1214"/>
      <c r="DI233" s="1214"/>
      <c r="DJ233" s="1214"/>
      <c r="DK233" s="1214"/>
      <c r="DL233" s="1214"/>
      <c r="DM233" s="1214"/>
      <c r="DN233" s="1214"/>
      <c r="DO233" s="1214"/>
      <c r="DP233" s="1214"/>
      <c r="DQ233" s="1214"/>
      <c r="DR233" s="1214"/>
      <c r="DS233" s="1362">
        <f t="shared" si="90"/>
        <v>70000000</v>
      </c>
      <c r="DT233" s="1221">
        <f t="shared" si="85"/>
        <v>277620000</v>
      </c>
      <c r="DU233" s="832" t="s">
        <v>1180</v>
      </c>
    </row>
    <row r="234" spans="1:130" ht="51.75" customHeight="1" x14ac:dyDescent="0.25">
      <c r="A234" s="969">
        <v>3</v>
      </c>
      <c r="B234" s="1257" t="s">
        <v>678</v>
      </c>
      <c r="C234" s="969" t="s">
        <v>759</v>
      </c>
      <c r="D234" s="969" t="s">
        <v>760</v>
      </c>
      <c r="E234" s="969" t="s">
        <v>761</v>
      </c>
      <c r="F234" s="969" t="s">
        <v>762</v>
      </c>
      <c r="G234" s="969" t="s">
        <v>763</v>
      </c>
      <c r="H234" s="969">
        <v>400</v>
      </c>
      <c r="I234" s="969" t="s">
        <v>764</v>
      </c>
      <c r="J234" s="969" t="s">
        <v>105</v>
      </c>
      <c r="K234" s="969" t="s">
        <v>124</v>
      </c>
      <c r="L234" s="969">
        <v>1200</v>
      </c>
      <c r="M234" s="969">
        <v>1200</v>
      </c>
      <c r="N234" s="969" t="s">
        <v>780</v>
      </c>
      <c r="O234" s="969" t="s">
        <v>781</v>
      </c>
      <c r="P234" s="969">
        <v>50</v>
      </c>
      <c r="Q234" s="969">
        <v>2023</v>
      </c>
      <c r="R234" s="969" t="s">
        <v>782</v>
      </c>
      <c r="S234" s="969" t="s">
        <v>105</v>
      </c>
      <c r="T234" s="969" t="s">
        <v>139</v>
      </c>
      <c r="U234" s="969">
        <v>300</v>
      </c>
      <c r="V234" s="969">
        <v>350</v>
      </c>
      <c r="W234" s="969">
        <v>200</v>
      </c>
      <c r="X234" s="969">
        <v>225</v>
      </c>
      <c r="Y234" s="969">
        <v>250</v>
      </c>
      <c r="Z234" s="969">
        <v>300</v>
      </c>
      <c r="AA234" s="1203">
        <v>100000000</v>
      </c>
      <c r="AB234" s="1206"/>
      <c r="AC234" s="1206"/>
      <c r="AD234" s="1205"/>
      <c r="AE234" s="1205"/>
      <c r="AF234" s="1205"/>
      <c r="AG234" s="1205"/>
      <c r="AH234" s="1205"/>
      <c r="AI234" s="1205"/>
      <c r="AJ234" s="1205"/>
      <c r="AK234" s="1205"/>
      <c r="AL234" s="1205"/>
      <c r="AM234" s="1205"/>
      <c r="AN234" s="1205"/>
      <c r="AO234" s="1205"/>
      <c r="AP234" s="1205"/>
      <c r="AQ234" s="1205"/>
      <c r="AR234" s="1205"/>
      <c r="AS234" s="1205"/>
      <c r="AT234" s="1205"/>
      <c r="AU234" s="1205"/>
      <c r="AV234" s="1205"/>
      <c r="AW234" s="1205">
        <v>5000000</v>
      </c>
      <c r="AX234" s="1205"/>
      <c r="AY234" s="694">
        <f t="shared" si="86"/>
        <v>105000000</v>
      </c>
      <c r="AZ234" s="1204">
        <v>150000000</v>
      </c>
      <c r="BA234" s="1221"/>
      <c r="BB234" s="1221"/>
      <c r="BC234" s="1221">
        <f t="shared" si="87"/>
        <v>0</v>
      </c>
      <c r="BD234" s="1221"/>
      <c r="BE234" s="1221"/>
      <c r="BF234" s="1221"/>
      <c r="BG234" s="1221"/>
      <c r="BH234" s="1221"/>
      <c r="BI234" s="1221"/>
      <c r="BJ234" s="1221"/>
      <c r="BK234" s="1221"/>
      <c r="BL234" s="1221"/>
      <c r="BM234" s="1221"/>
      <c r="BN234" s="1221"/>
      <c r="BO234" s="1221"/>
      <c r="BP234" s="1221"/>
      <c r="BQ234" s="1221"/>
      <c r="BR234" s="1221"/>
      <c r="BS234" s="1221"/>
      <c r="BT234" s="1221"/>
      <c r="BU234" s="1221"/>
      <c r="BV234" s="1221"/>
      <c r="BW234" s="695">
        <f t="shared" si="88"/>
        <v>150000000</v>
      </c>
      <c r="BX234" s="1213">
        <v>150000000</v>
      </c>
      <c r="BY234" s="1213"/>
      <c r="BZ234" s="1213"/>
      <c r="CA234" s="1213"/>
      <c r="CB234" s="1213"/>
      <c r="CC234" s="1213"/>
      <c r="CD234" s="1213"/>
      <c r="CE234" s="1213"/>
      <c r="CF234" s="1213"/>
      <c r="CG234" s="1213"/>
      <c r="CH234" s="1213"/>
      <c r="CI234" s="1213"/>
      <c r="CJ234" s="1213"/>
      <c r="CK234" s="1213"/>
      <c r="CL234" s="1213"/>
      <c r="CM234" s="1213"/>
      <c r="CN234" s="1213"/>
      <c r="CO234" s="1213"/>
      <c r="CP234" s="1213"/>
      <c r="CQ234" s="1213"/>
      <c r="CR234" s="1213"/>
      <c r="CS234" s="1213"/>
      <c r="CT234" s="1213"/>
      <c r="CU234" s="1231">
        <f t="shared" si="89"/>
        <v>150000000</v>
      </c>
      <c r="CV234" s="1213">
        <f t="shared" si="84"/>
        <v>150000000</v>
      </c>
      <c r="CW234" s="1213"/>
      <c r="CX234" s="1213"/>
      <c r="CY234" s="1213"/>
      <c r="CZ234" s="1213"/>
      <c r="DA234" s="1213"/>
      <c r="DB234" s="1214"/>
      <c r="DC234" s="1214"/>
      <c r="DD234" s="1214"/>
      <c r="DE234" s="1214"/>
      <c r="DF234" s="1214"/>
      <c r="DG234" s="1214"/>
      <c r="DH234" s="1214"/>
      <c r="DI234" s="1214"/>
      <c r="DJ234" s="1214"/>
      <c r="DK234" s="1214"/>
      <c r="DL234" s="1214"/>
      <c r="DM234" s="1214"/>
      <c r="DN234" s="1214"/>
      <c r="DO234" s="1214"/>
      <c r="DP234" s="1214"/>
      <c r="DQ234" s="1214"/>
      <c r="DR234" s="1214"/>
      <c r="DS234" s="1362">
        <f t="shared" si="90"/>
        <v>150000000</v>
      </c>
      <c r="DT234" s="1221">
        <f t="shared" si="85"/>
        <v>555000000</v>
      </c>
      <c r="DU234" s="832" t="s">
        <v>1180</v>
      </c>
    </row>
    <row r="235" spans="1:130" ht="51.75" customHeight="1" x14ac:dyDescent="0.25">
      <c r="A235" s="969">
        <v>3</v>
      </c>
      <c r="B235" s="1257" t="s">
        <v>678</v>
      </c>
      <c r="C235" s="969" t="s">
        <v>759</v>
      </c>
      <c r="D235" s="969" t="s">
        <v>760</v>
      </c>
      <c r="E235" s="969" t="s">
        <v>761</v>
      </c>
      <c r="F235" s="969" t="s">
        <v>762</v>
      </c>
      <c r="G235" s="969" t="s">
        <v>763</v>
      </c>
      <c r="H235" s="969">
        <v>400</v>
      </c>
      <c r="I235" s="969" t="s">
        <v>764</v>
      </c>
      <c r="J235" s="969" t="s">
        <v>105</v>
      </c>
      <c r="K235" s="969" t="s">
        <v>124</v>
      </c>
      <c r="L235" s="969">
        <v>1200</v>
      </c>
      <c r="M235" s="969">
        <v>1200</v>
      </c>
      <c r="N235" s="969" t="s">
        <v>783</v>
      </c>
      <c r="O235" s="969" t="s">
        <v>784</v>
      </c>
      <c r="P235" s="969">
        <v>0</v>
      </c>
      <c r="Q235" s="969">
        <v>2023</v>
      </c>
      <c r="R235" s="969" t="s">
        <v>785</v>
      </c>
      <c r="S235" s="969" t="s">
        <v>105</v>
      </c>
      <c r="T235" s="969" t="s">
        <v>139</v>
      </c>
      <c r="U235" s="969">
        <v>1</v>
      </c>
      <c r="V235" s="969">
        <v>1</v>
      </c>
      <c r="W235" s="969">
        <v>0</v>
      </c>
      <c r="X235" s="969">
        <v>0</v>
      </c>
      <c r="Y235" s="969">
        <v>0.5</v>
      </c>
      <c r="Z235" s="969">
        <v>0.5</v>
      </c>
      <c r="AA235" s="1203">
        <v>0</v>
      </c>
      <c r="AB235" s="1206"/>
      <c r="AC235" s="1206"/>
      <c r="AD235" s="1205"/>
      <c r="AE235" s="1205"/>
      <c r="AF235" s="1205"/>
      <c r="AG235" s="1205"/>
      <c r="AH235" s="1205"/>
      <c r="AI235" s="1205"/>
      <c r="AJ235" s="1205"/>
      <c r="AK235" s="1205"/>
      <c r="AL235" s="1205"/>
      <c r="AM235" s="1205"/>
      <c r="AN235" s="1205"/>
      <c r="AO235" s="1205"/>
      <c r="AP235" s="1205"/>
      <c r="AQ235" s="1205"/>
      <c r="AR235" s="1205"/>
      <c r="AS235" s="1205"/>
      <c r="AT235" s="1205"/>
      <c r="AU235" s="1205"/>
      <c r="AV235" s="1205"/>
      <c r="AW235" s="1205">
        <v>5000000</v>
      </c>
      <c r="AX235" s="1205"/>
      <c r="AY235" s="694">
        <f t="shared" si="86"/>
        <v>5000000</v>
      </c>
      <c r="AZ235" s="1204">
        <v>0</v>
      </c>
      <c r="BA235" s="1221"/>
      <c r="BB235" s="1221"/>
      <c r="BC235" s="1221">
        <f t="shared" si="87"/>
        <v>0</v>
      </c>
      <c r="BD235" s="1221"/>
      <c r="BE235" s="1221"/>
      <c r="BF235" s="1221"/>
      <c r="BG235" s="1221"/>
      <c r="BH235" s="1221"/>
      <c r="BI235" s="1221"/>
      <c r="BJ235" s="1221"/>
      <c r="BK235" s="1221"/>
      <c r="BL235" s="1221"/>
      <c r="BM235" s="1221"/>
      <c r="BN235" s="1221"/>
      <c r="BO235" s="1221"/>
      <c r="BP235" s="1221"/>
      <c r="BQ235" s="1221"/>
      <c r="BR235" s="1221"/>
      <c r="BS235" s="1221"/>
      <c r="BT235" s="1221"/>
      <c r="BU235" s="1221"/>
      <c r="BV235" s="1221"/>
      <c r="BW235" s="695">
        <f t="shared" si="88"/>
        <v>0</v>
      </c>
      <c r="BX235" s="1213">
        <v>100000000</v>
      </c>
      <c r="BY235" s="1213"/>
      <c r="BZ235" s="1213"/>
      <c r="CA235" s="1213"/>
      <c r="CB235" s="1213"/>
      <c r="CC235" s="1213"/>
      <c r="CD235" s="1213"/>
      <c r="CE235" s="1213"/>
      <c r="CF235" s="1213"/>
      <c r="CG235" s="1213"/>
      <c r="CH235" s="1213"/>
      <c r="CI235" s="1213"/>
      <c r="CJ235" s="1213"/>
      <c r="CK235" s="1213"/>
      <c r="CL235" s="1213"/>
      <c r="CM235" s="1213"/>
      <c r="CN235" s="1213"/>
      <c r="CO235" s="1213"/>
      <c r="CP235" s="1213"/>
      <c r="CQ235" s="1213"/>
      <c r="CR235" s="1213"/>
      <c r="CS235" s="1213"/>
      <c r="CT235" s="1213"/>
      <c r="CU235" s="1231">
        <f t="shared" si="89"/>
        <v>100000000</v>
      </c>
      <c r="CV235" s="1213">
        <v>100000000</v>
      </c>
      <c r="CW235" s="1213"/>
      <c r="CX235" s="1213"/>
      <c r="CY235" s="1213"/>
      <c r="CZ235" s="1213"/>
      <c r="DA235" s="1213"/>
      <c r="DB235" s="1214"/>
      <c r="DC235" s="1214"/>
      <c r="DD235" s="1214"/>
      <c r="DE235" s="1214"/>
      <c r="DF235" s="1214"/>
      <c r="DG235" s="1214"/>
      <c r="DH235" s="1214"/>
      <c r="DI235" s="1214"/>
      <c r="DJ235" s="1214"/>
      <c r="DK235" s="1214"/>
      <c r="DL235" s="1214"/>
      <c r="DM235" s="1214"/>
      <c r="DN235" s="1214"/>
      <c r="DO235" s="1214"/>
      <c r="DP235" s="1214"/>
      <c r="DQ235" s="1214"/>
      <c r="DR235" s="1214"/>
      <c r="DS235" s="1362">
        <f t="shared" si="90"/>
        <v>100000000</v>
      </c>
      <c r="DT235" s="1221">
        <f t="shared" si="85"/>
        <v>205000000</v>
      </c>
      <c r="DU235" s="832" t="s">
        <v>1180</v>
      </c>
    </row>
    <row r="236" spans="1:130" ht="51.75" customHeight="1" x14ac:dyDescent="0.25">
      <c r="A236" s="969">
        <v>3</v>
      </c>
      <c r="B236" s="1257" t="s">
        <v>678</v>
      </c>
      <c r="C236" s="969" t="s">
        <v>759</v>
      </c>
      <c r="D236" s="969" t="s">
        <v>760</v>
      </c>
      <c r="E236" s="969" t="s">
        <v>761</v>
      </c>
      <c r="F236" s="969" t="s">
        <v>762</v>
      </c>
      <c r="G236" s="969" t="s">
        <v>763</v>
      </c>
      <c r="H236" s="969">
        <v>400</v>
      </c>
      <c r="I236" s="969" t="s">
        <v>764</v>
      </c>
      <c r="J236" s="969" t="s">
        <v>105</v>
      </c>
      <c r="K236" s="969" t="s">
        <v>124</v>
      </c>
      <c r="L236" s="969">
        <v>1200</v>
      </c>
      <c r="M236" s="969">
        <v>1200</v>
      </c>
      <c r="N236" s="969" t="s">
        <v>786</v>
      </c>
      <c r="O236" s="969" t="s">
        <v>787</v>
      </c>
      <c r="P236" s="969">
        <v>0</v>
      </c>
      <c r="Q236" s="969">
        <v>2023</v>
      </c>
      <c r="R236" s="969" t="s">
        <v>788</v>
      </c>
      <c r="S236" s="969" t="s">
        <v>105</v>
      </c>
      <c r="T236" s="969" t="s">
        <v>139</v>
      </c>
      <c r="U236" s="969">
        <v>1</v>
      </c>
      <c r="V236" s="969">
        <v>1</v>
      </c>
      <c r="W236" s="969">
        <v>0</v>
      </c>
      <c r="X236" s="969">
        <v>0.25</v>
      </c>
      <c r="Y236" s="969">
        <v>0.5</v>
      </c>
      <c r="Z236" s="969">
        <v>1</v>
      </c>
      <c r="AA236" s="1203"/>
      <c r="AB236" s="1206"/>
      <c r="AC236" s="1206"/>
      <c r="AD236" s="1205"/>
      <c r="AE236" s="1205"/>
      <c r="AF236" s="1205"/>
      <c r="AG236" s="1205"/>
      <c r="AH236" s="1205"/>
      <c r="AI236" s="1205"/>
      <c r="AJ236" s="1205"/>
      <c r="AK236" s="1205"/>
      <c r="AL236" s="1205"/>
      <c r="AM236" s="1205"/>
      <c r="AN236" s="1205"/>
      <c r="AO236" s="1205"/>
      <c r="AP236" s="1205"/>
      <c r="AQ236" s="1205"/>
      <c r="AR236" s="1205"/>
      <c r="AS236" s="1205"/>
      <c r="AT236" s="1205"/>
      <c r="AU236" s="1205"/>
      <c r="AV236" s="1205"/>
      <c r="AW236" s="1205">
        <v>5000000</v>
      </c>
      <c r="AX236" s="1205"/>
      <c r="AY236" s="694">
        <f t="shared" si="86"/>
        <v>5000000</v>
      </c>
      <c r="AZ236" s="1204">
        <v>106791580</v>
      </c>
      <c r="BA236" s="1221"/>
      <c r="BB236" s="1221"/>
      <c r="BC236" s="1221"/>
      <c r="BD236" s="1221"/>
      <c r="BE236" s="1221"/>
      <c r="BF236" s="1221"/>
      <c r="BG236" s="1221"/>
      <c r="BH236" s="1221"/>
      <c r="BI236" s="1221"/>
      <c r="BJ236" s="1221"/>
      <c r="BK236" s="1221"/>
      <c r="BL236" s="1221"/>
      <c r="BM236" s="1221"/>
      <c r="BN236" s="1221"/>
      <c r="BO236" s="1221"/>
      <c r="BP236" s="1221"/>
      <c r="BQ236" s="1221"/>
      <c r="BR236" s="1221"/>
      <c r="BS236" s="1221"/>
      <c r="BT236" s="1221"/>
      <c r="BU236" s="1221"/>
      <c r="BV236" s="1221"/>
      <c r="BW236" s="695">
        <f t="shared" si="88"/>
        <v>106791580</v>
      </c>
      <c r="BX236" s="1213">
        <v>106791580</v>
      </c>
      <c r="BY236" s="1213"/>
      <c r="BZ236" s="1213"/>
      <c r="CA236" s="1213"/>
      <c r="CB236" s="1213"/>
      <c r="CC236" s="1213"/>
      <c r="CD236" s="1213"/>
      <c r="CE236" s="1213"/>
      <c r="CF236" s="1213"/>
      <c r="CG236" s="1213"/>
      <c r="CH236" s="1213"/>
      <c r="CI236" s="1213"/>
      <c r="CJ236" s="1213"/>
      <c r="CK236" s="1213"/>
      <c r="CL236" s="1213"/>
      <c r="CM236" s="1213"/>
      <c r="CN236" s="1213"/>
      <c r="CO236" s="1213"/>
      <c r="CP236" s="1213"/>
      <c r="CQ236" s="1213"/>
      <c r="CR236" s="1213"/>
      <c r="CS236" s="1213"/>
      <c r="CT236" s="1213"/>
      <c r="CU236" s="1231">
        <f t="shared" si="89"/>
        <v>106791580</v>
      </c>
      <c r="CV236" s="1213">
        <f>+BW236</f>
        <v>106791580</v>
      </c>
      <c r="CW236" s="1213"/>
      <c r="CX236" s="1213"/>
      <c r="CY236" s="1213"/>
      <c r="CZ236" s="1213"/>
      <c r="DA236" s="1213"/>
      <c r="DB236" s="1214"/>
      <c r="DC236" s="1214"/>
      <c r="DD236" s="1214"/>
      <c r="DE236" s="1214"/>
      <c r="DF236" s="1214"/>
      <c r="DG236" s="1214"/>
      <c r="DH236" s="1214"/>
      <c r="DI236" s="1214"/>
      <c r="DJ236" s="1214"/>
      <c r="DK236" s="1214"/>
      <c r="DL236" s="1214"/>
      <c r="DM236" s="1214"/>
      <c r="DN236" s="1214"/>
      <c r="DO236" s="1214"/>
      <c r="DP236" s="1214"/>
      <c r="DQ236" s="1214"/>
      <c r="DR236" s="1214"/>
      <c r="DS236" s="1362">
        <f t="shared" si="90"/>
        <v>106791580</v>
      </c>
      <c r="DT236" s="1221">
        <f t="shared" si="85"/>
        <v>325374740</v>
      </c>
      <c r="DU236" s="832" t="s">
        <v>1180</v>
      </c>
    </row>
    <row r="237" spans="1:130" ht="51.75" customHeight="1" x14ac:dyDescent="0.25">
      <c r="A237" s="969">
        <v>3</v>
      </c>
      <c r="B237" s="1257" t="s">
        <v>678</v>
      </c>
      <c r="C237" s="969" t="s">
        <v>759</v>
      </c>
      <c r="D237" s="969" t="s">
        <v>760</v>
      </c>
      <c r="E237" s="969" t="s">
        <v>761</v>
      </c>
      <c r="F237" s="969" t="s">
        <v>762</v>
      </c>
      <c r="G237" s="969" t="s">
        <v>763</v>
      </c>
      <c r="H237" s="969">
        <v>400</v>
      </c>
      <c r="I237" s="969" t="s">
        <v>764</v>
      </c>
      <c r="J237" s="969" t="s">
        <v>105</v>
      </c>
      <c r="K237" s="969" t="s">
        <v>124</v>
      </c>
      <c r="L237" s="969">
        <v>1200</v>
      </c>
      <c r="M237" s="969">
        <v>1200</v>
      </c>
      <c r="N237" s="969" t="s">
        <v>789</v>
      </c>
      <c r="O237" s="969" t="s">
        <v>1326</v>
      </c>
      <c r="P237" s="969">
        <v>0</v>
      </c>
      <c r="Q237" s="969">
        <v>2023</v>
      </c>
      <c r="R237" s="969" t="s">
        <v>790</v>
      </c>
      <c r="S237" s="969" t="s">
        <v>105</v>
      </c>
      <c r="T237" s="969" t="s">
        <v>139</v>
      </c>
      <c r="U237" s="969">
        <v>500</v>
      </c>
      <c r="V237" s="969">
        <v>500</v>
      </c>
      <c r="W237" s="969">
        <v>50</v>
      </c>
      <c r="X237" s="969">
        <v>200</v>
      </c>
      <c r="Y237" s="969">
        <v>400</v>
      </c>
      <c r="Z237" s="969">
        <v>500</v>
      </c>
      <c r="AA237" s="1203">
        <v>21384000</v>
      </c>
      <c r="AB237" s="1206"/>
      <c r="AC237" s="1206"/>
      <c r="AD237" s="1205"/>
      <c r="AE237" s="1205"/>
      <c r="AF237" s="1205"/>
      <c r="AG237" s="1205"/>
      <c r="AH237" s="1205"/>
      <c r="AI237" s="1205"/>
      <c r="AJ237" s="1205"/>
      <c r="AK237" s="1205"/>
      <c r="AL237" s="1205"/>
      <c r="AM237" s="1205"/>
      <c r="AN237" s="1205"/>
      <c r="AO237" s="1205"/>
      <c r="AP237" s="1205"/>
      <c r="AQ237" s="1205"/>
      <c r="AR237" s="1205"/>
      <c r="AS237" s="1205"/>
      <c r="AT237" s="1205"/>
      <c r="AU237" s="1205"/>
      <c r="AV237" s="1205"/>
      <c r="AW237" s="1205">
        <v>5000000</v>
      </c>
      <c r="AX237" s="1205"/>
      <c r="AY237" s="694">
        <f t="shared" si="86"/>
        <v>26384000</v>
      </c>
      <c r="AZ237" s="1204">
        <v>30000000</v>
      </c>
      <c r="BA237" s="1221"/>
      <c r="BB237" s="1221"/>
      <c r="BC237" s="1221">
        <f>+AD237*1.029</f>
        <v>0</v>
      </c>
      <c r="BD237" s="1221"/>
      <c r="BE237" s="1221"/>
      <c r="BF237" s="1221"/>
      <c r="BG237" s="1221"/>
      <c r="BH237" s="1221"/>
      <c r="BI237" s="1221"/>
      <c r="BJ237" s="1221"/>
      <c r="BK237" s="1221"/>
      <c r="BL237" s="1221"/>
      <c r="BM237" s="1221"/>
      <c r="BN237" s="1221"/>
      <c r="BO237" s="1221"/>
      <c r="BP237" s="1221"/>
      <c r="BQ237" s="1221"/>
      <c r="BR237" s="1221"/>
      <c r="BS237" s="1221"/>
      <c r="BT237" s="1221"/>
      <c r="BU237" s="1221"/>
      <c r="BV237" s="1221"/>
      <c r="BW237" s="695">
        <f t="shared" si="88"/>
        <v>30000000</v>
      </c>
      <c r="BX237" s="1213">
        <v>30000000</v>
      </c>
      <c r="BY237" s="1213"/>
      <c r="BZ237" s="1213"/>
      <c r="CA237" s="1213"/>
      <c r="CB237" s="1213"/>
      <c r="CC237" s="1213"/>
      <c r="CD237" s="1213"/>
      <c r="CE237" s="1213"/>
      <c r="CF237" s="1213"/>
      <c r="CG237" s="1213"/>
      <c r="CH237" s="1213"/>
      <c r="CI237" s="1213"/>
      <c r="CJ237" s="1213"/>
      <c r="CK237" s="1213"/>
      <c r="CL237" s="1213"/>
      <c r="CM237" s="1213"/>
      <c r="CN237" s="1213"/>
      <c r="CO237" s="1213"/>
      <c r="CP237" s="1213"/>
      <c r="CQ237" s="1213"/>
      <c r="CR237" s="1213"/>
      <c r="CS237" s="1213"/>
      <c r="CT237" s="1213"/>
      <c r="CU237" s="1231">
        <f t="shared" si="89"/>
        <v>30000000</v>
      </c>
      <c r="CV237" s="1213">
        <v>30000000</v>
      </c>
      <c r="CW237" s="1213"/>
      <c r="CX237" s="1213"/>
      <c r="CY237" s="1213"/>
      <c r="CZ237" s="1213"/>
      <c r="DA237" s="1213"/>
      <c r="DB237" s="1214"/>
      <c r="DC237" s="1214"/>
      <c r="DD237" s="1214"/>
      <c r="DE237" s="1214"/>
      <c r="DF237" s="1214"/>
      <c r="DG237" s="1214"/>
      <c r="DH237" s="1214"/>
      <c r="DI237" s="1214"/>
      <c r="DJ237" s="1214"/>
      <c r="DK237" s="1214"/>
      <c r="DL237" s="1214"/>
      <c r="DM237" s="1214"/>
      <c r="DN237" s="1214"/>
      <c r="DO237" s="1214"/>
      <c r="DP237" s="1214"/>
      <c r="DQ237" s="1214"/>
      <c r="DR237" s="1214"/>
      <c r="DS237" s="1362">
        <f t="shared" si="90"/>
        <v>30000000</v>
      </c>
      <c r="DT237" s="1221">
        <f t="shared" si="85"/>
        <v>116384000</v>
      </c>
      <c r="DU237" s="832" t="s">
        <v>1180</v>
      </c>
    </row>
    <row r="238" spans="1:130" ht="51.75" customHeight="1" x14ac:dyDescent="0.25">
      <c r="A238" s="969">
        <v>3</v>
      </c>
      <c r="B238" s="1257" t="s">
        <v>678</v>
      </c>
      <c r="C238" s="969" t="s">
        <v>759</v>
      </c>
      <c r="D238" s="969" t="s">
        <v>791</v>
      </c>
      <c r="E238" s="969" t="s">
        <v>792</v>
      </c>
      <c r="F238" s="969" t="s">
        <v>793</v>
      </c>
      <c r="G238" s="969" t="s">
        <v>763</v>
      </c>
      <c r="H238" s="969">
        <v>50</v>
      </c>
      <c r="I238" s="969" t="s">
        <v>764</v>
      </c>
      <c r="J238" s="969" t="s">
        <v>105</v>
      </c>
      <c r="K238" s="969" t="s">
        <v>124</v>
      </c>
      <c r="L238" s="969">
        <v>300</v>
      </c>
      <c r="M238" s="969">
        <v>350</v>
      </c>
      <c r="N238" s="969" t="s">
        <v>1383</v>
      </c>
      <c r="O238" s="969" t="s">
        <v>795</v>
      </c>
      <c r="P238" s="969">
        <v>0</v>
      </c>
      <c r="Q238" s="969">
        <v>2023</v>
      </c>
      <c r="R238" s="969" t="s">
        <v>796</v>
      </c>
      <c r="S238" s="969" t="s">
        <v>105</v>
      </c>
      <c r="T238" s="969" t="s">
        <v>139</v>
      </c>
      <c r="U238" s="969">
        <v>1</v>
      </c>
      <c r="V238" s="969">
        <v>1</v>
      </c>
      <c r="W238" s="969">
        <v>0.25</v>
      </c>
      <c r="X238" s="969">
        <v>0.5</v>
      </c>
      <c r="Y238" s="969">
        <v>0.75</v>
      </c>
      <c r="Z238" s="969">
        <v>1</v>
      </c>
      <c r="AA238" s="1203">
        <v>248000000</v>
      </c>
      <c r="AB238" s="1206"/>
      <c r="AC238" s="1206"/>
      <c r="AD238" s="1205"/>
      <c r="AE238" s="1205"/>
      <c r="AF238" s="1205"/>
      <c r="AG238" s="1205"/>
      <c r="AH238" s="1205"/>
      <c r="AI238" s="1205"/>
      <c r="AJ238" s="1205"/>
      <c r="AK238" s="1205"/>
      <c r="AL238" s="1205"/>
      <c r="AM238" s="1205"/>
      <c r="AN238" s="1205"/>
      <c r="AO238" s="1205"/>
      <c r="AP238" s="1205"/>
      <c r="AQ238" s="1205"/>
      <c r="AR238" s="1205"/>
      <c r="AS238" s="1205"/>
      <c r="AT238" s="1205"/>
      <c r="AU238" s="1205"/>
      <c r="AV238" s="1205"/>
      <c r="AW238" s="1205">
        <v>2000000</v>
      </c>
      <c r="AX238" s="1205"/>
      <c r="AY238" s="694">
        <f t="shared" si="86"/>
        <v>250000000</v>
      </c>
      <c r="AZ238" s="1204">
        <v>150000000</v>
      </c>
      <c r="BA238" s="1221"/>
      <c r="BB238" s="1221"/>
      <c r="BC238" s="1221"/>
      <c r="BD238" s="1221"/>
      <c r="BE238" s="1221"/>
      <c r="BF238" s="1221"/>
      <c r="BG238" s="1221"/>
      <c r="BH238" s="1221"/>
      <c r="BI238" s="1221"/>
      <c r="BJ238" s="1221"/>
      <c r="BK238" s="1221"/>
      <c r="BL238" s="1221"/>
      <c r="BM238" s="1221"/>
      <c r="BN238" s="1221"/>
      <c r="BO238" s="1221"/>
      <c r="BP238" s="1221"/>
      <c r="BQ238" s="1221"/>
      <c r="BR238" s="1221"/>
      <c r="BS238" s="1221"/>
      <c r="BT238" s="1221"/>
      <c r="BU238" s="1221"/>
      <c r="BV238" s="1221"/>
      <c r="BW238" s="695">
        <f t="shared" si="88"/>
        <v>150000000</v>
      </c>
      <c r="BX238" s="1221"/>
      <c r="BY238" s="1221"/>
      <c r="BZ238" s="1221"/>
      <c r="CA238" s="1221"/>
      <c r="CB238" s="1221"/>
      <c r="CC238" s="1221"/>
      <c r="CD238" s="1221"/>
      <c r="CE238" s="1221"/>
      <c r="CF238" s="1221"/>
      <c r="CG238" s="1221"/>
      <c r="CH238" s="1221"/>
      <c r="CI238" s="1221"/>
      <c r="CJ238" s="1221"/>
      <c r="CK238" s="1221"/>
      <c r="CL238" s="1221"/>
      <c r="CM238" s="1221"/>
      <c r="CN238" s="1221"/>
      <c r="CO238" s="1221"/>
      <c r="CP238" s="1221"/>
      <c r="CQ238" s="1221"/>
      <c r="CR238" s="1221"/>
      <c r="CS238" s="1221"/>
      <c r="CT238" s="1221"/>
      <c r="CU238" s="1231">
        <f t="shared" si="89"/>
        <v>0</v>
      </c>
      <c r="CV238" s="1221"/>
      <c r="CW238" s="1221"/>
      <c r="CX238" s="1221"/>
      <c r="CY238" s="1213"/>
      <c r="CZ238" s="1213"/>
      <c r="DA238" s="1213"/>
      <c r="DB238" s="1214"/>
      <c r="DC238" s="1214"/>
      <c r="DD238" s="1214"/>
      <c r="DE238" s="1214"/>
      <c r="DF238" s="1214"/>
      <c r="DG238" s="1214"/>
      <c r="DH238" s="1214"/>
      <c r="DI238" s="1214"/>
      <c r="DJ238" s="1214"/>
      <c r="DK238" s="1214"/>
      <c r="DL238" s="1214"/>
      <c r="DM238" s="1214"/>
      <c r="DN238" s="1214"/>
      <c r="DO238" s="1214"/>
      <c r="DP238" s="1214"/>
      <c r="DQ238" s="1214"/>
      <c r="DR238" s="1214"/>
      <c r="DS238" s="1362">
        <f t="shared" si="90"/>
        <v>0</v>
      </c>
      <c r="DT238" s="1221">
        <f t="shared" si="85"/>
        <v>400000000</v>
      </c>
      <c r="DU238" s="832" t="s">
        <v>1180</v>
      </c>
    </row>
    <row r="239" spans="1:130" ht="51.75" customHeight="1" x14ac:dyDescent="0.25">
      <c r="A239" s="969">
        <v>3</v>
      </c>
      <c r="B239" s="1257" t="s">
        <v>678</v>
      </c>
      <c r="C239" s="969" t="s">
        <v>759</v>
      </c>
      <c r="D239" s="969" t="s">
        <v>791</v>
      </c>
      <c r="E239" s="969" t="s">
        <v>792</v>
      </c>
      <c r="F239" s="969" t="s">
        <v>793</v>
      </c>
      <c r="G239" s="969" t="s">
        <v>763</v>
      </c>
      <c r="H239" s="969">
        <v>50</v>
      </c>
      <c r="I239" s="969" t="s">
        <v>764</v>
      </c>
      <c r="J239" s="969" t="s">
        <v>105</v>
      </c>
      <c r="K239" s="969" t="s">
        <v>124</v>
      </c>
      <c r="L239" s="969">
        <v>300</v>
      </c>
      <c r="M239" s="969">
        <v>350</v>
      </c>
      <c r="N239" s="969" t="s">
        <v>1384</v>
      </c>
      <c r="O239" s="969" t="s">
        <v>798</v>
      </c>
      <c r="P239" s="969">
        <v>194</v>
      </c>
      <c r="Q239" s="969">
        <v>2023</v>
      </c>
      <c r="R239" s="969" t="s">
        <v>799</v>
      </c>
      <c r="S239" s="969" t="s">
        <v>105</v>
      </c>
      <c r="T239" s="969" t="s">
        <v>124</v>
      </c>
      <c r="U239" s="969">
        <v>156</v>
      </c>
      <c r="V239" s="969">
        <v>350</v>
      </c>
      <c r="W239" s="969">
        <v>33</v>
      </c>
      <c r="X239" s="969">
        <f>33+6+6</f>
        <v>45</v>
      </c>
      <c r="Y239" s="969">
        <v>39</v>
      </c>
      <c r="Z239" s="969">
        <v>39</v>
      </c>
      <c r="AA239" s="1203">
        <v>20000000</v>
      </c>
      <c r="AB239" s="1206"/>
      <c r="AC239" s="1206"/>
      <c r="AD239" s="1205"/>
      <c r="AE239" s="1205"/>
      <c r="AF239" s="1205"/>
      <c r="AG239" s="1205"/>
      <c r="AH239" s="1205"/>
      <c r="AI239" s="1205"/>
      <c r="AJ239" s="1205"/>
      <c r="AK239" s="1205"/>
      <c r="AL239" s="1205"/>
      <c r="AM239" s="1205"/>
      <c r="AN239" s="1205"/>
      <c r="AO239" s="1205"/>
      <c r="AP239" s="1205"/>
      <c r="AQ239" s="1205"/>
      <c r="AR239" s="1205"/>
      <c r="AS239" s="1205"/>
      <c r="AT239" s="1205"/>
      <c r="AU239" s="1205"/>
      <c r="AV239" s="1205"/>
      <c r="AW239" s="1205">
        <v>2000000</v>
      </c>
      <c r="AX239" s="1205"/>
      <c r="AY239" s="694">
        <f t="shared" si="86"/>
        <v>22000000</v>
      </c>
      <c r="AZ239" s="1204">
        <v>30000000</v>
      </c>
      <c r="BA239" s="1221"/>
      <c r="BB239" s="1221"/>
      <c r="BC239" s="1221"/>
      <c r="BD239" s="1221"/>
      <c r="BE239" s="1221"/>
      <c r="BF239" s="1221"/>
      <c r="BG239" s="1221"/>
      <c r="BH239" s="1221"/>
      <c r="BI239" s="1221"/>
      <c r="BJ239" s="1221"/>
      <c r="BK239" s="1221"/>
      <c r="BL239" s="1221"/>
      <c r="BM239" s="1221"/>
      <c r="BN239" s="1221"/>
      <c r="BO239" s="1221"/>
      <c r="BP239" s="1221"/>
      <c r="BQ239" s="1221"/>
      <c r="BR239" s="1221"/>
      <c r="BS239" s="1221"/>
      <c r="BT239" s="1221"/>
      <c r="BU239" s="1221"/>
      <c r="BV239" s="1221"/>
      <c r="BW239" s="695">
        <f t="shared" si="88"/>
        <v>30000000</v>
      </c>
      <c r="BX239" s="1221">
        <f>30000000</f>
        <v>30000000</v>
      </c>
      <c r="BY239" s="1221"/>
      <c r="BZ239" s="1221"/>
      <c r="CA239" s="1221"/>
      <c r="CB239" s="1221"/>
      <c r="CC239" s="1221"/>
      <c r="CD239" s="1221"/>
      <c r="CE239" s="1221"/>
      <c r="CF239" s="1221"/>
      <c r="CG239" s="1221"/>
      <c r="CH239" s="1221"/>
      <c r="CI239" s="1221"/>
      <c r="CJ239" s="1221"/>
      <c r="CK239" s="1221"/>
      <c r="CL239" s="1221"/>
      <c r="CM239" s="1221"/>
      <c r="CN239" s="1221"/>
      <c r="CO239" s="1221"/>
      <c r="CP239" s="1221"/>
      <c r="CQ239" s="1221"/>
      <c r="CR239" s="1221"/>
      <c r="CS239" s="1221"/>
      <c r="CT239" s="1221"/>
      <c r="CU239" s="1231">
        <f t="shared" si="89"/>
        <v>30000000</v>
      </c>
      <c r="CV239" s="1221">
        <f>+BW239</f>
        <v>30000000</v>
      </c>
      <c r="CW239" s="1221"/>
      <c r="CX239" s="1221"/>
      <c r="CY239" s="1213"/>
      <c r="CZ239" s="1213"/>
      <c r="DA239" s="1213"/>
      <c r="DB239" s="1214"/>
      <c r="DC239" s="1214"/>
      <c r="DD239" s="1214"/>
      <c r="DE239" s="1214"/>
      <c r="DF239" s="1214"/>
      <c r="DG239" s="1214"/>
      <c r="DH239" s="1214"/>
      <c r="DI239" s="1214"/>
      <c r="DJ239" s="1214"/>
      <c r="DK239" s="1214"/>
      <c r="DL239" s="1214"/>
      <c r="DM239" s="1214"/>
      <c r="DN239" s="1214"/>
      <c r="DO239" s="1214"/>
      <c r="DP239" s="1214"/>
      <c r="DQ239" s="1214"/>
      <c r="DR239" s="1214"/>
      <c r="DS239" s="1362">
        <f t="shared" si="90"/>
        <v>30000000</v>
      </c>
      <c r="DT239" s="1221">
        <f t="shared" si="85"/>
        <v>112000000</v>
      </c>
      <c r="DU239" s="832" t="s">
        <v>1180</v>
      </c>
    </row>
    <row r="240" spans="1:130" ht="51.75" customHeight="1" x14ac:dyDescent="0.25">
      <c r="A240" s="969">
        <v>3</v>
      </c>
      <c r="B240" s="1257" t="s">
        <v>678</v>
      </c>
      <c r="C240" s="969" t="s">
        <v>759</v>
      </c>
      <c r="D240" s="969" t="s">
        <v>791</v>
      </c>
      <c r="E240" s="969" t="s">
        <v>792</v>
      </c>
      <c r="F240" s="969" t="s">
        <v>793</v>
      </c>
      <c r="G240" s="969" t="s">
        <v>763</v>
      </c>
      <c r="H240" s="969">
        <v>50</v>
      </c>
      <c r="I240" s="969" t="s">
        <v>764</v>
      </c>
      <c r="J240" s="969" t="s">
        <v>105</v>
      </c>
      <c r="K240" s="969" t="s">
        <v>124</v>
      </c>
      <c r="L240" s="969">
        <v>300</v>
      </c>
      <c r="M240" s="969">
        <v>350</v>
      </c>
      <c r="N240" s="969" t="s">
        <v>1385</v>
      </c>
      <c r="O240" s="969" t="s">
        <v>801</v>
      </c>
      <c r="P240" s="969">
        <v>0</v>
      </c>
      <c r="Q240" s="969">
        <v>2023</v>
      </c>
      <c r="R240" s="969" t="s">
        <v>802</v>
      </c>
      <c r="S240" s="969" t="s">
        <v>105</v>
      </c>
      <c r="T240" s="969" t="s">
        <v>124</v>
      </c>
      <c r="U240" s="969">
        <v>4</v>
      </c>
      <c r="V240" s="969">
        <v>4</v>
      </c>
      <c r="W240" s="969">
        <v>1</v>
      </c>
      <c r="X240" s="969">
        <v>2</v>
      </c>
      <c r="Y240" s="969">
        <v>3</v>
      </c>
      <c r="Z240" s="969">
        <v>4</v>
      </c>
      <c r="AA240" s="1203">
        <v>19800000</v>
      </c>
      <c r="AB240" s="1206"/>
      <c r="AC240" s="1206"/>
      <c r="AD240" s="1205"/>
      <c r="AE240" s="1205"/>
      <c r="AF240" s="1205"/>
      <c r="AG240" s="1205"/>
      <c r="AH240" s="1205"/>
      <c r="AI240" s="1205"/>
      <c r="AJ240" s="1205"/>
      <c r="AK240" s="1205"/>
      <c r="AL240" s="1205"/>
      <c r="AM240" s="1205"/>
      <c r="AN240" s="1205"/>
      <c r="AO240" s="1205"/>
      <c r="AP240" s="1205"/>
      <c r="AQ240" s="1205"/>
      <c r="AR240" s="1205"/>
      <c r="AS240" s="1205"/>
      <c r="AT240" s="1205"/>
      <c r="AU240" s="1205"/>
      <c r="AV240" s="1205"/>
      <c r="AW240" s="1205">
        <v>2000000</v>
      </c>
      <c r="AX240" s="1205"/>
      <c r="AY240" s="694">
        <f t="shared" si="86"/>
        <v>21800000</v>
      </c>
      <c r="AZ240" s="1204">
        <v>30000000</v>
      </c>
      <c r="BA240" s="1221"/>
      <c r="BB240" s="1221"/>
      <c r="BC240" s="1221"/>
      <c r="BD240" s="1221"/>
      <c r="BE240" s="1221"/>
      <c r="BF240" s="1221"/>
      <c r="BG240" s="1221"/>
      <c r="BH240" s="1221"/>
      <c r="BI240" s="1221"/>
      <c r="BJ240" s="1221"/>
      <c r="BK240" s="1221"/>
      <c r="BL240" s="1221"/>
      <c r="BM240" s="1221"/>
      <c r="BN240" s="1221"/>
      <c r="BO240" s="1221"/>
      <c r="BP240" s="1221"/>
      <c r="BQ240" s="1221"/>
      <c r="BR240" s="1221"/>
      <c r="BS240" s="1221"/>
      <c r="BT240" s="1221"/>
      <c r="BU240" s="1221"/>
      <c r="BV240" s="1221"/>
      <c r="BW240" s="695">
        <f t="shared" si="88"/>
        <v>30000000</v>
      </c>
      <c r="BX240" s="1204">
        <v>30000000</v>
      </c>
      <c r="BY240" s="1204"/>
      <c r="BZ240" s="1204"/>
      <c r="CA240" s="1204"/>
      <c r="CB240" s="1204"/>
      <c r="CC240" s="1204"/>
      <c r="CD240" s="1204"/>
      <c r="CE240" s="1204"/>
      <c r="CF240" s="1204"/>
      <c r="CG240" s="1204"/>
      <c r="CH240" s="1204"/>
      <c r="CI240" s="1204"/>
      <c r="CJ240" s="1204"/>
      <c r="CK240" s="1204"/>
      <c r="CL240" s="1204"/>
      <c r="CM240" s="1204"/>
      <c r="CN240" s="1204"/>
      <c r="CO240" s="1204"/>
      <c r="CP240" s="1204"/>
      <c r="CQ240" s="1204"/>
      <c r="CR240" s="1204"/>
      <c r="CS240" s="1204"/>
      <c r="CT240" s="1204"/>
      <c r="CU240" s="1231">
        <f t="shared" si="89"/>
        <v>30000000</v>
      </c>
      <c r="CV240" s="1221">
        <f>+BW240</f>
        <v>30000000</v>
      </c>
      <c r="CW240" s="1221"/>
      <c r="CX240" s="1221"/>
      <c r="CY240" s="1213"/>
      <c r="CZ240" s="1213"/>
      <c r="DA240" s="1213"/>
      <c r="DB240" s="1214"/>
      <c r="DC240" s="1214"/>
      <c r="DD240" s="1214"/>
      <c r="DE240" s="1214"/>
      <c r="DF240" s="1214"/>
      <c r="DG240" s="1214"/>
      <c r="DH240" s="1214"/>
      <c r="DI240" s="1214"/>
      <c r="DJ240" s="1214"/>
      <c r="DK240" s="1214"/>
      <c r="DL240" s="1214"/>
      <c r="DM240" s="1214"/>
      <c r="DN240" s="1214"/>
      <c r="DO240" s="1214"/>
      <c r="DP240" s="1214"/>
      <c r="DQ240" s="1214"/>
      <c r="DR240" s="1214"/>
      <c r="DS240" s="1362">
        <f t="shared" si="90"/>
        <v>30000000</v>
      </c>
      <c r="DT240" s="1221">
        <f t="shared" si="85"/>
        <v>111800000</v>
      </c>
      <c r="DU240" s="832" t="s">
        <v>1180</v>
      </c>
    </row>
    <row r="241" spans="1:205" ht="51.75" customHeight="1" x14ac:dyDescent="0.25">
      <c r="A241" s="969">
        <v>5</v>
      </c>
      <c r="B241" s="1257" t="s">
        <v>963</v>
      </c>
      <c r="C241" s="969" t="s">
        <v>398</v>
      </c>
      <c r="D241" s="969" t="s">
        <v>1129</v>
      </c>
      <c r="E241" s="969" t="s">
        <v>1130</v>
      </c>
      <c r="F241" s="969" t="s">
        <v>1131</v>
      </c>
      <c r="G241" s="969" t="s">
        <v>1132</v>
      </c>
      <c r="H241" s="969">
        <v>0</v>
      </c>
      <c r="I241" s="969" t="s">
        <v>1133</v>
      </c>
      <c r="J241" s="969" t="s">
        <v>444</v>
      </c>
      <c r="K241" s="969" t="s">
        <v>33</v>
      </c>
      <c r="L241" s="969">
        <v>1</v>
      </c>
      <c r="M241" s="969">
        <v>1</v>
      </c>
      <c r="N241" s="969" t="s">
        <v>1139</v>
      </c>
      <c r="O241" s="969" t="s">
        <v>1140</v>
      </c>
      <c r="P241" s="969"/>
      <c r="Q241" s="969"/>
      <c r="R241" s="969" t="s">
        <v>1095</v>
      </c>
      <c r="S241" s="969" t="s">
        <v>105</v>
      </c>
      <c r="T241" s="969" t="s">
        <v>33</v>
      </c>
      <c r="U241" s="969">
        <v>1</v>
      </c>
      <c r="V241" s="969">
        <v>1</v>
      </c>
      <c r="W241" s="969">
        <v>0.25</v>
      </c>
      <c r="X241" s="969">
        <v>0.5</v>
      </c>
      <c r="Y241" s="969">
        <v>0.75</v>
      </c>
      <c r="Z241" s="969">
        <v>1</v>
      </c>
      <c r="AA241" s="1203">
        <v>50000000</v>
      </c>
      <c r="AB241" s="1206"/>
      <c r="AC241" s="1206"/>
      <c r="AD241" s="1205"/>
      <c r="AE241" s="1205"/>
      <c r="AF241" s="1205"/>
      <c r="AG241" s="1205"/>
      <c r="AH241" s="1205"/>
      <c r="AI241" s="1205"/>
      <c r="AJ241" s="1205"/>
      <c r="AK241" s="1205"/>
      <c r="AL241" s="1205"/>
      <c r="AM241" s="1205"/>
      <c r="AN241" s="1205"/>
      <c r="AO241" s="1205"/>
      <c r="AP241" s="1205"/>
      <c r="AQ241" s="1205"/>
      <c r="AR241" s="1205"/>
      <c r="AS241" s="1205"/>
      <c r="AT241" s="1205"/>
      <c r="AU241" s="1205"/>
      <c r="AV241" s="1205"/>
      <c r="AW241" s="1205"/>
      <c r="AX241" s="1205"/>
      <c r="AY241" s="694">
        <f t="shared" si="86"/>
        <v>50000000</v>
      </c>
      <c r="AZ241" s="1204">
        <v>250000000</v>
      </c>
      <c r="BA241" s="1258"/>
      <c r="BB241" s="1258"/>
      <c r="BC241" s="1258"/>
      <c r="BD241" s="1258"/>
      <c r="BE241" s="1258"/>
      <c r="BF241" s="1258"/>
      <c r="BG241" s="1258"/>
      <c r="BH241" s="1258"/>
      <c r="BI241" s="1258"/>
      <c r="BJ241" s="1258"/>
      <c r="BK241" s="1258"/>
      <c r="BL241" s="1258"/>
      <c r="BM241" s="1258"/>
      <c r="BN241" s="1258"/>
      <c r="BO241" s="1258"/>
      <c r="BP241" s="1258"/>
      <c r="BQ241" s="1258"/>
      <c r="BR241" s="1258"/>
      <c r="BS241" s="1258"/>
      <c r="BT241" s="1258"/>
      <c r="BU241" s="1258"/>
      <c r="BV241" s="1258"/>
      <c r="BW241" s="695">
        <f t="shared" si="88"/>
        <v>250000000</v>
      </c>
      <c r="BX241" s="1204">
        <v>386741230</v>
      </c>
      <c r="BY241" s="1204"/>
      <c r="BZ241" s="1204"/>
      <c r="CA241" s="1204"/>
      <c r="CB241" s="1204"/>
      <c r="CC241" s="1204"/>
      <c r="CD241" s="1204"/>
      <c r="CE241" s="1204"/>
      <c r="CF241" s="1204"/>
      <c r="CG241" s="1204"/>
      <c r="CH241" s="1204"/>
      <c r="CI241" s="1204"/>
      <c r="CJ241" s="1204"/>
      <c r="CK241" s="1204"/>
      <c r="CL241" s="1204"/>
      <c r="CM241" s="1204"/>
      <c r="CN241" s="1204"/>
      <c r="CO241" s="1204"/>
      <c r="CP241" s="1204"/>
      <c r="CQ241" s="1204"/>
      <c r="CR241" s="1204"/>
      <c r="CS241" s="1204"/>
      <c r="CT241" s="1204"/>
      <c r="CU241" s="1231">
        <f t="shared" si="89"/>
        <v>386741230</v>
      </c>
      <c r="CV241" s="1204">
        <v>477299073</v>
      </c>
      <c r="CW241" s="1258"/>
      <c r="CX241" s="1258"/>
      <c r="CY241" s="1259"/>
      <c r="CZ241" s="1259"/>
      <c r="DA241" s="1259"/>
      <c r="DB241" s="1260"/>
      <c r="DC241" s="1260"/>
      <c r="DD241" s="1260"/>
      <c r="DE241" s="1260"/>
      <c r="DF241" s="1260"/>
      <c r="DG241" s="1260"/>
      <c r="DH241" s="1260"/>
      <c r="DI241" s="1260"/>
      <c r="DJ241" s="1260"/>
      <c r="DK241" s="1260"/>
      <c r="DL241" s="1260"/>
      <c r="DM241" s="1260"/>
      <c r="DN241" s="1260"/>
      <c r="DO241" s="1260"/>
      <c r="DP241" s="1260"/>
      <c r="DQ241" s="1260"/>
      <c r="DR241" s="1260"/>
      <c r="DS241" s="1362">
        <f t="shared" si="90"/>
        <v>477299073</v>
      </c>
      <c r="DT241" s="1204">
        <f t="shared" si="85"/>
        <v>1164040303</v>
      </c>
      <c r="DU241" s="1261"/>
    </row>
    <row r="242" spans="1:205" x14ac:dyDescent="0.25">
      <c r="A242" s="969"/>
      <c r="B242" s="1257"/>
      <c r="C242" s="969"/>
      <c r="D242" s="969"/>
      <c r="E242" s="969"/>
      <c r="F242" s="969"/>
      <c r="G242" s="969"/>
      <c r="H242" s="969"/>
      <c r="I242" s="969"/>
      <c r="J242" s="969"/>
      <c r="K242" s="969"/>
      <c r="L242" s="969"/>
      <c r="M242" s="969"/>
      <c r="N242" s="969"/>
      <c r="O242" s="969"/>
      <c r="P242" s="969"/>
      <c r="Q242" s="969"/>
      <c r="R242" s="969"/>
      <c r="S242" s="969"/>
      <c r="T242" s="969"/>
      <c r="U242" s="969"/>
      <c r="V242" s="969"/>
      <c r="W242" s="969"/>
      <c r="X242" s="969"/>
      <c r="Y242" s="969"/>
      <c r="Z242" s="969"/>
      <c r="AA242" s="1205"/>
      <c r="AB242" s="1206"/>
      <c r="AC242" s="1206"/>
      <c r="AD242" s="1205"/>
      <c r="AE242" s="1205"/>
      <c r="AF242" s="1205"/>
      <c r="AG242" s="1205"/>
      <c r="AH242" s="1205"/>
      <c r="AI242" s="1205"/>
      <c r="AJ242" s="1205"/>
      <c r="AK242" s="1205"/>
      <c r="AL242" s="1205"/>
      <c r="AM242" s="1205"/>
      <c r="AN242" s="1205"/>
      <c r="AO242" s="1205"/>
      <c r="AP242" s="1205"/>
      <c r="AQ242" s="1205"/>
      <c r="AR242" s="1205"/>
      <c r="AS242" s="1205"/>
      <c r="AT242" s="1205"/>
      <c r="AU242" s="1205"/>
      <c r="AV242" s="1205"/>
      <c r="AW242" s="1205"/>
      <c r="AX242" s="1205"/>
      <c r="AY242" s="694">
        <f t="shared" si="86"/>
        <v>0</v>
      </c>
      <c r="AZ242" s="1204"/>
      <c r="BA242" s="1258"/>
      <c r="BB242" s="1258"/>
      <c r="BC242" s="1258"/>
      <c r="BD242" s="1258"/>
      <c r="BE242" s="1258"/>
      <c r="BF242" s="1258"/>
      <c r="BG242" s="1258"/>
      <c r="BH242" s="1258"/>
      <c r="BI242" s="1258"/>
      <c r="BJ242" s="1258"/>
      <c r="BK242" s="1258"/>
      <c r="BL242" s="1258"/>
      <c r="BM242" s="1258"/>
      <c r="BN242" s="1258"/>
      <c r="BO242" s="1258"/>
      <c r="BP242" s="1258"/>
      <c r="BQ242" s="1258"/>
      <c r="BR242" s="1258"/>
      <c r="BS242" s="1258"/>
      <c r="BT242" s="1258"/>
      <c r="BU242" s="1258"/>
      <c r="BV242" s="1258"/>
      <c r="BW242" s="695">
        <f t="shared" si="88"/>
        <v>0</v>
      </c>
      <c r="BX242" s="1204"/>
      <c r="BY242" s="1204"/>
      <c r="BZ242" s="1204"/>
      <c r="CA242" s="1204"/>
      <c r="CB242" s="1204"/>
      <c r="CC242" s="1204"/>
      <c r="CD242" s="1204"/>
      <c r="CE242" s="1204"/>
      <c r="CF242" s="1204"/>
      <c r="CG242" s="1204"/>
      <c r="CH242" s="1204"/>
      <c r="CI242" s="1204"/>
      <c r="CJ242" s="1204"/>
      <c r="CK242" s="1204"/>
      <c r="CL242" s="1204"/>
      <c r="CM242" s="1204"/>
      <c r="CN242" s="1204"/>
      <c r="CO242" s="1204"/>
      <c r="CP242" s="1204"/>
      <c r="CQ242" s="1204"/>
      <c r="CR242" s="1204"/>
      <c r="CS242" s="1204"/>
      <c r="CT242" s="1204"/>
      <c r="CU242" s="1231"/>
      <c r="CV242" s="1258"/>
      <c r="CW242" s="1258"/>
      <c r="CX242" s="1258"/>
      <c r="CY242" s="1259"/>
      <c r="CZ242" s="1259"/>
      <c r="DA242" s="1259"/>
      <c r="DB242" s="1260"/>
      <c r="DC242" s="1260"/>
      <c r="DD242" s="1260"/>
      <c r="DE242" s="1260"/>
      <c r="DF242" s="1260"/>
      <c r="DG242" s="1260"/>
      <c r="DH242" s="1260"/>
      <c r="DI242" s="1260"/>
      <c r="DJ242" s="1260"/>
      <c r="DK242" s="1260"/>
      <c r="DL242" s="1260"/>
      <c r="DM242" s="1260"/>
      <c r="DN242" s="1260"/>
      <c r="DO242" s="1260"/>
      <c r="DP242" s="1260"/>
      <c r="DQ242" s="1260"/>
      <c r="DR242" s="1260"/>
      <c r="DS242" s="1362">
        <f t="shared" si="90"/>
        <v>0</v>
      </c>
      <c r="DT242" s="1258"/>
      <c r="DU242" s="1261"/>
    </row>
    <row r="243" spans="1:205" ht="48" customHeight="1" x14ac:dyDescent="0.25">
      <c r="A243" s="1134">
        <v>4</v>
      </c>
      <c r="B243" s="1262" t="s">
        <v>803</v>
      </c>
      <c r="C243" s="1134" t="s">
        <v>804</v>
      </c>
      <c r="D243" s="1263" t="s">
        <v>805</v>
      </c>
      <c r="E243" s="1134" t="s">
        <v>806</v>
      </c>
      <c r="F243" s="1264" t="s">
        <v>807</v>
      </c>
      <c r="G243" s="1134" t="s">
        <v>808</v>
      </c>
      <c r="H243" s="1134">
        <v>800</v>
      </c>
      <c r="I243" s="1134" t="s">
        <v>809</v>
      </c>
      <c r="J243" s="1134" t="s">
        <v>810</v>
      </c>
      <c r="K243" s="1134" t="s">
        <v>139</v>
      </c>
      <c r="L243" s="1134">
        <v>300</v>
      </c>
      <c r="M243" s="1134">
        <v>1100</v>
      </c>
      <c r="N243" s="1134" t="s">
        <v>811</v>
      </c>
      <c r="O243" s="1134" t="s">
        <v>812</v>
      </c>
      <c r="P243" s="1134">
        <v>0</v>
      </c>
      <c r="Q243" s="1134">
        <v>2023</v>
      </c>
      <c r="R243" s="1134" t="s">
        <v>813</v>
      </c>
      <c r="S243" s="1134" t="s">
        <v>814</v>
      </c>
      <c r="T243" s="969" t="s">
        <v>33</v>
      </c>
      <c r="U243" s="969">
        <v>480</v>
      </c>
      <c r="V243" s="969">
        <v>480</v>
      </c>
      <c r="W243" s="969">
        <v>100</v>
      </c>
      <c r="X243" s="969">
        <v>130</v>
      </c>
      <c r="Y243" s="969">
        <v>130</v>
      </c>
      <c r="Z243" s="969">
        <v>120</v>
      </c>
      <c r="AA243" s="1203">
        <v>455078000</v>
      </c>
      <c r="AB243" s="1206"/>
      <c r="AC243" s="1206"/>
      <c r="AD243" s="1205"/>
      <c r="AE243" s="1205"/>
      <c r="AF243" s="1205"/>
      <c r="AG243" s="1205"/>
      <c r="AH243" s="1205"/>
      <c r="AI243" s="1205"/>
      <c r="AJ243" s="1205"/>
      <c r="AK243" s="1205"/>
      <c r="AL243" s="1205"/>
      <c r="AM243" s="1205"/>
      <c r="AN243" s="1205"/>
      <c r="AO243" s="1205"/>
      <c r="AP243" s="1205"/>
      <c r="AQ243" s="1205"/>
      <c r="AR243" s="1205"/>
      <c r="AS243" s="1205"/>
      <c r="AT243" s="1205"/>
      <c r="AU243" s="1205"/>
      <c r="AV243" s="1205"/>
      <c r="AW243" s="1205">
        <v>1900000</v>
      </c>
      <c r="AX243" s="1205"/>
      <c r="AY243" s="694">
        <f t="shared" si="86"/>
        <v>456978000</v>
      </c>
      <c r="AZ243" s="1204">
        <v>400000000</v>
      </c>
      <c r="BA243" s="1221"/>
      <c r="BB243" s="1221"/>
      <c r="BC243" s="1221">
        <f>+AD243*1.029</f>
        <v>0</v>
      </c>
      <c r="BD243" s="1221"/>
      <c r="BE243" s="1221"/>
      <c r="BF243" s="1221"/>
      <c r="BG243" s="1221"/>
      <c r="BH243" s="1221"/>
      <c r="BI243" s="1221"/>
      <c r="BJ243" s="1221"/>
      <c r="BK243" s="1221"/>
      <c r="BL243" s="1221"/>
      <c r="BM243" s="1221"/>
      <c r="BN243" s="1221"/>
      <c r="BO243" s="1221"/>
      <c r="BP243" s="1221"/>
      <c r="BQ243" s="1221"/>
      <c r="BR243" s="1221"/>
      <c r="BS243" s="1221"/>
      <c r="BT243" s="1221"/>
      <c r="BU243" s="1221"/>
      <c r="BV243" s="1221"/>
      <c r="BW243" s="695">
        <f>SUM(AZ243:BU243)</f>
        <v>400000000</v>
      </c>
      <c r="BX243" s="1221">
        <v>370000000</v>
      </c>
      <c r="BY243" s="1221"/>
      <c r="BZ243" s="1221"/>
      <c r="CA243" s="1221"/>
      <c r="CB243" s="1221"/>
      <c r="CC243" s="1221"/>
      <c r="CD243" s="1221"/>
      <c r="CE243" s="1221"/>
      <c r="CF243" s="1221"/>
      <c r="CG243" s="1221"/>
      <c r="CH243" s="1221"/>
      <c r="CI243" s="1221"/>
      <c r="CJ243" s="1221"/>
      <c r="CK243" s="1221"/>
      <c r="CL243" s="1221"/>
      <c r="CM243" s="1221"/>
      <c r="CN243" s="1221"/>
      <c r="CO243" s="1221"/>
      <c r="CP243" s="1221"/>
      <c r="CQ243" s="1221"/>
      <c r="CR243" s="1221"/>
      <c r="CS243" s="1221"/>
      <c r="CT243" s="1221"/>
      <c r="CU243" s="1231">
        <f t="shared" si="89"/>
        <v>370000000</v>
      </c>
      <c r="CV243" s="1221">
        <v>380000000</v>
      </c>
      <c r="CW243" s="1221"/>
      <c r="CX243" s="1221"/>
      <c r="CY243" s="1221"/>
      <c r="CZ243" s="1221"/>
      <c r="DA243" s="1221"/>
      <c r="DB243" s="1222"/>
      <c r="DC243" s="1222"/>
      <c r="DD243" s="1222"/>
      <c r="DE243" s="1222"/>
      <c r="DF243" s="1222"/>
      <c r="DG243" s="1222"/>
      <c r="DH243" s="1222"/>
      <c r="DI243" s="1222"/>
      <c r="DJ243" s="1222"/>
      <c r="DK243" s="1222"/>
      <c r="DL243" s="1222"/>
      <c r="DM243" s="1222"/>
      <c r="DN243" s="1222"/>
      <c r="DO243" s="1222"/>
      <c r="DP243" s="1222"/>
      <c r="DQ243" s="1222"/>
      <c r="DR243" s="1222"/>
      <c r="DS243" s="1362">
        <f t="shared" si="90"/>
        <v>380000000</v>
      </c>
      <c r="DT243" s="1221">
        <f t="shared" ref="DT243:DT251" si="91">+AY243+BW243+CU243+DS243</f>
        <v>1606978000</v>
      </c>
      <c r="DU243" s="832" t="s">
        <v>1180</v>
      </c>
    </row>
    <row r="244" spans="1:205" ht="48" customHeight="1" x14ac:dyDescent="0.25">
      <c r="A244" s="969">
        <v>4</v>
      </c>
      <c r="B244" s="1169" t="s">
        <v>803</v>
      </c>
      <c r="C244" s="969" t="s">
        <v>804</v>
      </c>
      <c r="D244" s="1250" t="s">
        <v>805</v>
      </c>
      <c r="E244" s="969" t="s">
        <v>806</v>
      </c>
      <c r="F244" s="969" t="s">
        <v>807</v>
      </c>
      <c r="G244" s="969" t="s">
        <v>808</v>
      </c>
      <c r="H244" s="969">
        <v>800</v>
      </c>
      <c r="I244" s="969" t="s">
        <v>809</v>
      </c>
      <c r="J244" s="969" t="s">
        <v>810</v>
      </c>
      <c r="K244" s="969" t="s">
        <v>139</v>
      </c>
      <c r="L244" s="969">
        <v>300</v>
      </c>
      <c r="M244" s="969">
        <v>1100</v>
      </c>
      <c r="N244" s="969" t="s">
        <v>815</v>
      </c>
      <c r="O244" s="969" t="s">
        <v>1330</v>
      </c>
      <c r="P244" s="969">
        <v>322</v>
      </c>
      <c r="Q244" s="969">
        <v>2023</v>
      </c>
      <c r="R244" s="969" t="s">
        <v>817</v>
      </c>
      <c r="S244" s="969" t="s">
        <v>814</v>
      </c>
      <c r="T244" s="969" t="s">
        <v>33</v>
      </c>
      <c r="U244" s="969">
        <v>11</v>
      </c>
      <c r="V244" s="969">
        <v>333</v>
      </c>
      <c r="W244" s="969">
        <v>1</v>
      </c>
      <c r="X244" s="969">
        <v>4</v>
      </c>
      <c r="Y244" s="969">
        <v>4</v>
      </c>
      <c r="Z244" s="969">
        <v>2</v>
      </c>
      <c r="AA244" s="1203">
        <v>1055478525</v>
      </c>
      <c r="AB244" s="1206"/>
      <c r="AC244" s="1206"/>
      <c r="AD244" s="1204"/>
      <c r="AE244" s="1204"/>
      <c r="AF244" s="1205"/>
      <c r="AG244" s="1205"/>
      <c r="AH244" s="1205"/>
      <c r="AI244" s="1205"/>
      <c r="AJ244" s="1205"/>
      <c r="AK244" s="1205"/>
      <c r="AL244" s="1205"/>
      <c r="AM244" s="1205"/>
      <c r="AN244" s="1205"/>
      <c r="AO244" s="1205"/>
      <c r="AP244" s="1205"/>
      <c r="AQ244" s="1205"/>
      <c r="AR244" s="1205"/>
      <c r="AS244" s="1205"/>
      <c r="AT244" s="1205"/>
      <c r="AU244" s="1205"/>
      <c r="AV244" s="1205"/>
      <c r="AW244" s="1205"/>
      <c r="AX244" s="1205"/>
      <c r="AY244" s="694">
        <f t="shared" si="86"/>
        <v>1055478525</v>
      </c>
      <c r="AZ244" s="1204">
        <v>898243389</v>
      </c>
      <c r="BA244" s="1221"/>
      <c r="BB244" s="1221"/>
      <c r="BC244" s="1221">
        <f>+AD244*1.029</f>
        <v>0</v>
      </c>
      <c r="BD244" s="1221"/>
      <c r="BE244" s="1221"/>
      <c r="BF244" s="1221"/>
      <c r="BG244" s="1221"/>
      <c r="BH244" s="1221"/>
      <c r="BI244" s="1221"/>
      <c r="BJ244" s="1221"/>
      <c r="BK244" s="1221"/>
      <c r="BL244" s="1221"/>
      <c r="BM244" s="1221"/>
      <c r="BN244" s="1221"/>
      <c r="BO244" s="1221"/>
      <c r="BP244" s="1221"/>
      <c r="BQ244" s="1221"/>
      <c r="BR244" s="1221"/>
      <c r="BS244" s="1221"/>
      <c r="BT244" s="1221"/>
      <c r="BU244" s="1221"/>
      <c r="BV244" s="1221"/>
      <c r="BW244" s="695">
        <f t="shared" ref="BW244:BW251" si="92">SUM(AZ244:BU244)</f>
        <v>898243389</v>
      </c>
      <c r="BX244" s="1221">
        <v>1000000000</v>
      </c>
      <c r="BY244" s="1221"/>
      <c r="BZ244" s="1221"/>
      <c r="CA244" s="1221"/>
      <c r="CB244" s="1221"/>
      <c r="CC244" s="1221"/>
      <c r="CD244" s="1221"/>
      <c r="CE244" s="1221"/>
      <c r="CF244" s="1221"/>
      <c r="CG244" s="1221"/>
      <c r="CH244" s="1221"/>
      <c r="CI244" s="1221"/>
      <c r="CJ244" s="1221"/>
      <c r="CK244" s="1221"/>
      <c r="CL244" s="1221"/>
      <c r="CM244" s="1221"/>
      <c r="CN244" s="1221"/>
      <c r="CO244" s="1221"/>
      <c r="CP244" s="1221"/>
      <c r="CQ244" s="1221"/>
      <c r="CR244" s="1221"/>
      <c r="CS244" s="1221"/>
      <c r="CT244" s="1221"/>
      <c r="CU244" s="1231">
        <f t="shared" si="89"/>
        <v>1000000000</v>
      </c>
      <c r="CV244" s="1221">
        <v>1050000000</v>
      </c>
      <c r="CW244" s="1221"/>
      <c r="CX244" s="1221"/>
      <c r="CY244" s="1221"/>
      <c r="CZ244" s="1221"/>
      <c r="DA244" s="1221"/>
      <c r="DB244" s="1222"/>
      <c r="DC244" s="1222"/>
      <c r="DD244" s="1222"/>
      <c r="DE244" s="1222"/>
      <c r="DF244" s="1222"/>
      <c r="DG244" s="1222"/>
      <c r="DH244" s="1222"/>
      <c r="DI244" s="1222"/>
      <c r="DJ244" s="1222"/>
      <c r="DK244" s="1222"/>
      <c r="DL244" s="1222"/>
      <c r="DM244" s="1222"/>
      <c r="DN244" s="1222"/>
      <c r="DO244" s="1222"/>
      <c r="DP244" s="1222"/>
      <c r="DQ244" s="1222"/>
      <c r="DR244" s="1222"/>
      <c r="DS244" s="1362">
        <f t="shared" si="90"/>
        <v>1050000000</v>
      </c>
      <c r="DT244" s="1221">
        <f t="shared" si="91"/>
        <v>4003721914</v>
      </c>
      <c r="DU244" s="832" t="s">
        <v>1180</v>
      </c>
    </row>
    <row r="245" spans="1:205" ht="48" customHeight="1" x14ac:dyDescent="0.25">
      <c r="A245" s="969">
        <v>4</v>
      </c>
      <c r="B245" s="1169" t="s">
        <v>803</v>
      </c>
      <c r="C245" s="969" t="s">
        <v>804</v>
      </c>
      <c r="D245" s="1250" t="s">
        <v>805</v>
      </c>
      <c r="E245" s="969" t="s">
        <v>806</v>
      </c>
      <c r="F245" s="969" t="s">
        <v>807</v>
      </c>
      <c r="G245" s="969" t="s">
        <v>808</v>
      </c>
      <c r="H245" s="969">
        <v>800</v>
      </c>
      <c r="I245" s="969" t="s">
        <v>809</v>
      </c>
      <c r="J245" s="969" t="s">
        <v>810</v>
      </c>
      <c r="K245" s="969" t="s">
        <v>139</v>
      </c>
      <c r="L245" s="969">
        <v>300</v>
      </c>
      <c r="M245" s="969">
        <v>1100</v>
      </c>
      <c r="N245" s="969" t="s">
        <v>818</v>
      </c>
      <c r="O245" s="969" t="s">
        <v>819</v>
      </c>
      <c r="P245" s="969">
        <v>0</v>
      </c>
      <c r="Q245" s="969">
        <v>2023</v>
      </c>
      <c r="R245" s="969" t="s">
        <v>820</v>
      </c>
      <c r="S245" s="969" t="s">
        <v>814</v>
      </c>
      <c r="T245" s="969" t="s">
        <v>33</v>
      </c>
      <c r="U245" s="969">
        <v>200</v>
      </c>
      <c r="V245" s="969">
        <v>200</v>
      </c>
      <c r="W245" s="969">
        <v>0</v>
      </c>
      <c r="X245" s="969">
        <v>70</v>
      </c>
      <c r="Y245" s="969">
        <v>70</v>
      </c>
      <c r="Z245" s="969">
        <v>60</v>
      </c>
      <c r="AA245" s="1203"/>
      <c r="AB245" s="1206"/>
      <c r="AC245" s="1206"/>
      <c r="AD245" s="1205"/>
      <c r="AE245" s="1205"/>
      <c r="AF245" s="1205"/>
      <c r="AG245" s="1205"/>
      <c r="AH245" s="1205"/>
      <c r="AI245" s="1205"/>
      <c r="AJ245" s="1205"/>
      <c r="AK245" s="1205"/>
      <c r="AL245" s="1205"/>
      <c r="AM245" s="1205"/>
      <c r="AN245" s="1205"/>
      <c r="AO245" s="1205"/>
      <c r="AP245" s="1205"/>
      <c r="AQ245" s="1205"/>
      <c r="AR245" s="1205"/>
      <c r="AS245" s="1205"/>
      <c r="AT245" s="1205"/>
      <c r="AU245" s="1205"/>
      <c r="AV245" s="1205"/>
      <c r="AW245" s="1205">
        <v>5000000</v>
      </c>
      <c r="AX245" s="1205"/>
      <c r="AY245" s="694">
        <f t="shared" si="86"/>
        <v>5000000</v>
      </c>
      <c r="AZ245" s="1204">
        <v>100000000</v>
      </c>
      <c r="BA245" s="1221"/>
      <c r="BB245" s="1221"/>
      <c r="BC245" s="1221">
        <f>+AD245*1.029</f>
        <v>0</v>
      </c>
      <c r="BD245" s="1221"/>
      <c r="BE245" s="1221"/>
      <c r="BF245" s="1221"/>
      <c r="BG245" s="1221"/>
      <c r="BH245" s="1221"/>
      <c r="BI245" s="1221"/>
      <c r="BJ245" s="1221"/>
      <c r="BK245" s="1221"/>
      <c r="BL245" s="1221"/>
      <c r="BM245" s="1221"/>
      <c r="BN245" s="1221"/>
      <c r="BO245" s="1221"/>
      <c r="BP245" s="1221"/>
      <c r="BQ245" s="1221"/>
      <c r="BR245" s="1221"/>
      <c r="BS245" s="1221"/>
      <c r="BT245" s="1221"/>
      <c r="BU245" s="1221"/>
      <c r="BV245" s="1221"/>
      <c r="BW245" s="695">
        <f t="shared" si="92"/>
        <v>100000000</v>
      </c>
      <c r="BX245" s="1221">
        <v>20000000</v>
      </c>
      <c r="BY245" s="1221"/>
      <c r="BZ245" s="1221"/>
      <c r="CA245" s="1221"/>
      <c r="CB245" s="1221"/>
      <c r="CC245" s="1221"/>
      <c r="CD245" s="1221"/>
      <c r="CE245" s="1221"/>
      <c r="CF245" s="1221"/>
      <c r="CG245" s="1221"/>
      <c r="CH245" s="1221"/>
      <c r="CI245" s="1221"/>
      <c r="CJ245" s="1221"/>
      <c r="CK245" s="1221"/>
      <c r="CL245" s="1221"/>
      <c r="CM245" s="1221"/>
      <c r="CN245" s="1221"/>
      <c r="CO245" s="1221"/>
      <c r="CP245" s="1221"/>
      <c r="CQ245" s="1221"/>
      <c r="CR245" s="1221"/>
      <c r="CS245" s="1221"/>
      <c r="CT245" s="1221"/>
      <c r="CU245" s="1231">
        <f t="shared" si="89"/>
        <v>20000000</v>
      </c>
      <c r="CV245" s="1221">
        <v>20000000</v>
      </c>
      <c r="CW245" s="1221"/>
      <c r="CX245" s="1221"/>
      <c r="CY245" s="1221"/>
      <c r="CZ245" s="1221"/>
      <c r="DA245" s="1221"/>
      <c r="DB245" s="1222"/>
      <c r="DC245" s="1222"/>
      <c r="DD245" s="1222"/>
      <c r="DE245" s="1222"/>
      <c r="DF245" s="1222"/>
      <c r="DG245" s="1222"/>
      <c r="DH245" s="1222"/>
      <c r="DI245" s="1222"/>
      <c r="DJ245" s="1222"/>
      <c r="DK245" s="1222"/>
      <c r="DL245" s="1222"/>
      <c r="DM245" s="1222"/>
      <c r="DN245" s="1222"/>
      <c r="DO245" s="1222"/>
      <c r="DP245" s="1222"/>
      <c r="DQ245" s="1222"/>
      <c r="DR245" s="1222"/>
      <c r="DS245" s="1362">
        <f t="shared" si="90"/>
        <v>20000000</v>
      </c>
      <c r="DT245" s="1221">
        <f t="shared" si="91"/>
        <v>145000000</v>
      </c>
      <c r="DU245" s="832" t="s">
        <v>1180</v>
      </c>
    </row>
    <row r="246" spans="1:205" ht="48" customHeight="1" x14ac:dyDescent="0.25">
      <c r="A246" s="969">
        <v>4</v>
      </c>
      <c r="B246" s="1169" t="s">
        <v>803</v>
      </c>
      <c r="C246" s="969" t="s">
        <v>804</v>
      </c>
      <c r="D246" s="1250" t="s">
        <v>805</v>
      </c>
      <c r="E246" s="969" t="s">
        <v>806</v>
      </c>
      <c r="F246" s="969" t="s">
        <v>807</v>
      </c>
      <c r="G246" s="969" t="s">
        <v>808</v>
      </c>
      <c r="H246" s="969">
        <v>800</v>
      </c>
      <c r="I246" s="969" t="s">
        <v>809</v>
      </c>
      <c r="J246" s="969" t="s">
        <v>810</v>
      </c>
      <c r="K246" s="969" t="s">
        <v>139</v>
      </c>
      <c r="L246" s="969">
        <v>300</v>
      </c>
      <c r="M246" s="969">
        <v>1100</v>
      </c>
      <c r="N246" s="969" t="s">
        <v>821</v>
      </c>
      <c r="O246" s="969" t="s">
        <v>822</v>
      </c>
      <c r="P246" s="969">
        <v>0</v>
      </c>
      <c r="Q246" s="969">
        <v>2023</v>
      </c>
      <c r="R246" s="969" t="s">
        <v>823</v>
      </c>
      <c r="S246" s="969" t="s">
        <v>105</v>
      </c>
      <c r="T246" s="969" t="s">
        <v>33</v>
      </c>
      <c r="U246" s="969">
        <v>42</v>
      </c>
      <c r="V246" s="969">
        <v>42</v>
      </c>
      <c r="W246" s="969">
        <v>0</v>
      </c>
      <c r="X246" s="969">
        <v>20</v>
      </c>
      <c r="Y246" s="969">
        <v>12</v>
      </c>
      <c r="Z246" s="969">
        <v>10</v>
      </c>
      <c r="AA246" s="1203"/>
      <c r="AB246" s="1206"/>
      <c r="AC246" s="1206"/>
      <c r="AD246" s="1205"/>
      <c r="AE246" s="1205"/>
      <c r="AF246" s="1205"/>
      <c r="AG246" s="1205"/>
      <c r="AH246" s="1205"/>
      <c r="AI246" s="1205"/>
      <c r="AJ246" s="1205"/>
      <c r="AK246" s="1205"/>
      <c r="AL246" s="1205"/>
      <c r="AM246" s="1205"/>
      <c r="AN246" s="1205"/>
      <c r="AO246" s="1205"/>
      <c r="AP246" s="1205"/>
      <c r="AQ246" s="1205"/>
      <c r="AR246" s="1205"/>
      <c r="AS246" s="1205"/>
      <c r="AT246" s="1205"/>
      <c r="AU246" s="1205"/>
      <c r="AV246" s="1205"/>
      <c r="AW246" s="1205">
        <v>7000000</v>
      </c>
      <c r="AX246" s="1205"/>
      <c r="AY246" s="694">
        <f t="shared" si="86"/>
        <v>7000000</v>
      </c>
      <c r="AZ246" s="1204">
        <v>20000000</v>
      </c>
      <c r="BA246" s="1221"/>
      <c r="BB246" s="1221"/>
      <c r="BC246" s="1221"/>
      <c r="BD246" s="1221"/>
      <c r="BE246" s="1221"/>
      <c r="BF246" s="1221"/>
      <c r="BG246" s="1221"/>
      <c r="BH246" s="1221"/>
      <c r="BI246" s="1221"/>
      <c r="BJ246" s="1221"/>
      <c r="BK246" s="1221"/>
      <c r="BL246" s="1221"/>
      <c r="BM246" s="1221"/>
      <c r="BN246" s="1221"/>
      <c r="BO246" s="1221"/>
      <c r="BP246" s="1221"/>
      <c r="BQ246" s="1221"/>
      <c r="BR246" s="1221"/>
      <c r="BS246" s="1221"/>
      <c r="BT246" s="1221"/>
      <c r="BU246" s="1221"/>
      <c r="BV246" s="1221"/>
      <c r="BW246" s="695">
        <f t="shared" si="92"/>
        <v>20000000</v>
      </c>
      <c r="BX246" s="1221">
        <v>40000000</v>
      </c>
      <c r="BY246" s="1221"/>
      <c r="BZ246" s="1221"/>
      <c r="CA246" s="1221"/>
      <c r="CB246" s="1221"/>
      <c r="CC246" s="1221"/>
      <c r="CD246" s="1221"/>
      <c r="CE246" s="1221"/>
      <c r="CF246" s="1221"/>
      <c r="CG246" s="1221"/>
      <c r="CH246" s="1221"/>
      <c r="CI246" s="1221"/>
      <c r="CJ246" s="1221"/>
      <c r="CK246" s="1221"/>
      <c r="CL246" s="1221"/>
      <c r="CM246" s="1221"/>
      <c r="CN246" s="1221"/>
      <c r="CO246" s="1221"/>
      <c r="CP246" s="1221"/>
      <c r="CQ246" s="1221"/>
      <c r="CR246" s="1221"/>
      <c r="CS246" s="1221"/>
      <c r="CT246" s="1221"/>
      <c r="CU246" s="1231">
        <f t="shared" si="89"/>
        <v>40000000</v>
      </c>
      <c r="CV246" s="1221">
        <v>40000000</v>
      </c>
      <c r="CW246" s="1221"/>
      <c r="CX246" s="1221"/>
      <c r="CY246" s="1221"/>
      <c r="CZ246" s="1221"/>
      <c r="DA246" s="1221"/>
      <c r="DB246" s="1222"/>
      <c r="DC246" s="1222"/>
      <c r="DD246" s="1222"/>
      <c r="DE246" s="1222"/>
      <c r="DF246" s="1222"/>
      <c r="DG246" s="1222"/>
      <c r="DH246" s="1222"/>
      <c r="DI246" s="1222"/>
      <c r="DJ246" s="1222"/>
      <c r="DK246" s="1222"/>
      <c r="DL246" s="1222"/>
      <c r="DM246" s="1222"/>
      <c r="DN246" s="1222"/>
      <c r="DO246" s="1222"/>
      <c r="DP246" s="1222"/>
      <c r="DQ246" s="1222"/>
      <c r="DR246" s="1222"/>
      <c r="DS246" s="1362">
        <f t="shared" si="90"/>
        <v>40000000</v>
      </c>
      <c r="DT246" s="1221">
        <f t="shared" si="91"/>
        <v>107000000</v>
      </c>
      <c r="DU246" s="832" t="s">
        <v>1180</v>
      </c>
    </row>
    <row r="247" spans="1:205" ht="48" customHeight="1" x14ac:dyDescent="0.25">
      <c r="A247" s="969">
        <v>4</v>
      </c>
      <c r="B247" s="1169" t="s">
        <v>803</v>
      </c>
      <c r="C247" s="969" t="s">
        <v>804</v>
      </c>
      <c r="D247" s="1250" t="s">
        <v>805</v>
      </c>
      <c r="E247" s="969" t="s">
        <v>806</v>
      </c>
      <c r="F247" s="969" t="s">
        <v>807</v>
      </c>
      <c r="G247" s="969" t="s">
        <v>808</v>
      </c>
      <c r="H247" s="969">
        <v>800</v>
      </c>
      <c r="I247" s="969" t="s">
        <v>809</v>
      </c>
      <c r="J247" s="969" t="s">
        <v>810</v>
      </c>
      <c r="K247" s="969" t="s">
        <v>139</v>
      </c>
      <c r="L247" s="969">
        <v>300</v>
      </c>
      <c r="M247" s="969">
        <v>1100</v>
      </c>
      <c r="N247" s="969" t="s">
        <v>824</v>
      </c>
      <c r="O247" s="969" t="s">
        <v>825</v>
      </c>
      <c r="P247" s="969">
        <v>0</v>
      </c>
      <c r="Q247" s="969">
        <v>2023</v>
      </c>
      <c r="R247" s="969" t="s">
        <v>826</v>
      </c>
      <c r="S247" s="969" t="s">
        <v>105</v>
      </c>
      <c r="T247" s="969" t="s">
        <v>33</v>
      </c>
      <c r="U247" s="969">
        <v>3</v>
      </c>
      <c r="V247" s="969">
        <v>3</v>
      </c>
      <c r="W247" s="969">
        <v>0</v>
      </c>
      <c r="X247" s="969">
        <v>1</v>
      </c>
      <c r="Y247" s="969">
        <v>1</v>
      </c>
      <c r="Z247" s="969">
        <v>1</v>
      </c>
      <c r="AA247" s="1203"/>
      <c r="AB247" s="1206"/>
      <c r="AC247" s="1206"/>
      <c r="AD247" s="1205"/>
      <c r="AE247" s="1205"/>
      <c r="AF247" s="1205"/>
      <c r="AG247" s="1205"/>
      <c r="AH247" s="1205"/>
      <c r="AI247" s="1205"/>
      <c r="AJ247" s="1205"/>
      <c r="AK247" s="1205"/>
      <c r="AL247" s="1205"/>
      <c r="AM247" s="1205"/>
      <c r="AN247" s="1205"/>
      <c r="AO247" s="1205"/>
      <c r="AP247" s="1205"/>
      <c r="AQ247" s="1205"/>
      <c r="AR247" s="1205"/>
      <c r="AS247" s="1205"/>
      <c r="AT247" s="1205"/>
      <c r="AU247" s="1205"/>
      <c r="AV247" s="1205"/>
      <c r="AW247" s="1205"/>
      <c r="AX247" s="1205"/>
      <c r="AY247" s="694">
        <f t="shared" si="86"/>
        <v>0</v>
      </c>
      <c r="AZ247" s="1204">
        <v>20000000</v>
      </c>
      <c r="BA247" s="1221"/>
      <c r="BB247" s="1221"/>
      <c r="BC247" s="1221"/>
      <c r="BD247" s="1221"/>
      <c r="BE247" s="1221"/>
      <c r="BF247" s="1221"/>
      <c r="BG247" s="1221"/>
      <c r="BH247" s="1221"/>
      <c r="BI247" s="1221"/>
      <c r="BJ247" s="1221"/>
      <c r="BK247" s="1221"/>
      <c r="BL247" s="1221"/>
      <c r="BM247" s="1221"/>
      <c r="BN247" s="1221"/>
      <c r="BO247" s="1221"/>
      <c r="BP247" s="1221"/>
      <c r="BQ247" s="1221"/>
      <c r="BR247" s="1221"/>
      <c r="BS247" s="1221"/>
      <c r="BT247" s="1221"/>
      <c r="BU247" s="1221"/>
      <c r="BV247" s="1221"/>
      <c r="BW247" s="695">
        <f t="shared" si="92"/>
        <v>20000000</v>
      </c>
      <c r="BX247" s="1221">
        <v>50000000</v>
      </c>
      <c r="BY247" s="1221"/>
      <c r="BZ247" s="1221"/>
      <c r="CA247" s="1221"/>
      <c r="CB247" s="1221"/>
      <c r="CC247" s="1221"/>
      <c r="CD247" s="1221"/>
      <c r="CE247" s="1221"/>
      <c r="CF247" s="1221"/>
      <c r="CG247" s="1221"/>
      <c r="CH247" s="1221"/>
      <c r="CI247" s="1221"/>
      <c r="CJ247" s="1221"/>
      <c r="CK247" s="1221"/>
      <c r="CL247" s="1221"/>
      <c r="CM247" s="1221"/>
      <c r="CN247" s="1221"/>
      <c r="CO247" s="1221"/>
      <c r="CP247" s="1221"/>
      <c r="CQ247" s="1221"/>
      <c r="CR247" s="1221"/>
      <c r="CS247" s="1221"/>
      <c r="CT247" s="1221"/>
      <c r="CU247" s="1231">
        <f t="shared" si="89"/>
        <v>50000000</v>
      </c>
      <c r="CV247" s="1221">
        <v>50000000</v>
      </c>
      <c r="CW247" s="1221"/>
      <c r="CX247" s="1221"/>
      <c r="CY247" s="1221"/>
      <c r="CZ247" s="1221"/>
      <c r="DA247" s="1221"/>
      <c r="DB247" s="1222"/>
      <c r="DC247" s="1222"/>
      <c r="DD247" s="1222"/>
      <c r="DE247" s="1222"/>
      <c r="DF247" s="1222"/>
      <c r="DG247" s="1222"/>
      <c r="DH247" s="1222"/>
      <c r="DI247" s="1222"/>
      <c r="DJ247" s="1222"/>
      <c r="DK247" s="1222"/>
      <c r="DL247" s="1222"/>
      <c r="DM247" s="1222"/>
      <c r="DN247" s="1222"/>
      <c r="DO247" s="1222"/>
      <c r="DP247" s="1222"/>
      <c r="DQ247" s="1222"/>
      <c r="DR247" s="1222"/>
      <c r="DS247" s="1362">
        <f t="shared" si="90"/>
        <v>50000000</v>
      </c>
      <c r="DT247" s="1221">
        <f t="shared" si="91"/>
        <v>120000000</v>
      </c>
      <c r="DU247" s="832" t="s">
        <v>1180</v>
      </c>
    </row>
    <row r="248" spans="1:205" ht="48" customHeight="1" x14ac:dyDescent="0.25">
      <c r="A248" s="969">
        <v>4</v>
      </c>
      <c r="B248" s="1169" t="s">
        <v>803</v>
      </c>
      <c r="C248" s="969" t="s">
        <v>804</v>
      </c>
      <c r="D248" s="1250" t="s">
        <v>827</v>
      </c>
      <c r="E248" s="969" t="s">
        <v>828</v>
      </c>
      <c r="F248" s="969" t="s">
        <v>829</v>
      </c>
      <c r="G248" s="969" t="s">
        <v>830</v>
      </c>
      <c r="H248" s="969">
        <v>3</v>
      </c>
      <c r="I248" s="969" t="s">
        <v>831</v>
      </c>
      <c r="J248" s="969" t="s">
        <v>105</v>
      </c>
      <c r="K248" s="969" t="s">
        <v>33</v>
      </c>
      <c r="L248" s="969">
        <v>8</v>
      </c>
      <c r="M248" s="969">
        <v>8</v>
      </c>
      <c r="N248" s="969" t="s">
        <v>832</v>
      </c>
      <c r="O248" s="969" t="s">
        <v>833</v>
      </c>
      <c r="P248" s="969">
        <v>1730</v>
      </c>
      <c r="Q248" s="969">
        <v>2023</v>
      </c>
      <c r="R248" s="969" t="s">
        <v>309</v>
      </c>
      <c r="S248" s="969" t="s">
        <v>834</v>
      </c>
      <c r="T248" s="969" t="s">
        <v>38</v>
      </c>
      <c r="U248" s="969">
        <v>1730</v>
      </c>
      <c r="V248" s="969">
        <v>1730</v>
      </c>
      <c r="W248" s="969">
        <v>1730</v>
      </c>
      <c r="X248" s="969">
        <v>1730</v>
      </c>
      <c r="Y248" s="969">
        <v>1730</v>
      </c>
      <c r="Z248" s="969">
        <v>1730</v>
      </c>
      <c r="AA248" s="1203">
        <v>42768000</v>
      </c>
      <c r="AB248" s="1206"/>
      <c r="AC248" s="1206"/>
      <c r="AD248" s="1205"/>
      <c r="AE248" s="1205"/>
      <c r="AF248" s="1205"/>
      <c r="AG248" s="1205"/>
      <c r="AH248" s="1205"/>
      <c r="AI248" s="1205"/>
      <c r="AJ248" s="1205"/>
      <c r="AK248" s="1205"/>
      <c r="AL248" s="1205"/>
      <c r="AM248" s="1205"/>
      <c r="AN248" s="1205"/>
      <c r="AO248" s="1205"/>
      <c r="AP248" s="1205"/>
      <c r="AQ248" s="1206">
        <v>0</v>
      </c>
      <c r="AR248" s="1206"/>
      <c r="AS248" s="1206"/>
      <c r="AT248" s="1206"/>
      <c r="AU248" s="1206"/>
      <c r="AV248" s="1206"/>
      <c r="AW248" s="1206">
        <v>3500000</v>
      </c>
      <c r="AX248" s="1206"/>
      <c r="AY248" s="694">
        <f t="shared" si="86"/>
        <v>46268000</v>
      </c>
      <c r="AZ248" s="1204">
        <v>60000000</v>
      </c>
      <c r="BA248" s="1221"/>
      <c r="BB248" s="1221"/>
      <c r="BC248" s="1221">
        <f>+AD248*1.029</f>
        <v>0</v>
      </c>
      <c r="BD248" s="1221"/>
      <c r="BE248" s="1221"/>
      <c r="BF248" s="1221"/>
      <c r="BG248" s="1221"/>
      <c r="BH248" s="1221"/>
      <c r="BI248" s="1221"/>
      <c r="BJ248" s="1221"/>
      <c r="BK248" s="1221"/>
      <c r="BL248" s="1221"/>
      <c r="BM248" s="1221"/>
      <c r="BN248" s="1221"/>
      <c r="BO248" s="1221"/>
      <c r="BP248" s="1221"/>
      <c r="BQ248" s="1221"/>
      <c r="BR248" s="1221"/>
      <c r="BS248" s="1221"/>
      <c r="BT248" s="1221"/>
      <c r="BU248" s="1221"/>
      <c r="BV248" s="1221"/>
      <c r="BW248" s="695">
        <f t="shared" si="92"/>
        <v>60000000</v>
      </c>
      <c r="BX248" s="1221">
        <v>50000000</v>
      </c>
      <c r="BY248" s="1221"/>
      <c r="BZ248" s="1221"/>
      <c r="CA248" s="1221">
        <f>+BC248*1.044</f>
        <v>0</v>
      </c>
      <c r="CB248" s="1221"/>
      <c r="CC248" s="1221"/>
      <c r="CD248" s="1221"/>
      <c r="CE248" s="1221"/>
      <c r="CF248" s="1221"/>
      <c r="CG248" s="1221"/>
      <c r="CH248" s="1221"/>
      <c r="CI248" s="1221"/>
      <c r="CJ248" s="1221"/>
      <c r="CK248" s="1221"/>
      <c r="CL248" s="1221"/>
      <c r="CM248" s="1221"/>
      <c r="CN248" s="1221"/>
      <c r="CO248" s="1221"/>
      <c r="CP248" s="1221"/>
      <c r="CQ248" s="1221"/>
      <c r="CR248" s="1221"/>
      <c r="CS248" s="1221"/>
      <c r="CT248" s="1221"/>
      <c r="CU248" s="1231">
        <f t="shared" si="89"/>
        <v>50000000</v>
      </c>
      <c r="CV248" s="1221">
        <v>50000000</v>
      </c>
      <c r="CW248" s="1221"/>
      <c r="CX248" s="1221"/>
      <c r="CY248" s="1221"/>
      <c r="CZ248" s="1221"/>
      <c r="DA248" s="1221"/>
      <c r="DB248" s="1222"/>
      <c r="DC248" s="1222"/>
      <c r="DD248" s="1222"/>
      <c r="DE248" s="1222"/>
      <c r="DF248" s="1222"/>
      <c r="DG248" s="1222"/>
      <c r="DH248" s="1222"/>
      <c r="DI248" s="1222"/>
      <c r="DJ248" s="1222"/>
      <c r="DK248" s="1222"/>
      <c r="DL248" s="1222"/>
      <c r="DM248" s="1222"/>
      <c r="DN248" s="1222"/>
      <c r="DO248" s="1222"/>
      <c r="DP248" s="1222"/>
      <c r="DQ248" s="1222"/>
      <c r="DR248" s="1222"/>
      <c r="DS248" s="1362">
        <f t="shared" si="90"/>
        <v>50000000</v>
      </c>
      <c r="DT248" s="1221">
        <f t="shared" si="91"/>
        <v>206268000</v>
      </c>
      <c r="DU248" s="832" t="s">
        <v>1180</v>
      </c>
    </row>
    <row r="249" spans="1:205" ht="48" customHeight="1" x14ac:dyDescent="0.25">
      <c r="A249" s="969">
        <v>4</v>
      </c>
      <c r="B249" s="1169" t="s">
        <v>803</v>
      </c>
      <c r="C249" s="969" t="s">
        <v>804</v>
      </c>
      <c r="D249" s="1250" t="s">
        <v>827</v>
      </c>
      <c r="E249" s="969" t="s">
        <v>828</v>
      </c>
      <c r="F249" s="969" t="s">
        <v>829</v>
      </c>
      <c r="G249" s="969" t="s">
        <v>830</v>
      </c>
      <c r="H249" s="969">
        <v>3</v>
      </c>
      <c r="I249" s="969" t="s">
        <v>831</v>
      </c>
      <c r="J249" s="969" t="s">
        <v>105</v>
      </c>
      <c r="K249" s="969" t="s">
        <v>33</v>
      </c>
      <c r="L249" s="969">
        <v>8</v>
      </c>
      <c r="M249" s="969">
        <v>8</v>
      </c>
      <c r="N249" s="969" t="s">
        <v>835</v>
      </c>
      <c r="O249" s="969" t="s">
        <v>836</v>
      </c>
      <c r="P249" s="969">
        <v>10</v>
      </c>
      <c r="Q249" s="969">
        <v>2023</v>
      </c>
      <c r="R249" s="969" t="s">
        <v>837</v>
      </c>
      <c r="S249" s="969" t="s">
        <v>474</v>
      </c>
      <c r="T249" s="969" t="s">
        <v>38</v>
      </c>
      <c r="U249" s="969">
        <v>10</v>
      </c>
      <c r="V249" s="969">
        <v>10</v>
      </c>
      <c r="W249" s="969">
        <v>10</v>
      </c>
      <c r="X249" s="969">
        <v>10</v>
      </c>
      <c r="Y249" s="969">
        <v>10</v>
      </c>
      <c r="Z249" s="969">
        <v>10</v>
      </c>
      <c r="AA249" s="1203">
        <f>2446025000-1200000000</f>
        <v>1246025000</v>
      </c>
      <c r="AB249" s="1206"/>
      <c r="AC249" s="1206"/>
      <c r="AD249" s="1204"/>
      <c r="AE249" s="1204"/>
      <c r="AF249" s="1205"/>
      <c r="AG249" s="1205"/>
      <c r="AH249" s="1205"/>
      <c r="AI249" s="1205"/>
      <c r="AJ249" s="1205"/>
      <c r="AK249" s="1205"/>
      <c r="AL249" s="1205"/>
      <c r="AM249" s="1205"/>
      <c r="AN249" s="1205"/>
      <c r="AO249" s="1205"/>
      <c r="AP249" s="1205"/>
      <c r="AQ249" s="1206">
        <v>1200000000</v>
      </c>
      <c r="AR249" s="1206"/>
      <c r="AS249" s="1206"/>
      <c r="AT249" s="1206"/>
      <c r="AU249" s="1206"/>
      <c r="AV249" s="1206"/>
      <c r="AW249" s="1206"/>
      <c r="AX249" s="1206"/>
      <c r="AY249" s="694">
        <f t="shared" si="86"/>
        <v>2446025000</v>
      </c>
      <c r="AZ249" s="1204">
        <v>960000000</v>
      </c>
      <c r="BA249" s="1221"/>
      <c r="BB249" s="1221"/>
      <c r="BC249" s="1221">
        <f>+AD249*1.029</f>
        <v>0</v>
      </c>
      <c r="BD249" s="1221"/>
      <c r="BE249" s="1221"/>
      <c r="BF249" s="1221"/>
      <c r="BG249" s="1221"/>
      <c r="BH249" s="1221"/>
      <c r="BI249" s="1221"/>
      <c r="BJ249" s="1221"/>
      <c r="BK249" s="1221"/>
      <c r="BL249" s="1221"/>
      <c r="BM249" s="1221"/>
      <c r="BN249" s="1221"/>
      <c r="BO249" s="1221"/>
      <c r="BP249" s="1221">
        <v>823200000</v>
      </c>
      <c r="BQ249" s="1221"/>
      <c r="BR249" s="1221"/>
      <c r="BS249" s="1221"/>
      <c r="BT249" s="1221"/>
      <c r="BU249" s="1221"/>
      <c r="BV249" s="1221"/>
      <c r="BW249" s="695">
        <f t="shared" si="92"/>
        <v>1783200000</v>
      </c>
      <c r="BX249" s="1221">
        <f>1050000000</f>
        <v>1050000000</v>
      </c>
      <c r="BY249" s="1221"/>
      <c r="BZ249" s="1221"/>
      <c r="CA249" s="1221">
        <f>+BC249*1.044</f>
        <v>0</v>
      </c>
      <c r="CB249" s="1221"/>
      <c r="CC249" s="1221"/>
      <c r="CD249" s="1221"/>
      <c r="CE249" s="1221"/>
      <c r="CF249" s="1221"/>
      <c r="CG249" s="1221"/>
      <c r="CH249" s="1221"/>
      <c r="CI249" s="1221"/>
      <c r="CJ249" s="1221"/>
      <c r="CK249" s="1221"/>
      <c r="CL249" s="1221"/>
      <c r="CM249" s="1221"/>
      <c r="CN249" s="1221"/>
      <c r="CO249" s="1221">
        <v>859420800</v>
      </c>
      <c r="CP249" s="1221"/>
      <c r="CQ249" s="1221"/>
      <c r="CR249" s="1221"/>
      <c r="CS249" s="1221"/>
      <c r="CT249" s="1221"/>
      <c r="CU249" s="1231">
        <f t="shared" si="89"/>
        <v>1909420800</v>
      </c>
      <c r="CV249" s="1221">
        <f>1060000000</f>
        <v>1060000000</v>
      </c>
      <c r="CW249" s="1221"/>
      <c r="CX249" s="1221"/>
      <c r="CY249" s="1221"/>
      <c r="CZ249" s="1221"/>
      <c r="DA249" s="1221"/>
      <c r="DB249" s="1222"/>
      <c r="DC249" s="1222"/>
      <c r="DD249" s="1222"/>
      <c r="DE249" s="1222"/>
      <c r="DF249" s="1222"/>
      <c r="DG249" s="1222"/>
      <c r="DH249" s="1222"/>
      <c r="DI249" s="1222"/>
      <c r="DJ249" s="1222"/>
      <c r="DK249" s="1222"/>
      <c r="DL249" s="1222">
        <v>897235315</v>
      </c>
      <c r="DM249" s="1222"/>
      <c r="DN249" s="1222"/>
      <c r="DO249" s="1222"/>
      <c r="DP249" s="1222"/>
      <c r="DQ249" s="1222"/>
      <c r="DR249" s="1222"/>
      <c r="DS249" s="1362">
        <f t="shared" si="90"/>
        <v>1957235315</v>
      </c>
      <c r="DT249" s="1221">
        <f t="shared" si="91"/>
        <v>8095881115</v>
      </c>
      <c r="DU249" s="1200" t="s">
        <v>1180</v>
      </c>
    </row>
    <row r="250" spans="1:205" ht="48" customHeight="1" x14ac:dyDescent="0.25">
      <c r="A250" s="1170">
        <v>4</v>
      </c>
      <c r="B250" s="1265" t="s">
        <v>803</v>
      </c>
      <c r="C250" s="1170" t="s">
        <v>804</v>
      </c>
      <c r="D250" s="1250" t="s">
        <v>827</v>
      </c>
      <c r="E250" s="1170" t="s">
        <v>828</v>
      </c>
      <c r="F250" s="1170" t="s">
        <v>829</v>
      </c>
      <c r="G250" s="1170" t="s">
        <v>830</v>
      </c>
      <c r="H250" s="1170">
        <v>3</v>
      </c>
      <c r="I250" s="1170" t="s">
        <v>831</v>
      </c>
      <c r="J250" s="1170" t="s">
        <v>105</v>
      </c>
      <c r="K250" s="1170" t="s">
        <v>33</v>
      </c>
      <c r="L250" s="1170">
        <v>8</v>
      </c>
      <c r="M250" s="1170">
        <v>8</v>
      </c>
      <c r="N250" s="1170" t="s">
        <v>838</v>
      </c>
      <c r="O250" s="1170" t="s">
        <v>839</v>
      </c>
      <c r="P250" s="1170">
        <v>0</v>
      </c>
      <c r="Q250" s="969">
        <v>2023</v>
      </c>
      <c r="R250" s="969" t="s">
        <v>840</v>
      </c>
      <c r="S250" s="969" t="s">
        <v>841</v>
      </c>
      <c r="T250" s="969" t="s">
        <v>33</v>
      </c>
      <c r="U250" s="969">
        <v>2</v>
      </c>
      <c r="V250" s="969">
        <v>2</v>
      </c>
      <c r="W250" s="969">
        <v>0.5</v>
      </c>
      <c r="X250" s="969">
        <v>0.5</v>
      </c>
      <c r="Y250" s="969">
        <v>0.5</v>
      </c>
      <c r="Z250" s="969">
        <v>0.5</v>
      </c>
      <c r="AA250" s="1203">
        <v>198416000</v>
      </c>
      <c r="AB250" s="1266"/>
      <c r="AC250" s="1266"/>
      <c r="AD250" s="1267"/>
      <c r="AE250" s="1267"/>
      <c r="AF250" s="1268"/>
      <c r="AG250" s="1268"/>
      <c r="AH250" s="1268"/>
      <c r="AI250" s="1268"/>
      <c r="AJ250" s="1268"/>
      <c r="AK250" s="1268"/>
      <c r="AL250" s="1268"/>
      <c r="AM250" s="1268"/>
      <c r="AN250" s="1268"/>
      <c r="AO250" s="1268"/>
      <c r="AP250" s="1268"/>
      <c r="AQ250" s="1268"/>
      <c r="AR250" s="1268"/>
      <c r="AS250" s="1268"/>
      <c r="AT250" s="1268"/>
      <c r="AU250" s="1268"/>
      <c r="AV250" s="1268"/>
      <c r="AW250" s="1268"/>
      <c r="AX250" s="1268"/>
      <c r="AY250" s="694">
        <f t="shared" si="86"/>
        <v>198416000</v>
      </c>
      <c r="AZ250" s="1267">
        <v>40000000</v>
      </c>
      <c r="BA250" s="1242"/>
      <c r="BB250" s="1242"/>
      <c r="BC250" s="1242">
        <f>+AD250*1.029</f>
        <v>0</v>
      </c>
      <c r="BD250" s="1242"/>
      <c r="BE250" s="1242"/>
      <c r="BF250" s="1242"/>
      <c r="BG250" s="1242"/>
      <c r="BH250" s="1242"/>
      <c r="BI250" s="1242"/>
      <c r="BJ250" s="1242"/>
      <c r="BK250" s="1242"/>
      <c r="BL250" s="1242"/>
      <c r="BM250" s="1242"/>
      <c r="BN250" s="1242"/>
      <c r="BO250" s="1242"/>
      <c r="BP250" s="1242"/>
      <c r="BQ250" s="1242"/>
      <c r="BR250" s="1242"/>
      <c r="BS250" s="1242"/>
      <c r="BT250" s="1242"/>
      <c r="BU250" s="1242"/>
      <c r="BV250" s="1242"/>
      <c r="BW250" s="695">
        <f t="shared" si="92"/>
        <v>40000000</v>
      </c>
      <c r="BX250" s="1242"/>
      <c r="BY250" s="1242"/>
      <c r="BZ250" s="1242"/>
      <c r="CA250" s="1242">
        <f>+BC250*1.044</f>
        <v>0</v>
      </c>
      <c r="CB250" s="1242"/>
      <c r="CC250" s="1242"/>
      <c r="CD250" s="1242"/>
      <c r="CE250" s="1242"/>
      <c r="CF250" s="1242"/>
      <c r="CG250" s="1242"/>
      <c r="CH250" s="1242"/>
      <c r="CI250" s="1242"/>
      <c r="CJ250" s="1242"/>
      <c r="CK250" s="1242"/>
      <c r="CL250" s="1242"/>
      <c r="CM250" s="1242"/>
      <c r="CN250" s="1242"/>
      <c r="CO250" s="1242"/>
      <c r="CP250" s="1242"/>
      <c r="CQ250" s="1242"/>
      <c r="CR250" s="1242"/>
      <c r="CS250" s="1242"/>
      <c r="CT250" s="1242"/>
      <c r="CU250" s="1231">
        <f t="shared" si="89"/>
        <v>0</v>
      </c>
      <c r="CV250" s="1242">
        <v>0</v>
      </c>
      <c r="CW250" s="1242"/>
      <c r="CX250" s="1242"/>
      <c r="CY250" s="1242"/>
      <c r="CZ250" s="1242"/>
      <c r="DA250" s="1242"/>
      <c r="DB250" s="1269"/>
      <c r="DC250" s="1269"/>
      <c r="DD250" s="1269"/>
      <c r="DE250" s="1269"/>
      <c r="DF250" s="1269"/>
      <c r="DG250" s="1269"/>
      <c r="DH250" s="1269"/>
      <c r="DI250" s="1269"/>
      <c r="DJ250" s="1269"/>
      <c r="DK250" s="1269"/>
      <c r="DL250" s="1269"/>
      <c r="DM250" s="1269"/>
      <c r="DN250" s="1269"/>
      <c r="DO250" s="1269"/>
      <c r="DP250" s="1269"/>
      <c r="DQ250" s="1269"/>
      <c r="DR250" s="1269"/>
      <c r="DS250" s="1362">
        <f t="shared" si="90"/>
        <v>0</v>
      </c>
      <c r="DT250" s="1221">
        <f t="shared" si="91"/>
        <v>238416000</v>
      </c>
      <c r="DU250" s="742" t="s">
        <v>1180</v>
      </c>
    </row>
    <row r="251" spans="1:205" s="753" customFormat="1" ht="48" customHeight="1" thickBot="1" x14ac:dyDescent="0.3">
      <c r="A251" s="969">
        <v>5</v>
      </c>
      <c r="B251" s="969" t="s">
        <v>963</v>
      </c>
      <c r="C251" s="969" t="s">
        <v>398</v>
      </c>
      <c r="D251" s="969" t="s">
        <v>1129</v>
      </c>
      <c r="E251" s="969" t="s">
        <v>1130</v>
      </c>
      <c r="F251" s="969" t="s">
        <v>1131</v>
      </c>
      <c r="G251" s="969" t="s">
        <v>1132</v>
      </c>
      <c r="H251" s="969">
        <v>0</v>
      </c>
      <c r="I251" s="969" t="s">
        <v>1133</v>
      </c>
      <c r="J251" s="969" t="s">
        <v>444</v>
      </c>
      <c r="K251" s="969" t="s">
        <v>33</v>
      </c>
      <c r="L251" s="969">
        <v>1</v>
      </c>
      <c r="M251" s="969">
        <v>1</v>
      </c>
      <c r="N251" s="969" t="s">
        <v>1139</v>
      </c>
      <c r="O251" s="969" t="s">
        <v>1140</v>
      </c>
      <c r="P251" s="969">
        <v>0</v>
      </c>
      <c r="Q251" s="969">
        <v>2023</v>
      </c>
      <c r="R251" s="969" t="s">
        <v>1095</v>
      </c>
      <c r="S251" s="1251" t="s">
        <v>105</v>
      </c>
      <c r="T251" s="1251" t="s">
        <v>33</v>
      </c>
      <c r="U251" s="1251">
        <v>1</v>
      </c>
      <c r="V251" s="1251">
        <v>1</v>
      </c>
      <c r="W251" s="1251">
        <v>1</v>
      </c>
      <c r="X251" s="1251">
        <v>1</v>
      </c>
      <c r="Y251" s="1251">
        <v>1</v>
      </c>
      <c r="Z251" s="1270">
        <v>1</v>
      </c>
      <c r="AA251" s="1203">
        <v>79200000</v>
      </c>
      <c r="AB251" s="1206"/>
      <c r="AC251" s="1206"/>
      <c r="AD251" s="1204"/>
      <c r="AE251" s="1204"/>
      <c r="AF251" s="1205"/>
      <c r="AG251" s="1205"/>
      <c r="AH251" s="1205"/>
      <c r="AI251" s="1205"/>
      <c r="AJ251" s="1205"/>
      <c r="AK251" s="1205"/>
      <c r="AL251" s="1205"/>
      <c r="AM251" s="1205"/>
      <c r="AN251" s="1205"/>
      <c r="AO251" s="1205"/>
      <c r="AP251" s="1205"/>
      <c r="AQ251" s="1205"/>
      <c r="AR251" s="1205"/>
      <c r="AS251" s="1205"/>
      <c r="AT251" s="1205"/>
      <c r="AU251" s="1205"/>
      <c r="AV251" s="1205"/>
      <c r="AW251" s="1205"/>
      <c r="AX251" s="1205"/>
      <c r="AY251" s="694">
        <f t="shared" si="86"/>
        <v>79200000</v>
      </c>
      <c r="AZ251" s="1204">
        <v>80000000</v>
      </c>
      <c r="BA251" s="1204"/>
      <c r="BB251" s="1204"/>
      <c r="BC251" s="1204"/>
      <c r="BD251" s="1204"/>
      <c r="BE251" s="1204"/>
      <c r="BF251" s="1204"/>
      <c r="BG251" s="1204"/>
      <c r="BH251" s="1204"/>
      <c r="BI251" s="1204"/>
      <c r="BJ251" s="1204"/>
      <c r="BK251" s="1204"/>
      <c r="BL251" s="1204"/>
      <c r="BM251" s="1204"/>
      <c r="BN251" s="1204"/>
      <c r="BO251" s="1204"/>
      <c r="BP251" s="1204"/>
      <c r="BQ251" s="1204"/>
      <c r="BR251" s="1204"/>
      <c r="BS251" s="1204"/>
      <c r="BT251" s="1204"/>
      <c r="BU251" s="1204"/>
      <c r="BV251" s="1204"/>
      <c r="BW251" s="695">
        <f t="shared" si="92"/>
        <v>80000000</v>
      </c>
      <c r="BX251" s="1204">
        <v>111686098</v>
      </c>
      <c r="BY251" s="1204"/>
      <c r="BZ251" s="1204"/>
      <c r="CA251" s="1204"/>
      <c r="CB251" s="1204"/>
      <c r="CC251" s="1204"/>
      <c r="CD251" s="1204"/>
      <c r="CE251" s="1204"/>
      <c r="CF251" s="1204"/>
      <c r="CG251" s="1204"/>
      <c r="CH251" s="1204"/>
      <c r="CI251" s="1204"/>
      <c r="CJ251" s="1204"/>
      <c r="CK251" s="1204"/>
      <c r="CL251" s="1204"/>
      <c r="CM251" s="1204"/>
      <c r="CN251" s="1204"/>
      <c r="CO251" s="1204"/>
      <c r="CP251" s="1204"/>
      <c r="CQ251" s="1204"/>
      <c r="CR251" s="1204"/>
      <c r="CS251" s="1204"/>
      <c r="CT251" s="1204"/>
      <c r="CU251" s="1231">
        <f t="shared" si="89"/>
        <v>111686098</v>
      </c>
      <c r="CV251" s="1204">
        <v>160120287</v>
      </c>
      <c r="CW251" s="1204"/>
      <c r="CX251" s="1204"/>
      <c r="CY251" s="1204"/>
      <c r="CZ251" s="1204"/>
      <c r="DA251" s="1204"/>
      <c r="DB251" s="1204"/>
      <c r="DC251" s="1204"/>
      <c r="DD251" s="1204"/>
      <c r="DE251" s="1204"/>
      <c r="DF251" s="1204"/>
      <c r="DG251" s="1204"/>
      <c r="DH251" s="1204"/>
      <c r="DI251" s="1204"/>
      <c r="DJ251" s="1204"/>
      <c r="DK251" s="1204"/>
      <c r="DL251" s="1204"/>
      <c r="DM251" s="1254"/>
      <c r="DN251" s="1254"/>
      <c r="DO251" s="1254"/>
      <c r="DP251" s="1254"/>
      <c r="DQ251" s="1254"/>
      <c r="DR251" s="1254"/>
      <c r="DS251" s="1362">
        <f t="shared" si="90"/>
        <v>160120287</v>
      </c>
      <c r="DT251" s="1221">
        <f t="shared" si="91"/>
        <v>431006385</v>
      </c>
      <c r="DU251" s="742" t="s">
        <v>1180</v>
      </c>
      <c r="DV251" s="754"/>
      <c r="DW251" s="754"/>
      <c r="DX251" s="754"/>
      <c r="DY251" s="754"/>
      <c r="DZ251" s="754"/>
      <c r="EA251" s="754"/>
      <c r="EB251" s="754"/>
      <c r="EC251" s="754"/>
      <c r="ED251" s="754"/>
      <c r="EE251" s="754"/>
      <c r="EF251" s="754"/>
      <c r="EG251" s="754"/>
      <c r="EH251" s="754"/>
      <c r="EI251" s="754"/>
      <c r="EJ251" s="754"/>
      <c r="EK251" s="754"/>
      <c r="EL251" s="754"/>
      <c r="EM251" s="754"/>
      <c r="EN251" s="754"/>
      <c r="EO251" s="754"/>
      <c r="EP251" s="754"/>
      <c r="EQ251" s="754"/>
      <c r="ER251" s="754"/>
      <c r="ES251" s="754"/>
      <c r="ET251" s="754"/>
      <c r="EU251" s="754"/>
      <c r="EV251" s="754"/>
      <c r="EW251" s="754"/>
      <c r="EX251" s="754"/>
      <c r="EY251" s="754"/>
      <c r="EZ251" s="754"/>
      <c r="FA251" s="754"/>
      <c r="FB251" s="754"/>
      <c r="FC251" s="754"/>
      <c r="FD251" s="754"/>
      <c r="FE251" s="754"/>
      <c r="FF251" s="754"/>
      <c r="FG251" s="754"/>
      <c r="FH251" s="754"/>
      <c r="FI251" s="754"/>
      <c r="FJ251" s="754"/>
      <c r="FK251" s="754"/>
      <c r="FL251" s="754"/>
      <c r="FM251" s="754"/>
      <c r="FN251" s="754"/>
      <c r="FO251" s="754"/>
      <c r="FP251" s="754"/>
      <c r="FQ251" s="754"/>
      <c r="FR251" s="754"/>
      <c r="FS251" s="754"/>
      <c r="FT251" s="754"/>
      <c r="FU251" s="754"/>
      <c r="FV251" s="754"/>
      <c r="FW251" s="754"/>
      <c r="FX251" s="754"/>
      <c r="FY251" s="754"/>
      <c r="FZ251" s="754"/>
      <c r="GA251" s="754"/>
      <c r="GB251" s="754"/>
      <c r="GC251" s="754"/>
      <c r="GD251" s="754"/>
      <c r="GE251" s="754"/>
      <c r="GF251" s="754"/>
      <c r="GG251" s="754"/>
      <c r="GH251" s="754"/>
      <c r="GI251" s="754"/>
      <c r="GJ251" s="754"/>
      <c r="GK251" s="754"/>
      <c r="GL251" s="754"/>
      <c r="GM251" s="754"/>
      <c r="GN251" s="754"/>
      <c r="GO251" s="754"/>
      <c r="GP251" s="754"/>
      <c r="GQ251" s="754"/>
      <c r="GR251" s="754"/>
      <c r="GS251" s="754"/>
      <c r="GT251" s="754"/>
      <c r="GU251" s="754"/>
      <c r="GV251" s="754"/>
      <c r="GW251" s="829"/>
    </row>
    <row r="252" spans="1:205" ht="16.5" x14ac:dyDescent="0.25">
      <c r="A252" s="1445" t="s">
        <v>1179</v>
      </c>
      <c r="B252" s="1445"/>
      <c r="C252" s="1445"/>
      <c r="D252" s="1445"/>
      <c r="E252" s="1445"/>
      <c r="F252" s="1445"/>
      <c r="G252" s="1445"/>
      <c r="H252" s="1445"/>
      <c r="I252" s="1445"/>
      <c r="J252" s="1445"/>
      <c r="K252" s="1445"/>
      <c r="L252" s="1445"/>
      <c r="M252" s="1445"/>
      <c r="N252" s="1445"/>
      <c r="O252" s="1445"/>
      <c r="P252" s="1445"/>
      <c r="Q252" s="1445"/>
      <c r="R252" s="1445"/>
      <c r="S252" s="1445"/>
      <c r="T252" s="1445"/>
      <c r="U252" s="1445"/>
      <c r="V252" s="1445"/>
      <c r="W252" s="1445"/>
      <c r="X252" s="1445"/>
      <c r="Y252" s="1445"/>
      <c r="Z252" s="1445"/>
      <c r="AA252" s="1332">
        <f>SUM(AA229:AA251)</f>
        <v>4611060050</v>
      </c>
      <c r="AB252" s="1330">
        <f t="shared" ref="AB252:AX252" si="93">SUM(AB229:AB251)</f>
        <v>0</v>
      </c>
      <c r="AC252" s="1330">
        <f t="shared" si="93"/>
        <v>0</v>
      </c>
      <c r="AD252" s="1330">
        <f t="shared" si="93"/>
        <v>0</v>
      </c>
      <c r="AE252" s="1330">
        <f t="shared" si="93"/>
        <v>0</v>
      </c>
      <c r="AF252" s="1330">
        <f t="shared" si="93"/>
        <v>0</v>
      </c>
      <c r="AG252" s="1330">
        <f t="shared" si="93"/>
        <v>0</v>
      </c>
      <c r="AH252" s="1330">
        <f t="shared" si="93"/>
        <v>0</v>
      </c>
      <c r="AI252" s="1330">
        <f t="shared" si="93"/>
        <v>0</v>
      </c>
      <c r="AJ252" s="1330">
        <f t="shared" si="93"/>
        <v>0</v>
      </c>
      <c r="AK252" s="1330">
        <f t="shared" si="93"/>
        <v>0</v>
      </c>
      <c r="AL252" s="1330">
        <f t="shared" si="93"/>
        <v>0</v>
      </c>
      <c r="AM252" s="1330">
        <f t="shared" si="93"/>
        <v>0</v>
      </c>
      <c r="AN252" s="1330">
        <f t="shared" si="93"/>
        <v>0</v>
      </c>
      <c r="AO252" s="1330">
        <f t="shared" si="93"/>
        <v>0</v>
      </c>
      <c r="AP252" s="1330">
        <f t="shared" si="93"/>
        <v>0</v>
      </c>
      <c r="AQ252" s="1330">
        <f t="shared" si="93"/>
        <v>1200000000</v>
      </c>
      <c r="AR252" s="1330">
        <f t="shared" si="93"/>
        <v>0</v>
      </c>
      <c r="AS252" s="1330">
        <f t="shared" si="93"/>
        <v>0</v>
      </c>
      <c r="AT252" s="1330">
        <f t="shared" si="93"/>
        <v>0</v>
      </c>
      <c r="AU252" s="1330">
        <f t="shared" si="93"/>
        <v>0</v>
      </c>
      <c r="AV252" s="1330">
        <f t="shared" si="93"/>
        <v>0</v>
      </c>
      <c r="AW252" s="1330">
        <f t="shared" si="93"/>
        <v>60400000</v>
      </c>
      <c r="AX252" s="1331">
        <f t="shared" si="93"/>
        <v>0</v>
      </c>
      <c r="AY252" s="1327">
        <f>SUM(AY229:AY251)</f>
        <v>5871460050</v>
      </c>
      <c r="AZ252" s="1351">
        <f t="shared" ref="AZ252:DK252" si="94">SUM(AZ229:AZ251)</f>
        <v>4549634969</v>
      </c>
      <c r="BA252" s="1351"/>
      <c r="BB252" s="1351"/>
      <c r="BC252" s="1351">
        <f t="shared" si="94"/>
        <v>0</v>
      </c>
      <c r="BD252" s="1351">
        <f t="shared" si="94"/>
        <v>0</v>
      </c>
      <c r="BE252" s="1351">
        <f t="shared" si="94"/>
        <v>0</v>
      </c>
      <c r="BF252" s="1351">
        <f t="shared" si="94"/>
        <v>0</v>
      </c>
      <c r="BG252" s="1351">
        <f t="shared" si="94"/>
        <v>0</v>
      </c>
      <c r="BH252" s="1351">
        <f t="shared" si="94"/>
        <v>0</v>
      </c>
      <c r="BI252" s="1351">
        <f t="shared" si="94"/>
        <v>0</v>
      </c>
      <c r="BJ252" s="1351">
        <f t="shared" si="94"/>
        <v>0</v>
      </c>
      <c r="BK252" s="1351">
        <f t="shared" si="94"/>
        <v>0</v>
      </c>
      <c r="BL252" s="1351">
        <f t="shared" si="94"/>
        <v>0</v>
      </c>
      <c r="BM252" s="1351">
        <f t="shared" si="94"/>
        <v>0</v>
      </c>
      <c r="BN252" s="1351">
        <f t="shared" si="94"/>
        <v>0</v>
      </c>
      <c r="BO252" s="1351">
        <f t="shared" si="94"/>
        <v>0</v>
      </c>
      <c r="BP252" s="1351">
        <f t="shared" si="94"/>
        <v>823200000</v>
      </c>
      <c r="BQ252" s="1351">
        <f t="shared" si="94"/>
        <v>0</v>
      </c>
      <c r="BR252" s="1351">
        <f t="shared" si="94"/>
        <v>0</v>
      </c>
      <c r="BS252" s="1351">
        <f t="shared" si="94"/>
        <v>0</v>
      </c>
      <c r="BT252" s="1351">
        <f t="shared" si="94"/>
        <v>0</v>
      </c>
      <c r="BU252" s="1351"/>
      <c r="BV252" s="1351"/>
      <c r="BW252" s="1351">
        <f t="shared" si="94"/>
        <v>5372834969</v>
      </c>
      <c r="BX252" s="934">
        <f t="shared" si="94"/>
        <v>4749818908</v>
      </c>
      <c r="BY252" s="934"/>
      <c r="BZ252" s="934"/>
      <c r="CA252" s="934">
        <f t="shared" si="94"/>
        <v>0</v>
      </c>
      <c r="CB252" s="934">
        <f t="shared" si="94"/>
        <v>0</v>
      </c>
      <c r="CC252" s="934">
        <f t="shared" si="94"/>
        <v>0</v>
      </c>
      <c r="CD252" s="934">
        <f t="shared" si="94"/>
        <v>0</v>
      </c>
      <c r="CE252" s="934">
        <f t="shared" si="94"/>
        <v>0</v>
      </c>
      <c r="CF252" s="934">
        <f t="shared" si="94"/>
        <v>0</v>
      </c>
      <c r="CG252" s="934">
        <f t="shared" si="94"/>
        <v>0</v>
      </c>
      <c r="CH252" s="934">
        <f t="shared" si="94"/>
        <v>0</v>
      </c>
      <c r="CI252" s="934">
        <f t="shared" si="94"/>
        <v>0</v>
      </c>
      <c r="CJ252" s="934">
        <f t="shared" si="94"/>
        <v>0</v>
      </c>
      <c r="CK252" s="934">
        <f t="shared" si="94"/>
        <v>0</v>
      </c>
      <c r="CL252" s="934">
        <f t="shared" si="94"/>
        <v>0</v>
      </c>
      <c r="CM252" s="934">
        <f t="shared" si="94"/>
        <v>0</v>
      </c>
      <c r="CN252" s="934">
        <f t="shared" si="94"/>
        <v>0</v>
      </c>
      <c r="CO252" s="934">
        <f t="shared" si="94"/>
        <v>859420800</v>
      </c>
      <c r="CP252" s="934">
        <f t="shared" si="94"/>
        <v>0</v>
      </c>
      <c r="CQ252" s="934">
        <f t="shared" si="94"/>
        <v>0</v>
      </c>
      <c r="CR252" s="934">
        <f t="shared" si="94"/>
        <v>0</v>
      </c>
      <c r="CS252" s="934">
        <f t="shared" si="94"/>
        <v>0</v>
      </c>
      <c r="CT252" s="934"/>
      <c r="CU252" s="1351">
        <f t="shared" si="94"/>
        <v>5609239708</v>
      </c>
      <c r="CV252" s="1351">
        <f t="shared" si="94"/>
        <v>4958810940</v>
      </c>
      <c r="CW252" s="1351"/>
      <c r="CX252" s="1351"/>
      <c r="CY252" s="1351">
        <f t="shared" si="94"/>
        <v>0</v>
      </c>
      <c r="CZ252" s="1351">
        <f t="shared" si="94"/>
        <v>0</v>
      </c>
      <c r="DA252" s="1351">
        <f t="shared" si="94"/>
        <v>0</v>
      </c>
      <c r="DB252" s="1351">
        <f t="shared" si="94"/>
        <v>0</v>
      </c>
      <c r="DC252" s="1351">
        <f t="shared" si="94"/>
        <v>0</v>
      </c>
      <c r="DD252" s="1351">
        <f t="shared" si="94"/>
        <v>0</v>
      </c>
      <c r="DE252" s="1351">
        <f t="shared" si="94"/>
        <v>0</v>
      </c>
      <c r="DF252" s="1351">
        <f t="shared" si="94"/>
        <v>0</v>
      </c>
      <c r="DG252" s="1351">
        <f t="shared" si="94"/>
        <v>0</v>
      </c>
      <c r="DH252" s="1351">
        <f t="shared" si="94"/>
        <v>0</v>
      </c>
      <c r="DI252" s="1351">
        <f t="shared" si="94"/>
        <v>0</v>
      </c>
      <c r="DJ252" s="1351">
        <f t="shared" si="94"/>
        <v>0</v>
      </c>
      <c r="DK252" s="1351">
        <f t="shared" si="94"/>
        <v>0</v>
      </c>
      <c r="DL252" s="1351">
        <f t="shared" ref="DL252:DT252" si="95">SUM(DL229:DL251)</f>
        <v>897235315</v>
      </c>
      <c r="DM252" s="1351">
        <f t="shared" si="95"/>
        <v>0</v>
      </c>
      <c r="DN252" s="1351">
        <f t="shared" si="95"/>
        <v>0</v>
      </c>
      <c r="DO252" s="1351">
        <f t="shared" si="95"/>
        <v>0</v>
      </c>
      <c r="DP252" s="1351">
        <f t="shared" si="95"/>
        <v>0</v>
      </c>
      <c r="DQ252" s="1351"/>
      <c r="DR252" s="1352"/>
      <c r="DS252" s="1352">
        <f t="shared" si="95"/>
        <v>5856046255</v>
      </c>
      <c r="DT252" s="1351">
        <f t="shared" si="95"/>
        <v>22709580982</v>
      </c>
      <c r="DU252" s="1353" t="s">
        <v>1180</v>
      </c>
      <c r="DV252" s="1354"/>
      <c r="DW252" s="789"/>
      <c r="DX252" s="789"/>
      <c r="DY252" s="789"/>
      <c r="DZ252" s="789"/>
    </row>
    <row r="253" spans="1:205" ht="71.25" customHeight="1" x14ac:dyDescent="0.25">
      <c r="A253" s="969">
        <v>4</v>
      </c>
      <c r="B253" s="1169" t="s">
        <v>803</v>
      </c>
      <c r="C253" s="969" t="s">
        <v>842</v>
      </c>
      <c r="D253" s="1250" t="s">
        <v>843</v>
      </c>
      <c r="E253" s="969" t="s">
        <v>844</v>
      </c>
      <c r="F253" s="969" t="s">
        <v>845</v>
      </c>
      <c r="G253" s="969" t="s">
        <v>846</v>
      </c>
      <c r="H253" s="1151">
        <v>0.35</v>
      </c>
      <c r="I253" s="969" t="s">
        <v>847</v>
      </c>
      <c r="J253" s="969" t="s">
        <v>176</v>
      </c>
      <c r="K253" s="969" t="s">
        <v>33</v>
      </c>
      <c r="L253" s="1151">
        <v>0.44</v>
      </c>
      <c r="M253" s="1151">
        <v>0.44</v>
      </c>
      <c r="N253" s="969" t="s">
        <v>848</v>
      </c>
      <c r="O253" s="969" t="s">
        <v>1312</v>
      </c>
      <c r="P253" s="1209">
        <v>20</v>
      </c>
      <c r="Q253" s="969">
        <v>2023</v>
      </c>
      <c r="R253" s="969" t="s">
        <v>849</v>
      </c>
      <c r="S253" s="969" t="s">
        <v>105</v>
      </c>
      <c r="T253" s="969" t="s">
        <v>124</v>
      </c>
      <c r="U253" s="969">
        <v>25</v>
      </c>
      <c r="V253" s="969">
        <v>25</v>
      </c>
      <c r="W253" s="1170">
        <v>22</v>
      </c>
      <c r="X253" s="1170">
        <v>23</v>
      </c>
      <c r="Y253" s="1170">
        <v>24</v>
      </c>
      <c r="Z253" s="1170">
        <v>25</v>
      </c>
      <c r="AA253" s="1203">
        <v>22680000</v>
      </c>
      <c r="AB253" s="1204"/>
      <c r="AC253" s="1204"/>
      <c r="AD253" s="1204"/>
      <c r="AE253" s="1204"/>
      <c r="AF253" s="1190"/>
      <c r="AG253" s="1190"/>
      <c r="AH253" s="1190"/>
      <c r="AI253" s="1190"/>
      <c r="AJ253" s="1190"/>
      <c r="AK253" s="1190"/>
      <c r="AL253" s="1190"/>
      <c r="AM253" s="1190"/>
      <c r="AN253" s="1190"/>
      <c r="AO253" s="1190"/>
      <c r="AP253" s="1190"/>
      <c r="AQ253" s="1190">
        <v>193189064</v>
      </c>
      <c r="AR253" s="1190"/>
      <c r="AS253" s="1190"/>
      <c r="AT253" s="1190"/>
      <c r="AU253" s="1190"/>
      <c r="AV253" s="1190"/>
      <c r="AW253" s="1190"/>
      <c r="AX253" s="1190"/>
      <c r="AY253" s="694">
        <f t="shared" ref="AY253:AY260" si="96">SUM(AA253:AW253)</f>
        <v>215869064</v>
      </c>
      <c r="AZ253" s="1271">
        <v>44127000</v>
      </c>
      <c r="BA253" s="1271"/>
      <c r="BB253" s="1271"/>
      <c r="BC253" s="1272"/>
      <c r="BD253" s="1272"/>
      <c r="BE253" s="1272"/>
      <c r="BF253" s="1272"/>
      <c r="BG253" s="1272"/>
      <c r="BH253" s="1272"/>
      <c r="BI253" s="1272"/>
      <c r="BJ253" s="1272"/>
      <c r="BK253" s="1272"/>
      <c r="BL253" s="1272"/>
      <c r="BM253" s="1272"/>
      <c r="BN253" s="1272"/>
      <c r="BO253" s="1272"/>
      <c r="BP253" s="1272"/>
      <c r="BQ253" s="1272"/>
      <c r="BR253" s="1272"/>
      <c r="BS253" s="1272"/>
      <c r="BT253" s="1272"/>
      <c r="BU253" s="1272"/>
      <c r="BV253" s="1272"/>
      <c r="BW253" s="1211">
        <f>SUM(AZ253:BU253)</f>
        <v>44127000</v>
      </c>
      <c r="BX253" s="1271">
        <v>46068588</v>
      </c>
      <c r="BY253" s="1271"/>
      <c r="BZ253" s="1271"/>
      <c r="CA253" s="1190"/>
      <c r="CB253" s="1190"/>
      <c r="CC253" s="1190"/>
      <c r="CD253" s="1190"/>
      <c r="CE253" s="1190"/>
      <c r="CF253" s="1190"/>
      <c r="CG253" s="1190"/>
      <c r="CH253" s="1190"/>
      <c r="CI253" s="1190"/>
      <c r="CJ253" s="1190"/>
      <c r="CK253" s="1190"/>
      <c r="CL253" s="1190"/>
      <c r="CM253" s="1190"/>
      <c r="CN253" s="1190"/>
      <c r="CO253" s="1271">
        <v>46068588</v>
      </c>
      <c r="CP253" s="1271"/>
      <c r="CQ253" s="1271"/>
      <c r="CR253" s="1271"/>
      <c r="CS253" s="1271"/>
      <c r="CT253" s="1271"/>
      <c r="CU253" s="694">
        <f>SUM(BX253:CS253)</f>
        <v>92137176</v>
      </c>
      <c r="CV253" s="1271">
        <v>57929723</v>
      </c>
      <c r="CW253" s="1271"/>
      <c r="CX253" s="1271"/>
      <c r="CY253" s="1190"/>
      <c r="CZ253" s="1190"/>
      <c r="DA253" s="1190"/>
      <c r="DB253" s="1167"/>
      <c r="DC253" s="1167"/>
      <c r="DD253" s="1167"/>
      <c r="DE253" s="1167"/>
      <c r="DF253" s="1167"/>
      <c r="DG253" s="1167"/>
      <c r="DH253" s="1167"/>
      <c r="DI253" s="1167"/>
      <c r="DJ253" s="1167"/>
      <c r="DK253" s="1167"/>
      <c r="DL253" s="1271">
        <v>57929723</v>
      </c>
      <c r="DM253" s="1273"/>
      <c r="DN253" s="1273"/>
      <c r="DO253" s="1273"/>
      <c r="DP253" s="1273"/>
      <c r="DQ253" s="1274"/>
      <c r="DR253" s="1274"/>
      <c r="DS253" s="1359">
        <f>SUM(CV253:DQ253)</f>
        <v>115859446</v>
      </c>
      <c r="DT253" s="1208">
        <f t="shared" ref="DT253:DT260" si="97">+AY253+BW253+CU253+DS253</f>
        <v>467992686</v>
      </c>
      <c r="DU253" s="1169" t="s">
        <v>1237</v>
      </c>
      <c r="DW253" s="793"/>
    </row>
    <row r="254" spans="1:205" ht="71.25" customHeight="1" x14ac:dyDescent="0.25">
      <c r="A254" s="969">
        <v>4</v>
      </c>
      <c r="B254" s="1169" t="s">
        <v>803</v>
      </c>
      <c r="C254" s="969" t="s">
        <v>842</v>
      </c>
      <c r="D254" s="1250" t="s">
        <v>843</v>
      </c>
      <c r="E254" s="969" t="s">
        <v>844</v>
      </c>
      <c r="F254" s="969" t="s">
        <v>845</v>
      </c>
      <c r="G254" s="969" t="s">
        <v>846</v>
      </c>
      <c r="H254" s="1151">
        <v>0.35</v>
      </c>
      <c r="I254" s="969" t="s">
        <v>847</v>
      </c>
      <c r="J254" s="969" t="s">
        <v>176</v>
      </c>
      <c r="K254" s="969" t="s">
        <v>33</v>
      </c>
      <c r="L254" s="1151">
        <v>0.44</v>
      </c>
      <c r="M254" s="1151">
        <v>0.44</v>
      </c>
      <c r="N254" s="969" t="s">
        <v>851</v>
      </c>
      <c r="O254" s="969" t="s">
        <v>852</v>
      </c>
      <c r="P254" s="1209">
        <v>0</v>
      </c>
      <c r="Q254" s="969">
        <v>2023</v>
      </c>
      <c r="R254" s="969" t="s">
        <v>853</v>
      </c>
      <c r="S254" s="969" t="s">
        <v>105</v>
      </c>
      <c r="T254" s="969" t="s">
        <v>33</v>
      </c>
      <c r="U254" s="969">
        <v>2</v>
      </c>
      <c r="V254" s="969">
        <v>2</v>
      </c>
      <c r="W254" s="969">
        <v>0</v>
      </c>
      <c r="X254" s="969">
        <v>1</v>
      </c>
      <c r="Y254" s="969">
        <v>1</v>
      </c>
      <c r="Z254" s="969">
        <v>0</v>
      </c>
      <c r="AA254" s="1203"/>
      <c r="AB254" s="1206"/>
      <c r="AC254" s="1206"/>
      <c r="AD254" s="1204"/>
      <c r="AE254" s="1204"/>
      <c r="AF254" s="1190"/>
      <c r="AG254" s="1190"/>
      <c r="AH254" s="1190"/>
      <c r="AI254" s="1190"/>
      <c r="AJ254" s="1190"/>
      <c r="AK254" s="1190"/>
      <c r="AL254" s="1190"/>
      <c r="AM254" s="1190"/>
      <c r="AN254" s="1190"/>
      <c r="AO254" s="1190"/>
      <c r="AP254" s="1190"/>
      <c r="AQ254" s="1190"/>
      <c r="AR254" s="1190"/>
      <c r="AS254" s="1190"/>
      <c r="AT254" s="1190"/>
      <c r="AU254" s="1190"/>
      <c r="AV254" s="1190"/>
      <c r="AW254" s="1190"/>
      <c r="AX254" s="1190"/>
      <c r="AY254" s="694">
        <f t="shared" si="96"/>
        <v>0</v>
      </c>
      <c r="AZ254" s="1190"/>
      <c r="BA254" s="1190"/>
      <c r="BB254" s="1190"/>
      <c r="BC254" s="1190"/>
      <c r="BD254" s="1190"/>
      <c r="BE254" s="1190"/>
      <c r="BF254" s="1190"/>
      <c r="BG254" s="1190"/>
      <c r="BH254" s="1190"/>
      <c r="BI254" s="1190"/>
      <c r="BJ254" s="1190"/>
      <c r="BK254" s="1190"/>
      <c r="BL254" s="1190"/>
      <c r="BM254" s="1190"/>
      <c r="BN254" s="1190"/>
      <c r="BO254" s="1190"/>
      <c r="BP254" s="1271">
        <v>2000</v>
      </c>
      <c r="BQ254" s="1271"/>
      <c r="BR254" s="1271"/>
      <c r="BS254" s="1190"/>
      <c r="BT254" s="1190"/>
      <c r="BU254" s="1190"/>
      <c r="BV254" s="1190"/>
      <c r="BW254" s="1211">
        <f t="shared" ref="BW254:BW260" si="98">SUM(AZ254:BU254)</f>
        <v>2000</v>
      </c>
      <c r="BX254" s="1190"/>
      <c r="BY254" s="1190"/>
      <c r="BZ254" s="1190"/>
      <c r="CA254" s="1190"/>
      <c r="CB254" s="1190"/>
      <c r="CC254" s="1190"/>
      <c r="CD254" s="1190"/>
      <c r="CE254" s="1190"/>
      <c r="CF254" s="1190"/>
      <c r="CG254" s="1190"/>
      <c r="CH254" s="1190"/>
      <c r="CI254" s="1190"/>
      <c r="CJ254" s="1190"/>
      <c r="CK254" s="1190"/>
      <c r="CL254" s="1190"/>
      <c r="CM254" s="1190"/>
      <c r="CN254" s="1190"/>
      <c r="CO254" s="1271">
        <v>2000</v>
      </c>
      <c r="CP254" s="1271"/>
      <c r="CQ254" s="1271"/>
      <c r="CR254" s="1190"/>
      <c r="CS254" s="1190"/>
      <c r="CT254" s="1190"/>
      <c r="CU254" s="694">
        <f t="shared" ref="CU254:CU260" si="99">SUM(BX254:CS254)</f>
        <v>2000</v>
      </c>
      <c r="CV254" s="1271">
        <v>0</v>
      </c>
      <c r="CW254" s="1271"/>
      <c r="CX254" s="1271"/>
      <c r="CY254" s="1190"/>
      <c r="CZ254" s="1190"/>
      <c r="DA254" s="1190"/>
      <c r="DB254" s="1167"/>
      <c r="DC254" s="1167"/>
      <c r="DD254" s="1167"/>
      <c r="DE254" s="1167"/>
      <c r="DF254" s="1167"/>
      <c r="DG254" s="1167"/>
      <c r="DH254" s="1167"/>
      <c r="DI254" s="1167"/>
      <c r="DJ254" s="1167"/>
      <c r="DK254" s="1167"/>
      <c r="DL254" s="1167"/>
      <c r="DM254" s="1167"/>
      <c r="DN254" s="1167"/>
      <c r="DO254" s="1167"/>
      <c r="DP254" s="1167"/>
      <c r="DQ254" s="1275"/>
      <c r="DR254" s="1275"/>
      <c r="DS254" s="1359">
        <f>SUM(CV254:DQ254)</f>
        <v>0</v>
      </c>
      <c r="DT254" s="1208">
        <f t="shared" si="97"/>
        <v>4000</v>
      </c>
      <c r="DU254" s="1169" t="s">
        <v>1237</v>
      </c>
    </row>
    <row r="255" spans="1:205" ht="71.25" customHeight="1" x14ac:dyDescent="0.25">
      <c r="A255" s="969">
        <v>4</v>
      </c>
      <c r="B255" s="1169" t="s">
        <v>803</v>
      </c>
      <c r="C255" s="969" t="s">
        <v>842</v>
      </c>
      <c r="D255" s="1250" t="s">
        <v>843</v>
      </c>
      <c r="E255" s="969" t="s">
        <v>844</v>
      </c>
      <c r="F255" s="969" t="s">
        <v>845</v>
      </c>
      <c r="G255" s="969" t="s">
        <v>846</v>
      </c>
      <c r="H255" s="1151">
        <v>0.35</v>
      </c>
      <c r="I255" s="969" t="s">
        <v>847</v>
      </c>
      <c r="J255" s="969" t="s">
        <v>176</v>
      </c>
      <c r="K255" s="969" t="s">
        <v>33</v>
      </c>
      <c r="L255" s="1151">
        <v>0.44</v>
      </c>
      <c r="M255" s="1151">
        <v>0.44</v>
      </c>
      <c r="N255" s="969" t="s">
        <v>854</v>
      </c>
      <c r="O255" s="969" t="s">
        <v>855</v>
      </c>
      <c r="P255" s="1209">
        <v>0</v>
      </c>
      <c r="Q255" s="969">
        <v>2023</v>
      </c>
      <c r="R255" s="969" t="s">
        <v>856</v>
      </c>
      <c r="S255" s="969" t="s">
        <v>105</v>
      </c>
      <c r="T255" s="969" t="s">
        <v>33</v>
      </c>
      <c r="U255" s="969">
        <v>1</v>
      </c>
      <c r="V255" s="969">
        <v>1</v>
      </c>
      <c r="W255" s="969">
        <v>0</v>
      </c>
      <c r="X255" s="969">
        <v>0.5</v>
      </c>
      <c r="Y255" s="969">
        <v>0.5</v>
      </c>
      <c r="Z255" s="969">
        <v>0</v>
      </c>
      <c r="AA255" s="1203"/>
      <c r="AB255" s="1204"/>
      <c r="AC255" s="1204"/>
      <c r="AD255" s="1204"/>
      <c r="AE255" s="1204"/>
      <c r="AF255" s="1190"/>
      <c r="AG255" s="1190"/>
      <c r="AH255" s="1190"/>
      <c r="AI255" s="1190"/>
      <c r="AJ255" s="1190"/>
      <c r="AK255" s="1190"/>
      <c r="AL255" s="1190"/>
      <c r="AM255" s="1190"/>
      <c r="AN255" s="1190"/>
      <c r="AO255" s="1190"/>
      <c r="AP255" s="1190"/>
      <c r="AQ255" s="1190"/>
      <c r="AR255" s="1190"/>
      <c r="AS255" s="1190"/>
      <c r="AT255" s="1190"/>
      <c r="AU255" s="1190"/>
      <c r="AV255" s="1190"/>
      <c r="AW255" s="1190"/>
      <c r="AX255" s="1190"/>
      <c r="AY255" s="694">
        <f t="shared" si="96"/>
        <v>0</v>
      </c>
      <c r="AZ255" s="1190"/>
      <c r="BA255" s="1190"/>
      <c r="BB255" s="1190"/>
      <c r="BC255" s="1190"/>
      <c r="BD255" s="1190"/>
      <c r="BE255" s="1190"/>
      <c r="BF255" s="1190"/>
      <c r="BG255" s="1190"/>
      <c r="BH255" s="1190"/>
      <c r="BI255" s="1190"/>
      <c r="BJ255" s="1190"/>
      <c r="BK255" s="1190"/>
      <c r="BL255" s="1190"/>
      <c r="BM255" s="1190"/>
      <c r="BN255" s="1190"/>
      <c r="BO255" s="1190"/>
      <c r="BP255" s="1190">
        <v>500</v>
      </c>
      <c r="BQ255" s="1190"/>
      <c r="BR255" s="1190"/>
      <c r="BS255" s="1190"/>
      <c r="BT255" s="1190"/>
      <c r="BU255" s="1190"/>
      <c r="BV255" s="1190"/>
      <c r="BW255" s="1211">
        <f t="shared" si="98"/>
        <v>500</v>
      </c>
      <c r="BX255" s="1190"/>
      <c r="BY255" s="1190"/>
      <c r="BZ255" s="1190"/>
      <c r="CA255" s="1190"/>
      <c r="CB255" s="1190"/>
      <c r="CC255" s="1190"/>
      <c r="CD255" s="1190"/>
      <c r="CE255" s="1190"/>
      <c r="CF255" s="1190"/>
      <c r="CG255" s="1190"/>
      <c r="CH255" s="1190"/>
      <c r="CI255" s="1190"/>
      <c r="CJ255" s="1190"/>
      <c r="CK255" s="1190"/>
      <c r="CL255" s="1190"/>
      <c r="CM255" s="1190"/>
      <c r="CN255" s="1190"/>
      <c r="CO255" s="1190">
        <v>500</v>
      </c>
      <c r="CP255" s="1190"/>
      <c r="CQ255" s="1190"/>
      <c r="CR255" s="1190"/>
      <c r="CS255" s="1190"/>
      <c r="CT255" s="1190"/>
      <c r="CU255" s="694">
        <f t="shared" si="99"/>
        <v>500</v>
      </c>
      <c r="CV255" s="1190"/>
      <c r="CW255" s="1190"/>
      <c r="CX255" s="1190"/>
      <c r="CY255" s="1190"/>
      <c r="CZ255" s="1190"/>
      <c r="DA255" s="1190"/>
      <c r="DB255" s="1167"/>
      <c r="DC255" s="1167"/>
      <c r="DD255" s="1167"/>
      <c r="DE255" s="1167"/>
      <c r="DF255" s="1167"/>
      <c r="DG255" s="1167"/>
      <c r="DH255" s="1167"/>
      <c r="DI255" s="1167"/>
      <c r="DJ255" s="1167"/>
      <c r="DK255" s="1167"/>
      <c r="DL255" s="1273"/>
      <c r="DM255" s="1273"/>
      <c r="DN255" s="1273"/>
      <c r="DO255" s="1273"/>
      <c r="DP255" s="1273"/>
      <c r="DQ255" s="1274"/>
      <c r="DR255" s="1274"/>
      <c r="DS255" s="1359">
        <f t="shared" ref="DS255:DS260" si="100">SUM(CV255:DQ255)</f>
        <v>0</v>
      </c>
      <c r="DT255" s="1208">
        <f t="shared" si="97"/>
        <v>1000</v>
      </c>
      <c r="DU255" s="1169" t="s">
        <v>1237</v>
      </c>
    </row>
    <row r="256" spans="1:205" ht="71.25" customHeight="1" x14ac:dyDescent="0.25">
      <c r="A256" s="969">
        <v>4</v>
      </c>
      <c r="B256" s="1169" t="s">
        <v>803</v>
      </c>
      <c r="C256" s="969" t="s">
        <v>842</v>
      </c>
      <c r="D256" s="1250" t="s">
        <v>843</v>
      </c>
      <c r="E256" s="969" t="s">
        <v>844</v>
      </c>
      <c r="F256" s="969" t="s">
        <v>845</v>
      </c>
      <c r="G256" s="969" t="s">
        <v>846</v>
      </c>
      <c r="H256" s="1151">
        <v>0.35</v>
      </c>
      <c r="I256" s="969" t="s">
        <v>847</v>
      </c>
      <c r="J256" s="969" t="s">
        <v>176</v>
      </c>
      <c r="K256" s="969" t="s">
        <v>33</v>
      </c>
      <c r="L256" s="1151">
        <v>0.44</v>
      </c>
      <c r="M256" s="1151">
        <v>0.44</v>
      </c>
      <c r="N256" s="969" t="s">
        <v>857</v>
      </c>
      <c r="O256" s="969" t="s">
        <v>858</v>
      </c>
      <c r="P256" s="1209">
        <v>1</v>
      </c>
      <c r="Q256" s="969">
        <v>2023</v>
      </c>
      <c r="R256" s="969" t="s">
        <v>238</v>
      </c>
      <c r="S256" s="969" t="s">
        <v>474</v>
      </c>
      <c r="T256" s="969" t="s">
        <v>38</v>
      </c>
      <c r="U256" s="969">
        <v>1</v>
      </c>
      <c r="V256" s="969">
        <v>1</v>
      </c>
      <c r="W256" s="969">
        <v>1</v>
      </c>
      <c r="X256" s="969">
        <v>1</v>
      </c>
      <c r="Y256" s="969">
        <v>1</v>
      </c>
      <c r="Z256" s="969">
        <v>1</v>
      </c>
      <c r="AA256" s="1203">
        <v>19611999</v>
      </c>
      <c r="AB256" s="1206"/>
      <c r="AC256" s="1206"/>
      <c r="AD256" s="1204"/>
      <c r="AE256" s="1204"/>
      <c r="AF256" s="1190"/>
      <c r="AG256" s="1190"/>
      <c r="AH256" s="1190"/>
      <c r="AI256" s="1190"/>
      <c r="AJ256" s="1190"/>
      <c r="AK256" s="1190"/>
      <c r="AL256" s="1190"/>
      <c r="AM256" s="1190"/>
      <c r="AN256" s="1190"/>
      <c r="AO256" s="1190"/>
      <c r="AP256" s="1190"/>
      <c r="AQ256" s="1190"/>
      <c r="AR256" s="1190"/>
      <c r="AS256" s="1190"/>
      <c r="AT256" s="1190"/>
      <c r="AU256" s="1190"/>
      <c r="AV256" s="1190"/>
      <c r="AW256" s="1190"/>
      <c r="AX256" s="1190"/>
      <c r="AY256" s="694">
        <f t="shared" si="96"/>
        <v>19611999</v>
      </c>
      <c r="AZ256" s="1271">
        <v>44123000</v>
      </c>
      <c r="BA256" s="1271"/>
      <c r="BB256" s="1271"/>
      <c r="BC256" s="1190"/>
      <c r="BD256" s="1190"/>
      <c r="BE256" s="1190"/>
      <c r="BF256" s="1190"/>
      <c r="BG256" s="1190"/>
      <c r="BH256" s="1190"/>
      <c r="BI256" s="1190"/>
      <c r="BJ256" s="1190"/>
      <c r="BK256" s="1190"/>
      <c r="BL256" s="1190"/>
      <c r="BM256" s="1190"/>
      <c r="BN256" s="1190"/>
      <c r="BO256" s="1190"/>
      <c r="BP256" s="1190"/>
      <c r="BQ256" s="1190"/>
      <c r="BR256" s="1190"/>
      <c r="BS256" s="1190"/>
      <c r="BT256" s="1190"/>
      <c r="BU256" s="1190"/>
      <c r="BV256" s="1190"/>
      <c r="BW256" s="1211">
        <f t="shared" si="98"/>
        <v>44123000</v>
      </c>
      <c r="BX256" s="1271">
        <v>46064412</v>
      </c>
      <c r="BY256" s="1271"/>
      <c r="BZ256" s="1271"/>
      <c r="CA256" s="1190"/>
      <c r="CB256" s="1190"/>
      <c r="CC256" s="1190"/>
      <c r="CD256" s="1190"/>
      <c r="CE256" s="1190"/>
      <c r="CF256" s="1190"/>
      <c r="CG256" s="1190"/>
      <c r="CH256" s="1190"/>
      <c r="CI256" s="1190"/>
      <c r="CJ256" s="1190"/>
      <c r="CK256" s="1190"/>
      <c r="CL256" s="1190"/>
      <c r="CM256" s="1190"/>
      <c r="CN256" s="1190"/>
      <c r="CO256" s="1190"/>
      <c r="CP256" s="1190"/>
      <c r="CQ256" s="1190"/>
      <c r="CR256" s="1190"/>
      <c r="CS256" s="1190"/>
      <c r="CT256" s="1190"/>
      <c r="CU256" s="694">
        <f t="shared" si="99"/>
        <v>46064412</v>
      </c>
      <c r="CV256" s="1271">
        <v>48091246</v>
      </c>
      <c r="CW256" s="1271"/>
      <c r="CX256" s="1271"/>
      <c r="CY256" s="1190"/>
      <c r="CZ256" s="1190"/>
      <c r="DA256" s="1190"/>
      <c r="DB256" s="1167"/>
      <c r="DC256" s="1167"/>
      <c r="DD256" s="1167"/>
      <c r="DE256" s="1167"/>
      <c r="DF256" s="1167"/>
      <c r="DG256" s="1167"/>
      <c r="DH256" s="1167"/>
      <c r="DI256" s="1167"/>
      <c r="DJ256" s="1167"/>
      <c r="DK256" s="1167"/>
      <c r="DL256" s="1167"/>
      <c r="DM256" s="1167"/>
      <c r="DN256" s="1167"/>
      <c r="DO256" s="1167"/>
      <c r="DP256" s="1167"/>
      <c r="DQ256" s="1275"/>
      <c r="DR256" s="1275"/>
      <c r="DS256" s="1359">
        <f t="shared" si="100"/>
        <v>48091246</v>
      </c>
      <c r="DT256" s="1208">
        <f t="shared" si="97"/>
        <v>157890657</v>
      </c>
      <c r="DU256" s="1169" t="s">
        <v>1237</v>
      </c>
    </row>
    <row r="257" spans="1:130" ht="71.25" customHeight="1" x14ac:dyDescent="0.25">
      <c r="A257" s="969">
        <v>4</v>
      </c>
      <c r="B257" s="1169" t="s">
        <v>803</v>
      </c>
      <c r="C257" s="969" t="s">
        <v>842</v>
      </c>
      <c r="D257" s="1250" t="s">
        <v>843</v>
      </c>
      <c r="E257" s="969" t="s">
        <v>844</v>
      </c>
      <c r="F257" s="969" t="s">
        <v>845</v>
      </c>
      <c r="G257" s="969" t="s">
        <v>846</v>
      </c>
      <c r="H257" s="1151">
        <v>0.35</v>
      </c>
      <c r="I257" s="969" t="s">
        <v>847</v>
      </c>
      <c r="J257" s="969" t="s">
        <v>176</v>
      </c>
      <c r="K257" s="969" t="s">
        <v>33</v>
      </c>
      <c r="L257" s="1151">
        <v>0.44</v>
      </c>
      <c r="M257" s="1151">
        <v>0.44</v>
      </c>
      <c r="N257" s="969" t="s">
        <v>859</v>
      </c>
      <c r="O257" s="969" t="s">
        <v>860</v>
      </c>
      <c r="P257" s="1209">
        <v>0</v>
      </c>
      <c r="Q257" s="969">
        <v>2023</v>
      </c>
      <c r="R257" s="969" t="s">
        <v>861</v>
      </c>
      <c r="S257" s="969" t="s">
        <v>105</v>
      </c>
      <c r="T257" s="969" t="s">
        <v>33</v>
      </c>
      <c r="U257" s="969">
        <v>3</v>
      </c>
      <c r="V257" s="969">
        <v>3</v>
      </c>
      <c r="W257" s="969">
        <v>1</v>
      </c>
      <c r="X257" s="969">
        <v>1</v>
      </c>
      <c r="Y257" s="969">
        <v>1</v>
      </c>
      <c r="Z257" s="969">
        <v>0</v>
      </c>
      <c r="AA257" s="1203"/>
      <c r="AB257" s="1204"/>
      <c r="AC257" s="1204"/>
      <c r="AD257" s="1204"/>
      <c r="AE257" s="1204"/>
      <c r="AF257" s="1190"/>
      <c r="AG257" s="1190"/>
      <c r="AH257" s="1190"/>
      <c r="AI257" s="1190"/>
      <c r="AJ257" s="1190"/>
      <c r="AK257" s="1190"/>
      <c r="AL257" s="1190"/>
      <c r="AM257" s="1190"/>
      <c r="AN257" s="1190"/>
      <c r="AO257" s="1190"/>
      <c r="AP257" s="1190"/>
      <c r="AQ257" s="1271"/>
      <c r="AR257" s="1271"/>
      <c r="AS257" s="1190">
        <v>739488894</v>
      </c>
      <c r="AT257" s="1271"/>
      <c r="AU257" s="1271"/>
      <c r="AV257" s="1271"/>
      <c r="AW257" s="1271"/>
      <c r="AX257" s="1271"/>
      <c r="AY257" s="694">
        <f t="shared" si="96"/>
        <v>739488894</v>
      </c>
      <c r="AZ257" s="1190"/>
      <c r="BA257" s="1190"/>
      <c r="BB257" s="1190"/>
      <c r="BC257" s="1190"/>
      <c r="BD257" s="1190"/>
      <c r="BE257" s="1190"/>
      <c r="BF257" s="1190"/>
      <c r="BG257" s="1190"/>
      <c r="BH257" s="1190"/>
      <c r="BI257" s="1190"/>
      <c r="BJ257" s="1190"/>
      <c r="BK257" s="1190"/>
      <c r="BL257" s="1190"/>
      <c r="BM257" s="1190"/>
      <c r="BN257" s="1190"/>
      <c r="BO257" s="1190"/>
      <c r="BP257" s="1271">
        <v>1000</v>
      </c>
      <c r="BQ257" s="1271"/>
      <c r="BR257" s="1271"/>
      <c r="BS257" s="1190"/>
      <c r="BT257" s="1190"/>
      <c r="BU257" s="1190"/>
      <c r="BV257" s="1190"/>
      <c r="BW257" s="1211">
        <f t="shared" si="98"/>
        <v>1000</v>
      </c>
      <c r="BX257" s="1271"/>
      <c r="BY257" s="1271"/>
      <c r="BZ257" s="1271"/>
      <c r="CA257" s="1190"/>
      <c r="CB257" s="1190"/>
      <c r="CC257" s="1190"/>
      <c r="CD257" s="1190"/>
      <c r="CE257" s="1190"/>
      <c r="CF257" s="1190"/>
      <c r="CG257" s="1190"/>
      <c r="CH257" s="1190"/>
      <c r="CI257" s="1190"/>
      <c r="CJ257" s="1190"/>
      <c r="CK257" s="1190"/>
      <c r="CL257" s="1190"/>
      <c r="CM257" s="1190"/>
      <c r="CN257" s="1190"/>
      <c r="CO257" s="1271">
        <v>1000</v>
      </c>
      <c r="CP257" s="1271"/>
      <c r="CQ257" s="1271"/>
      <c r="CR257" s="1190"/>
      <c r="CS257" s="1190"/>
      <c r="CT257" s="1190"/>
      <c r="CU257" s="694">
        <f t="shared" si="99"/>
        <v>1000</v>
      </c>
      <c r="CV257" s="1271"/>
      <c r="CW257" s="1271"/>
      <c r="CX257" s="1271"/>
      <c r="CY257" s="1190"/>
      <c r="CZ257" s="1190"/>
      <c r="DA257" s="1190"/>
      <c r="DB257" s="1167"/>
      <c r="DC257" s="1167"/>
      <c r="DD257" s="1167"/>
      <c r="DE257" s="1167"/>
      <c r="DF257" s="1167"/>
      <c r="DG257" s="1167"/>
      <c r="DH257" s="1167"/>
      <c r="DI257" s="1167"/>
      <c r="DJ257" s="1167"/>
      <c r="DK257" s="1167"/>
      <c r="DL257" s="1167"/>
      <c r="DM257" s="1167"/>
      <c r="DN257" s="1167"/>
      <c r="DO257" s="1167"/>
      <c r="DP257" s="1167"/>
      <c r="DQ257" s="1167"/>
      <c r="DR257" s="1167"/>
      <c r="DS257" s="1359">
        <f t="shared" si="100"/>
        <v>0</v>
      </c>
      <c r="DT257" s="1208">
        <f t="shared" si="97"/>
        <v>739490894</v>
      </c>
      <c r="DU257" s="1169" t="s">
        <v>1237</v>
      </c>
    </row>
    <row r="258" spans="1:130" ht="71.25" customHeight="1" x14ac:dyDescent="0.25">
      <c r="A258" s="969">
        <v>4</v>
      </c>
      <c r="B258" s="1169" t="s">
        <v>803</v>
      </c>
      <c r="C258" s="969" t="s">
        <v>842</v>
      </c>
      <c r="D258" s="1250" t="s">
        <v>843</v>
      </c>
      <c r="E258" s="969" t="s">
        <v>844</v>
      </c>
      <c r="F258" s="969" t="s">
        <v>845</v>
      </c>
      <c r="G258" s="969" t="s">
        <v>846</v>
      </c>
      <c r="H258" s="1151">
        <v>0.35</v>
      </c>
      <c r="I258" s="969" t="s">
        <v>847</v>
      </c>
      <c r="J258" s="969" t="s">
        <v>176</v>
      </c>
      <c r="K258" s="969" t="s">
        <v>33</v>
      </c>
      <c r="L258" s="1151">
        <v>0.44</v>
      </c>
      <c r="M258" s="1151">
        <v>0.44</v>
      </c>
      <c r="N258" s="969" t="s">
        <v>862</v>
      </c>
      <c r="O258" s="969" t="s">
        <v>863</v>
      </c>
      <c r="P258" s="1209">
        <v>20</v>
      </c>
      <c r="Q258" s="969">
        <v>2023</v>
      </c>
      <c r="R258" s="969" t="s">
        <v>849</v>
      </c>
      <c r="S258" s="969" t="s">
        <v>864</v>
      </c>
      <c r="T258" s="969" t="s">
        <v>33</v>
      </c>
      <c r="U258" s="969">
        <v>25</v>
      </c>
      <c r="V258" s="969">
        <v>25</v>
      </c>
      <c r="W258" s="969">
        <v>21</v>
      </c>
      <c r="X258" s="969">
        <v>23</v>
      </c>
      <c r="Y258" s="969">
        <v>24</v>
      </c>
      <c r="Z258" s="969">
        <v>25</v>
      </c>
      <c r="AA258" s="1203"/>
      <c r="AB258" s="1206"/>
      <c r="AC258" s="1206"/>
      <c r="AD258" s="1204"/>
      <c r="AE258" s="1204"/>
      <c r="AF258" s="1190"/>
      <c r="AG258" s="1190"/>
      <c r="AH258" s="1190"/>
      <c r="AI258" s="1190"/>
      <c r="AJ258" s="1190"/>
      <c r="AK258" s="1190"/>
      <c r="AL258" s="1190"/>
      <c r="AM258" s="1190"/>
      <c r="AN258" s="1190"/>
      <c r="AO258" s="1190"/>
      <c r="AP258" s="1190"/>
      <c r="AQ258" s="1190"/>
      <c r="AR258" s="1190"/>
      <c r="AS258" s="1190">
        <v>3389027271</v>
      </c>
      <c r="AT258" s="1190"/>
      <c r="AU258" s="1190"/>
      <c r="AV258" s="1190"/>
      <c r="AW258" s="1190"/>
      <c r="AX258" s="1190"/>
      <c r="AY258" s="694">
        <f t="shared" si="96"/>
        <v>3389027271</v>
      </c>
      <c r="AZ258" s="1271">
        <v>2680234221</v>
      </c>
      <c r="BA258" s="1271"/>
      <c r="BB258" s="1271"/>
      <c r="BC258" s="1190"/>
      <c r="BD258" s="1190"/>
      <c r="BE258" s="1190"/>
      <c r="BF258" s="1190"/>
      <c r="BG258" s="1190"/>
      <c r="BH258" s="1190"/>
      <c r="BI258" s="1190"/>
      <c r="BJ258" s="1190"/>
      <c r="BK258" s="1190"/>
      <c r="BL258" s="1190"/>
      <c r="BM258" s="1190"/>
      <c r="BN258" s="1190"/>
      <c r="BO258" s="1190"/>
      <c r="BP258" s="1271"/>
      <c r="BQ258" s="1271"/>
      <c r="BR258" s="1271"/>
      <c r="BS258" s="1271"/>
      <c r="BT258" s="1271"/>
      <c r="BU258" s="1271"/>
      <c r="BV258" s="1271"/>
      <c r="BW258" s="1211">
        <f t="shared" si="98"/>
        <v>2680234221</v>
      </c>
      <c r="BX258" s="1271">
        <v>2799716296</v>
      </c>
      <c r="BY258" s="1271"/>
      <c r="BZ258" s="1271"/>
      <c r="CA258" s="1190"/>
      <c r="CB258" s="1190"/>
      <c r="CC258" s="1190"/>
      <c r="CD258" s="1190"/>
      <c r="CE258" s="1190"/>
      <c r="CF258" s="1190"/>
      <c r="CG258" s="1190"/>
      <c r="CH258" s="1190"/>
      <c r="CI258" s="1190"/>
      <c r="CJ258" s="1190"/>
      <c r="CK258" s="1190"/>
      <c r="CL258" s="1190"/>
      <c r="CM258" s="1190"/>
      <c r="CN258" s="1190"/>
      <c r="CO258" s="1271"/>
      <c r="CP258" s="1271"/>
      <c r="CQ258" s="1271"/>
      <c r="CR258" s="1271"/>
      <c r="CS258" s="1271"/>
      <c r="CT258" s="1271"/>
      <c r="CU258" s="694">
        <f t="shared" si="99"/>
        <v>2799716296</v>
      </c>
      <c r="CV258" s="1271">
        <v>2922917867</v>
      </c>
      <c r="CW258" s="1271"/>
      <c r="CX258" s="1271"/>
      <c r="CY258" s="1190"/>
      <c r="CZ258" s="1190"/>
      <c r="DA258" s="1190"/>
      <c r="DB258" s="1167"/>
      <c r="DC258" s="1167"/>
      <c r="DD258" s="1167"/>
      <c r="DE258" s="1167"/>
      <c r="DF258" s="1167"/>
      <c r="DG258" s="1167"/>
      <c r="DH258" s="1167"/>
      <c r="DI258" s="1167"/>
      <c r="DJ258" s="1167"/>
      <c r="DK258" s="1167"/>
      <c r="DL258" s="1273"/>
      <c r="DM258" s="1273"/>
      <c r="DN258" s="1273"/>
      <c r="DO258" s="1273"/>
      <c r="DP258" s="1273"/>
      <c r="DQ258" s="1273"/>
      <c r="DR258" s="1273"/>
      <c r="DS258" s="1359">
        <f t="shared" si="100"/>
        <v>2922917867</v>
      </c>
      <c r="DT258" s="1208">
        <f t="shared" si="97"/>
        <v>11791895655</v>
      </c>
      <c r="DU258" s="1169" t="s">
        <v>1237</v>
      </c>
    </row>
    <row r="259" spans="1:130" ht="71.25" customHeight="1" x14ac:dyDescent="0.25">
      <c r="A259" s="969">
        <v>4</v>
      </c>
      <c r="B259" s="1169" t="s">
        <v>803</v>
      </c>
      <c r="C259" s="969" t="s">
        <v>842</v>
      </c>
      <c r="D259" s="1250" t="s">
        <v>843</v>
      </c>
      <c r="E259" s="969" t="s">
        <v>844</v>
      </c>
      <c r="F259" s="969" t="s">
        <v>845</v>
      </c>
      <c r="G259" s="969" t="s">
        <v>846</v>
      </c>
      <c r="H259" s="1151">
        <v>0.35</v>
      </c>
      <c r="I259" s="969" t="s">
        <v>847</v>
      </c>
      <c r="J259" s="969" t="s">
        <v>176</v>
      </c>
      <c r="K259" s="969" t="s">
        <v>33</v>
      </c>
      <c r="L259" s="1151">
        <v>0.44</v>
      </c>
      <c r="M259" s="1151">
        <v>0.44</v>
      </c>
      <c r="N259" s="969" t="s">
        <v>865</v>
      </c>
      <c r="O259" s="969" t="s">
        <v>866</v>
      </c>
      <c r="P259" s="1209">
        <v>0</v>
      </c>
      <c r="Q259" s="969">
        <v>2023</v>
      </c>
      <c r="R259" s="969" t="s">
        <v>867</v>
      </c>
      <c r="S259" s="969" t="s">
        <v>105</v>
      </c>
      <c r="T259" s="969" t="s">
        <v>33</v>
      </c>
      <c r="U259" s="969">
        <v>1</v>
      </c>
      <c r="V259" s="969">
        <v>1</v>
      </c>
      <c r="W259" s="969">
        <v>0.3</v>
      </c>
      <c r="X259" s="969">
        <v>0.7</v>
      </c>
      <c r="Y259" s="969">
        <v>0</v>
      </c>
      <c r="Z259" s="969">
        <v>0</v>
      </c>
      <c r="AA259" s="1203">
        <v>1000</v>
      </c>
      <c r="AB259" s="1206"/>
      <c r="AC259" s="1206"/>
      <c r="AD259" s="1204"/>
      <c r="AE259" s="1204"/>
      <c r="AF259" s="1190"/>
      <c r="AG259" s="1190"/>
      <c r="AH259" s="1190"/>
      <c r="AI259" s="1190"/>
      <c r="AJ259" s="1190"/>
      <c r="AK259" s="1190"/>
      <c r="AL259" s="1190"/>
      <c r="AM259" s="1190"/>
      <c r="AN259" s="1190"/>
      <c r="AO259" s="1190"/>
      <c r="AP259" s="1190"/>
      <c r="AQ259" s="1190"/>
      <c r="AR259" s="1190"/>
      <c r="AS259" s="1190"/>
      <c r="AT259" s="1190"/>
      <c r="AU259" s="1190"/>
      <c r="AV259" s="1190"/>
      <c r="AW259" s="1190"/>
      <c r="AX259" s="1190"/>
      <c r="AY259" s="694">
        <f t="shared" si="96"/>
        <v>1000</v>
      </c>
      <c r="AZ259" s="1271">
        <v>8982875</v>
      </c>
      <c r="BA259" s="1271"/>
      <c r="BB259" s="1271"/>
      <c r="BC259" s="1190"/>
      <c r="BD259" s="1190"/>
      <c r="BE259" s="1190"/>
      <c r="BF259" s="1190"/>
      <c r="BG259" s="1190"/>
      <c r="BH259" s="1190"/>
      <c r="BI259" s="1190"/>
      <c r="BJ259" s="1190"/>
      <c r="BK259" s="1190"/>
      <c r="BL259" s="1190"/>
      <c r="BM259" s="1190"/>
      <c r="BN259" s="1190"/>
      <c r="BO259" s="1190"/>
      <c r="BP259" s="1190"/>
      <c r="BQ259" s="1190"/>
      <c r="BR259" s="1190"/>
      <c r="BS259" s="1190"/>
      <c r="BT259" s="1190"/>
      <c r="BU259" s="1190"/>
      <c r="BV259" s="1190"/>
      <c r="BW259" s="1211">
        <f t="shared" si="98"/>
        <v>8982875</v>
      </c>
      <c r="BX259" s="1190"/>
      <c r="BY259" s="1190"/>
      <c r="BZ259" s="1190"/>
      <c r="CA259" s="1190"/>
      <c r="CB259" s="1190"/>
      <c r="CC259" s="1190"/>
      <c r="CD259" s="1190"/>
      <c r="CE259" s="1190"/>
      <c r="CF259" s="1190"/>
      <c r="CG259" s="1190"/>
      <c r="CH259" s="1190"/>
      <c r="CI259" s="1190"/>
      <c r="CJ259" s="1190"/>
      <c r="CK259" s="1190"/>
      <c r="CL259" s="1190"/>
      <c r="CM259" s="1190"/>
      <c r="CN259" s="1190"/>
      <c r="CO259" s="1190"/>
      <c r="CP259" s="1190"/>
      <c r="CQ259" s="1190"/>
      <c r="CR259" s="1190"/>
      <c r="CS259" s="1190"/>
      <c r="CT259" s="1190"/>
      <c r="CU259" s="694">
        <f t="shared" si="99"/>
        <v>0</v>
      </c>
      <c r="CV259" s="1190"/>
      <c r="CW259" s="1190"/>
      <c r="CX259" s="1190"/>
      <c r="CY259" s="1190"/>
      <c r="CZ259" s="1190"/>
      <c r="DA259" s="1190"/>
      <c r="DB259" s="1167"/>
      <c r="DC259" s="1167"/>
      <c r="DD259" s="1167"/>
      <c r="DE259" s="1167"/>
      <c r="DF259" s="1167"/>
      <c r="DG259" s="1167"/>
      <c r="DH259" s="1167"/>
      <c r="DI259" s="1167"/>
      <c r="DJ259" s="1167"/>
      <c r="DK259" s="1167"/>
      <c r="DL259" s="1167"/>
      <c r="DM259" s="1167"/>
      <c r="DN259" s="1167"/>
      <c r="DO259" s="1167"/>
      <c r="DP259" s="1167"/>
      <c r="DQ259" s="1167"/>
      <c r="DR259" s="1167"/>
      <c r="DS259" s="1359">
        <f t="shared" si="100"/>
        <v>0</v>
      </c>
      <c r="DT259" s="1208">
        <f t="shared" si="97"/>
        <v>8983875</v>
      </c>
      <c r="DU259" s="1169" t="s">
        <v>1237</v>
      </c>
    </row>
    <row r="260" spans="1:130" ht="71.25" customHeight="1" x14ac:dyDescent="0.25">
      <c r="A260" s="969">
        <v>4</v>
      </c>
      <c r="B260" s="1169" t="s">
        <v>803</v>
      </c>
      <c r="C260" s="969" t="s">
        <v>842</v>
      </c>
      <c r="D260" s="1250" t="s">
        <v>843</v>
      </c>
      <c r="E260" s="969" t="s">
        <v>844</v>
      </c>
      <c r="F260" s="969" t="s">
        <v>845</v>
      </c>
      <c r="G260" s="969" t="s">
        <v>846</v>
      </c>
      <c r="H260" s="1151">
        <v>0.35</v>
      </c>
      <c r="I260" s="969" t="s">
        <v>847</v>
      </c>
      <c r="J260" s="969" t="s">
        <v>176</v>
      </c>
      <c r="K260" s="969" t="s">
        <v>33</v>
      </c>
      <c r="L260" s="1151">
        <v>0.44</v>
      </c>
      <c r="M260" s="1151">
        <v>0.44</v>
      </c>
      <c r="N260" s="969" t="s">
        <v>868</v>
      </c>
      <c r="O260" s="969" t="s">
        <v>869</v>
      </c>
      <c r="P260" s="1209">
        <v>0</v>
      </c>
      <c r="Q260" s="969">
        <v>2023</v>
      </c>
      <c r="R260" s="969" t="s">
        <v>238</v>
      </c>
      <c r="S260" s="969" t="s">
        <v>870</v>
      </c>
      <c r="T260" s="969" t="s">
        <v>124</v>
      </c>
      <c r="U260" s="969">
        <v>2</v>
      </c>
      <c r="V260" s="969">
        <v>2</v>
      </c>
      <c r="W260" s="969">
        <v>1</v>
      </c>
      <c r="X260" s="969">
        <v>1</v>
      </c>
      <c r="Y260" s="969">
        <v>0</v>
      </c>
      <c r="Z260" s="969">
        <v>0</v>
      </c>
      <c r="AA260" s="1203">
        <v>7560000</v>
      </c>
      <c r="AB260" s="1206"/>
      <c r="AC260" s="1206"/>
      <c r="AD260" s="1204"/>
      <c r="AE260" s="1204"/>
      <c r="AF260" s="1190"/>
      <c r="AG260" s="1190"/>
      <c r="AH260" s="1190"/>
      <c r="AI260" s="1190"/>
      <c r="AJ260" s="1190"/>
      <c r="AK260" s="1190"/>
      <c r="AL260" s="1190"/>
      <c r="AM260" s="1190"/>
      <c r="AN260" s="1190"/>
      <c r="AO260" s="1190"/>
      <c r="AP260" s="1190"/>
      <c r="AQ260" s="1190"/>
      <c r="AR260" s="1190"/>
      <c r="AS260" s="1190"/>
      <c r="AT260" s="1190"/>
      <c r="AU260" s="1190"/>
      <c r="AV260" s="1190"/>
      <c r="AW260" s="1190"/>
      <c r="AX260" s="1190"/>
      <c r="AY260" s="694">
        <f t="shared" si="96"/>
        <v>7560000</v>
      </c>
      <c r="AZ260" s="1190"/>
      <c r="BA260" s="1190"/>
      <c r="BB260" s="1190"/>
      <c r="BC260" s="1190"/>
      <c r="BD260" s="1190"/>
      <c r="BE260" s="1190"/>
      <c r="BF260" s="1190"/>
      <c r="BG260" s="1190"/>
      <c r="BH260" s="1190"/>
      <c r="BI260" s="1190"/>
      <c r="BJ260" s="1190"/>
      <c r="BK260" s="1190"/>
      <c r="BL260" s="1190"/>
      <c r="BM260" s="1190"/>
      <c r="BN260" s="1190"/>
      <c r="BO260" s="1190"/>
      <c r="BP260" s="1190"/>
      <c r="BQ260" s="1190"/>
      <c r="BR260" s="1190"/>
      <c r="BS260" s="1190"/>
      <c r="BT260" s="1190"/>
      <c r="BU260" s="1190"/>
      <c r="BV260" s="1190"/>
      <c r="BW260" s="1211">
        <f t="shared" si="98"/>
        <v>0</v>
      </c>
      <c r="BX260" s="1271">
        <v>9411878</v>
      </c>
      <c r="BY260" s="1271"/>
      <c r="BZ260" s="1271"/>
      <c r="CA260" s="1190"/>
      <c r="CB260" s="1190"/>
      <c r="CC260" s="1190"/>
      <c r="CD260" s="1190"/>
      <c r="CE260" s="1190"/>
      <c r="CF260" s="1190"/>
      <c r="CG260" s="1190"/>
      <c r="CH260" s="1190"/>
      <c r="CI260" s="1190"/>
      <c r="CJ260" s="1190"/>
      <c r="CK260" s="1190"/>
      <c r="CL260" s="1190"/>
      <c r="CM260" s="1190"/>
      <c r="CN260" s="1190"/>
      <c r="CO260" s="1190"/>
      <c r="CP260" s="1190"/>
      <c r="CQ260" s="1190"/>
      <c r="CR260" s="1190"/>
      <c r="CS260" s="1190"/>
      <c r="CT260" s="1190"/>
      <c r="CU260" s="694">
        <f t="shared" si="99"/>
        <v>9411878</v>
      </c>
      <c r="CV260" s="1272"/>
      <c r="CW260" s="1272"/>
      <c r="CX260" s="1272"/>
      <c r="CY260" s="1272"/>
      <c r="CZ260" s="1272"/>
      <c r="DA260" s="1272"/>
      <c r="DB260" s="1275"/>
      <c r="DC260" s="1275"/>
      <c r="DD260" s="1275"/>
      <c r="DE260" s="1275"/>
      <c r="DF260" s="1275"/>
      <c r="DG260" s="1275"/>
      <c r="DH260" s="1275"/>
      <c r="DI260" s="1275"/>
      <c r="DJ260" s="1275"/>
      <c r="DK260" s="1275"/>
      <c r="DL260" s="1275"/>
      <c r="DM260" s="1275"/>
      <c r="DN260" s="1275"/>
      <c r="DO260" s="1275"/>
      <c r="DP260" s="1275"/>
      <c r="DQ260" s="1275"/>
      <c r="DR260" s="1275"/>
      <c r="DS260" s="1359">
        <f t="shared" si="100"/>
        <v>0</v>
      </c>
      <c r="DT260" s="1208">
        <f t="shared" si="97"/>
        <v>16971878</v>
      </c>
      <c r="DU260" s="1169" t="s">
        <v>1237</v>
      </c>
    </row>
    <row r="261" spans="1:130" ht="16.5" x14ac:dyDescent="0.25">
      <c r="A261" s="1445" t="s">
        <v>1294</v>
      </c>
      <c r="B261" s="1445"/>
      <c r="C261" s="1445"/>
      <c r="D261" s="1445"/>
      <c r="E261" s="1445"/>
      <c r="F261" s="1445"/>
      <c r="G261" s="1445"/>
      <c r="H261" s="1445"/>
      <c r="I261" s="1445"/>
      <c r="J261" s="1445"/>
      <c r="K261" s="1445"/>
      <c r="L261" s="1445"/>
      <c r="M261" s="1445"/>
      <c r="N261" s="1445"/>
      <c r="O261" s="1445"/>
      <c r="P261" s="1445"/>
      <c r="Q261" s="1445"/>
      <c r="R261" s="1445"/>
      <c r="S261" s="1445"/>
      <c r="T261" s="1445"/>
      <c r="U261" s="1445"/>
      <c r="V261" s="1445"/>
      <c r="W261" s="1445"/>
      <c r="X261" s="1445"/>
      <c r="Y261" s="1445"/>
      <c r="Z261" s="1445"/>
      <c r="AA261" s="1332">
        <f>SUM(AA253:AA260)</f>
        <v>49852999</v>
      </c>
      <c r="AB261" s="1330">
        <f t="shared" ref="AB261:CR261" si="101">SUM(AB253:AB260)</f>
        <v>0</v>
      </c>
      <c r="AC261" s="1330"/>
      <c r="AD261" s="1330">
        <f t="shared" si="101"/>
        <v>0</v>
      </c>
      <c r="AE261" s="1330">
        <f t="shared" si="101"/>
        <v>0</v>
      </c>
      <c r="AF261" s="1330">
        <f t="shared" si="101"/>
        <v>0</v>
      </c>
      <c r="AG261" s="1330">
        <f t="shared" si="101"/>
        <v>0</v>
      </c>
      <c r="AH261" s="1330">
        <f t="shared" si="101"/>
        <v>0</v>
      </c>
      <c r="AI261" s="1330">
        <f t="shared" si="101"/>
        <v>0</v>
      </c>
      <c r="AJ261" s="1330">
        <f t="shared" si="101"/>
        <v>0</v>
      </c>
      <c r="AK261" s="1330">
        <f t="shared" si="101"/>
        <v>0</v>
      </c>
      <c r="AL261" s="1330">
        <f t="shared" si="101"/>
        <v>0</v>
      </c>
      <c r="AM261" s="1330">
        <f t="shared" si="101"/>
        <v>0</v>
      </c>
      <c r="AN261" s="1330">
        <f t="shared" si="101"/>
        <v>0</v>
      </c>
      <c r="AO261" s="1330">
        <f t="shared" si="101"/>
        <v>0</v>
      </c>
      <c r="AP261" s="1330">
        <f t="shared" si="101"/>
        <v>0</v>
      </c>
      <c r="AQ261" s="1330">
        <f t="shared" si="101"/>
        <v>193189064</v>
      </c>
      <c r="AR261" s="1330">
        <f t="shared" si="101"/>
        <v>0</v>
      </c>
      <c r="AS261" s="1330">
        <f t="shared" si="101"/>
        <v>4128516165</v>
      </c>
      <c r="AT261" s="1330">
        <f t="shared" si="101"/>
        <v>0</v>
      </c>
      <c r="AU261" s="1330">
        <f t="shared" si="101"/>
        <v>0</v>
      </c>
      <c r="AV261" s="1330">
        <f t="shared" si="101"/>
        <v>0</v>
      </c>
      <c r="AW261" s="1330">
        <f t="shared" si="101"/>
        <v>0</v>
      </c>
      <c r="AX261" s="1331"/>
      <c r="AY261" s="1327">
        <f t="shared" si="101"/>
        <v>4371558228</v>
      </c>
      <c r="AZ261" s="1351">
        <f t="shared" si="101"/>
        <v>2777467096</v>
      </c>
      <c r="BA261" s="1351">
        <f t="shared" si="101"/>
        <v>0</v>
      </c>
      <c r="BB261" s="1351"/>
      <c r="BC261" s="1351">
        <f t="shared" si="101"/>
        <v>0</v>
      </c>
      <c r="BD261" s="1351">
        <f t="shared" si="101"/>
        <v>0</v>
      </c>
      <c r="BE261" s="1351">
        <f t="shared" si="101"/>
        <v>0</v>
      </c>
      <c r="BF261" s="1351">
        <f t="shared" si="101"/>
        <v>0</v>
      </c>
      <c r="BG261" s="1351">
        <f t="shared" si="101"/>
        <v>0</v>
      </c>
      <c r="BH261" s="1351">
        <f t="shared" si="101"/>
        <v>0</v>
      </c>
      <c r="BI261" s="1351">
        <f t="shared" si="101"/>
        <v>0</v>
      </c>
      <c r="BJ261" s="1351">
        <f t="shared" si="101"/>
        <v>0</v>
      </c>
      <c r="BK261" s="1351">
        <f t="shared" si="101"/>
        <v>0</v>
      </c>
      <c r="BL261" s="1351">
        <f t="shared" si="101"/>
        <v>0</v>
      </c>
      <c r="BM261" s="1351">
        <f t="shared" si="101"/>
        <v>0</v>
      </c>
      <c r="BN261" s="1351">
        <f t="shared" si="101"/>
        <v>0</v>
      </c>
      <c r="BO261" s="1351">
        <f t="shared" si="101"/>
        <v>0</v>
      </c>
      <c r="BP261" s="1351">
        <f t="shared" si="101"/>
        <v>3500</v>
      </c>
      <c r="BQ261" s="1351">
        <f t="shared" si="101"/>
        <v>0</v>
      </c>
      <c r="BR261" s="1351">
        <f t="shared" si="101"/>
        <v>0</v>
      </c>
      <c r="BS261" s="1351">
        <f t="shared" si="101"/>
        <v>0</v>
      </c>
      <c r="BT261" s="1351">
        <f t="shared" si="101"/>
        <v>0</v>
      </c>
      <c r="BU261" s="1351">
        <f t="shared" si="101"/>
        <v>0</v>
      </c>
      <c r="BV261" s="1351"/>
      <c r="BW261" s="1351">
        <f t="shared" si="101"/>
        <v>2777470596</v>
      </c>
      <c r="BX261" s="934">
        <f t="shared" si="101"/>
        <v>2901261174</v>
      </c>
      <c r="BY261" s="934">
        <f t="shared" si="101"/>
        <v>0</v>
      </c>
      <c r="BZ261" s="934"/>
      <c r="CA261" s="934">
        <f t="shared" si="101"/>
        <v>0</v>
      </c>
      <c r="CB261" s="934">
        <f t="shared" si="101"/>
        <v>0</v>
      </c>
      <c r="CC261" s="934">
        <f t="shared" si="101"/>
        <v>0</v>
      </c>
      <c r="CD261" s="934">
        <f t="shared" si="101"/>
        <v>0</v>
      </c>
      <c r="CE261" s="934">
        <f t="shared" si="101"/>
        <v>0</v>
      </c>
      <c r="CF261" s="934">
        <f t="shared" si="101"/>
        <v>0</v>
      </c>
      <c r="CG261" s="934">
        <f t="shared" si="101"/>
        <v>0</v>
      </c>
      <c r="CH261" s="934">
        <f t="shared" si="101"/>
        <v>0</v>
      </c>
      <c r="CI261" s="934">
        <f t="shared" si="101"/>
        <v>0</v>
      </c>
      <c r="CJ261" s="934">
        <f t="shared" si="101"/>
        <v>0</v>
      </c>
      <c r="CK261" s="934">
        <f t="shared" si="101"/>
        <v>0</v>
      </c>
      <c r="CL261" s="934">
        <f t="shared" si="101"/>
        <v>0</v>
      </c>
      <c r="CM261" s="934">
        <f t="shared" si="101"/>
        <v>0</v>
      </c>
      <c r="CN261" s="934">
        <f t="shared" si="101"/>
        <v>0</v>
      </c>
      <c r="CO261" s="934">
        <f t="shared" si="101"/>
        <v>46072088</v>
      </c>
      <c r="CP261" s="934">
        <f t="shared" si="101"/>
        <v>0</v>
      </c>
      <c r="CQ261" s="934">
        <f t="shared" si="101"/>
        <v>0</v>
      </c>
      <c r="CR261" s="934">
        <f t="shared" si="101"/>
        <v>0</v>
      </c>
      <c r="CS261" s="934">
        <f t="shared" ref="CS261:DU261" si="102">SUM(CS253:CS260)</f>
        <v>0</v>
      </c>
      <c r="CT261" s="934"/>
      <c r="CU261" s="1351">
        <f t="shared" si="102"/>
        <v>2947333262</v>
      </c>
      <c r="CV261" s="1351">
        <f t="shared" si="102"/>
        <v>3028938836</v>
      </c>
      <c r="CW261" s="1351">
        <f t="shared" si="102"/>
        <v>0</v>
      </c>
      <c r="CX261" s="1351"/>
      <c r="CY261" s="1351">
        <f t="shared" si="102"/>
        <v>0</v>
      </c>
      <c r="CZ261" s="1351">
        <f t="shared" si="102"/>
        <v>0</v>
      </c>
      <c r="DA261" s="1351">
        <f t="shared" si="102"/>
        <v>0</v>
      </c>
      <c r="DB261" s="1351">
        <f t="shared" si="102"/>
        <v>0</v>
      </c>
      <c r="DC261" s="1351">
        <f t="shared" si="102"/>
        <v>0</v>
      </c>
      <c r="DD261" s="1351">
        <f t="shared" si="102"/>
        <v>0</v>
      </c>
      <c r="DE261" s="1351">
        <f t="shared" si="102"/>
        <v>0</v>
      </c>
      <c r="DF261" s="1351">
        <f t="shared" si="102"/>
        <v>0</v>
      </c>
      <c r="DG261" s="1351">
        <f t="shared" si="102"/>
        <v>0</v>
      </c>
      <c r="DH261" s="1351">
        <f t="shared" si="102"/>
        <v>0</v>
      </c>
      <c r="DI261" s="1351">
        <f t="shared" si="102"/>
        <v>0</v>
      </c>
      <c r="DJ261" s="1351">
        <f t="shared" si="102"/>
        <v>0</v>
      </c>
      <c r="DK261" s="1351">
        <f t="shared" si="102"/>
        <v>0</v>
      </c>
      <c r="DL261" s="1351">
        <f t="shared" si="102"/>
        <v>57929723</v>
      </c>
      <c r="DM261" s="1351">
        <f t="shared" si="102"/>
        <v>0</v>
      </c>
      <c r="DN261" s="1351">
        <f t="shared" si="102"/>
        <v>0</v>
      </c>
      <c r="DO261" s="1351">
        <f t="shared" si="102"/>
        <v>0</v>
      </c>
      <c r="DP261" s="1351">
        <f t="shared" si="102"/>
        <v>0</v>
      </c>
      <c r="DQ261" s="1351">
        <f t="shared" si="102"/>
        <v>0</v>
      </c>
      <c r="DR261" s="1352"/>
      <c r="DS261" s="1352">
        <f t="shared" si="102"/>
        <v>3086868559</v>
      </c>
      <c r="DT261" s="1351">
        <f t="shared" si="102"/>
        <v>13183230645</v>
      </c>
      <c r="DU261" s="1353">
        <f t="shared" si="102"/>
        <v>0</v>
      </c>
      <c r="DV261" s="1354"/>
      <c r="DW261" s="789"/>
      <c r="DX261" s="789"/>
      <c r="DY261" s="789"/>
      <c r="DZ261" s="789"/>
    </row>
    <row r="262" spans="1:130" ht="39" customHeight="1" x14ac:dyDescent="0.25">
      <c r="A262" s="969">
        <v>4</v>
      </c>
      <c r="B262" s="1169" t="s">
        <v>803</v>
      </c>
      <c r="C262" s="969" t="s">
        <v>871</v>
      </c>
      <c r="D262" s="1250" t="s">
        <v>843</v>
      </c>
      <c r="E262" s="1276" t="s">
        <v>844</v>
      </c>
      <c r="F262" s="1276" t="s">
        <v>845</v>
      </c>
      <c r="G262" s="1276" t="s">
        <v>846</v>
      </c>
      <c r="H262" s="1151">
        <v>0.35</v>
      </c>
      <c r="I262" s="1276" t="s">
        <v>1305</v>
      </c>
      <c r="J262" s="969" t="s">
        <v>875</v>
      </c>
      <c r="K262" s="969" t="s">
        <v>33</v>
      </c>
      <c r="L262" s="1151">
        <v>0.44</v>
      </c>
      <c r="M262" s="1151">
        <v>0.44</v>
      </c>
      <c r="N262" s="969" t="s">
        <v>876</v>
      </c>
      <c r="O262" s="969" t="s">
        <v>877</v>
      </c>
      <c r="P262" s="969">
        <v>0</v>
      </c>
      <c r="Q262" s="969">
        <v>2023</v>
      </c>
      <c r="R262" s="969" t="s">
        <v>878</v>
      </c>
      <c r="S262" s="969" t="s">
        <v>879</v>
      </c>
      <c r="T262" s="969" t="s">
        <v>33</v>
      </c>
      <c r="U262" s="1158">
        <v>8409.8062648753239</v>
      </c>
      <c r="V262" s="969">
        <v>8409.8062648753239</v>
      </c>
      <c r="W262" s="969">
        <v>2007</v>
      </c>
      <c r="X262" s="969">
        <v>1029</v>
      </c>
      <c r="Y262" s="969">
        <v>2969</v>
      </c>
      <c r="Z262" s="969">
        <v>2405</v>
      </c>
      <c r="AA262" s="1203"/>
      <c r="AB262" s="1204"/>
      <c r="AC262" s="1204">
        <v>1907155957</v>
      </c>
      <c r="AD262" s="1204"/>
      <c r="AE262" s="1204"/>
      <c r="AF262" s="1205"/>
      <c r="AG262" s="1205"/>
      <c r="AH262" s="1205"/>
      <c r="AI262" s="1205"/>
      <c r="AJ262" s="1205"/>
      <c r="AK262" s="1205"/>
      <c r="AL262" s="1205"/>
      <c r="AM262" s="1205"/>
      <c r="AN262" s="1205"/>
      <c r="AO262" s="1205"/>
      <c r="AP262" s="1205"/>
      <c r="AQ262" s="1205"/>
      <c r="AR262" s="1205"/>
      <c r="AS262" s="1205"/>
      <c r="AT262" s="1205"/>
      <c r="AU262" s="1205"/>
      <c r="AV262" s="1205"/>
      <c r="AW262" s="1205"/>
      <c r="AX262" s="1205"/>
      <c r="AY262" s="694">
        <f t="shared" ref="AY262:AY267" si="103">SUM(AA262:AW262)</f>
        <v>1907155957</v>
      </c>
      <c r="AZ262" s="1204"/>
      <c r="BA262" s="1204"/>
      <c r="BB262" s="1204">
        <v>1000000000</v>
      </c>
      <c r="BC262" s="1144">
        <f>+AD262</f>
        <v>0</v>
      </c>
      <c r="BD262" s="1144"/>
      <c r="BE262" s="1221"/>
      <c r="BF262" s="1221"/>
      <c r="BG262" s="1221"/>
      <c r="BH262" s="1221"/>
      <c r="BI262" s="1221"/>
      <c r="BJ262" s="1221"/>
      <c r="BK262" s="1221"/>
      <c r="BL262" s="1221"/>
      <c r="BM262" s="1221"/>
      <c r="BN262" s="1221"/>
      <c r="BO262" s="1221"/>
      <c r="BP262" s="1221"/>
      <c r="BQ262" s="1221"/>
      <c r="BR262" s="1221"/>
      <c r="BS262" s="1221"/>
      <c r="BT262" s="1221"/>
      <c r="BU262" s="1221"/>
      <c r="BV262" s="1221"/>
      <c r="BW262" s="1345">
        <f>+SUM(AZ262:BV262)</f>
        <v>1000000000</v>
      </c>
      <c r="BX262" s="1221"/>
      <c r="BY262" s="1221"/>
      <c r="BZ262" s="1221">
        <v>2750000000</v>
      </c>
      <c r="CA262" s="1144">
        <f>+BC262</f>
        <v>0</v>
      </c>
      <c r="CB262" s="1144"/>
      <c r="CC262" s="1221"/>
      <c r="CD262" s="1221"/>
      <c r="CE262" s="1221"/>
      <c r="CF262" s="1221"/>
      <c r="CG262" s="1221"/>
      <c r="CH262" s="1221"/>
      <c r="CI262" s="1221"/>
      <c r="CJ262" s="1221"/>
      <c r="CK262" s="1221"/>
      <c r="CL262" s="1221"/>
      <c r="CM262" s="1221"/>
      <c r="CN262" s="1221"/>
      <c r="CO262" s="1221"/>
      <c r="CP262" s="1221"/>
      <c r="CQ262" s="1221"/>
      <c r="CR262" s="1221"/>
      <c r="CS262" s="1221"/>
      <c r="CT262" s="1221"/>
      <c r="CU262" s="694">
        <f>+SUM(BX262:CT262)</f>
        <v>2750000000</v>
      </c>
      <c r="CV262" s="1221"/>
      <c r="CW262" s="1221"/>
      <c r="CX262" s="1221">
        <v>2250000000</v>
      </c>
      <c r="CY262" s="1221"/>
      <c r="CZ262" s="1221"/>
      <c r="DA262" s="1221"/>
      <c r="DB262" s="1222"/>
      <c r="DC262" s="1222"/>
      <c r="DD262" s="1222"/>
      <c r="DE262" s="1222"/>
      <c r="DF262" s="1222"/>
      <c r="DG262" s="1222"/>
      <c r="DH262" s="1222"/>
      <c r="DI262" s="1222"/>
      <c r="DJ262" s="1222"/>
      <c r="DK262" s="1222"/>
      <c r="DL262" s="1222"/>
      <c r="DM262" s="1222"/>
      <c r="DN262" s="1222"/>
      <c r="DO262" s="1222"/>
      <c r="DP262" s="1222"/>
      <c r="DQ262" s="1222"/>
      <c r="DR262" s="1222"/>
      <c r="DS262" s="1289">
        <f>+SUM(CV262:DR262)</f>
        <v>2250000000</v>
      </c>
      <c r="DT262" s="1221">
        <f t="shared" ref="DT262:DT270" si="104">+AY262+BW262+CU262+DS262</f>
        <v>7907155957</v>
      </c>
      <c r="DU262" s="1200" t="s">
        <v>1221</v>
      </c>
    </row>
    <row r="263" spans="1:130" ht="39" customHeight="1" x14ac:dyDescent="0.25">
      <c r="A263" s="969">
        <v>4</v>
      </c>
      <c r="B263" s="1169" t="s">
        <v>803</v>
      </c>
      <c r="C263" s="969" t="s">
        <v>871</v>
      </c>
      <c r="D263" s="1250" t="s">
        <v>843</v>
      </c>
      <c r="E263" s="969" t="s">
        <v>844</v>
      </c>
      <c r="F263" s="969" t="s">
        <v>872</v>
      </c>
      <c r="G263" s="969" t="s">
        <v>873</v>
      </c>
      <c r="H263" s="969">
        <v>0</v>
      </c>
      <c r="I263" s="1276" t="s">
        <v>874</v>
      </c>
      <c r="J263" s="969" t="s">
        <v>875</v>
      </c>
      <c r="K263" s="969" t="s">
        <v>33</v>
      </c>
      <c r="L263" s="1151">
        <v>0.11</v>
      </c>
      <c r="M263" s="1151">
        <v>0.11</v>
      </c>
      <c r="N263" s="969" t="s">
        <v>881</v>
      </c>
      <c r="O263" s="969" t="s">
        <v>882</v>
      </c>
      <c r="P263" s="969">
        <v>0</v>
      </c>
      <c r="Q263" s="969">
        <v>2023</v>
      </c>
      <c r="R263" s="969" t="s">
        <v>880</v>
      </c>
      <c r="S263" s="969" t="s">
        <v>105</v>
      </c>
      <c r="T263" s="969" t="s">
        <v>33</v>
      </c>
      <c r="U263" s="969">
        <v>1</v>
      </c>
      <c r="V263" s="969">
        <v>1</v>
      </c>
      <c r="W263" s="969">
        <v>1</v>
      </c>
      <c r="X263" s="969"/>
      <c r="Y263" s="969"/>
      <c r="Z263" s="969"/>
      <c r="AA263" s="1203"/>
      <c r="AB263" s="1204"/>
      <c r="AC263" s="1204">
        <v>1500000000</v>
      </c>
      <c r="AD263" s="1205"/>
      <c r="AE263" s="1205"/>
      <c r="AF263" s="1205"/>
      <c r="AG263" s="1205"/>
      <c r="AH263" s="1205"/>
      <c r="AI263" s="1205"/>
      <c r="AJ263" s="1205"/>
      <c r="AK263" s="1205"/>
      <c r="AL263" s="1205"/>
      <c r="AM263" s="1205"/>
      <c r="AN263" s="1205"/>
      <c r="AO263" s="1205"/>
      <c r="AP263" s="1205"/>
      <c r="AQ263" s="1205"/>
      <c r="AR263" s="1205"/>
      <c r="AS263" s="1205"/>
      <c r="AT263" s="1205"/>
      <c r="AU263" s="1205"/>
      <c r="AV263" s="1205"/>
      <c r="AW263" s="1205"/>
      <c r="AX263" s="1205"/>
      <c r="AY263" s="694">
        <f t="shared" si="103"/>
        <v>1500000000</v>
      </c>
      <c r="AZ263" s="1204"/>
      <c r="BA263" s="1204"/>
      <c r="BB263" s="1204"/>
      <c r="BC263" s="1221"/>
      <c r="BD263" s="1221"/>
      <c r="BE263" s="1221"/>
      <c r="BF263" s="1221"/>
      <c r="BG263" s="1221"/>
      <c r="BH263" s="1221"/>
      <c r="BI263" s="1221"/>
      <c r="BJ263" s="1221"/>
      <c r="BK263" s="1221"/>
      <c r="BL263" s="1221"/>
      <c r="BM263" s="1221"/>
      <c r="BN263" s="1221"/>
      <c r="BO263" s="1221"/>
      <c r="BP263" s="1221"/>
      <c r="BQ263" s="1221"/>
      <c r="BR263" s="1221"/>
      <c r="BS263" s="1221"/>
      <c r="BT263" s="1221"/>
      <c r="BU263" s="1221"/>
      <c r="BV263" s="1221"/>
      <c r="BW263" s="1345">
        <f t="shared" ref="BW263:BW270" si="105">+SUM(AZ263:BV263)</f>
        <v>0</v>
      </c>
      <c r="BX263" s="1221"/>
      <c r="BY263" s="1221"/>
      <c r="BZ263" s="1221"/>
      <c r="CA263" s="1221"/>
      <c r="CB263" s="1221"/>
      <c r="CC263" s="1221"/>
      <c r="CD263" s="1221"/>
      <c r="CE263" s="1221"/>
      <c r="CF263" s="1221"/>
      <c r="CG263" s="1221"/>
      <c r="CH263" s="1221"/>
      <c r="CI263" s="1221"/>
      <c r="CJ263" s="1221"/>
      <c r="CK263" s="1221"/>
      <c r="CL263" s="1221"/>
      <c r="CM263" s="1221"/>
      <c r="CN263" s="1221"/>
      <c r="CO263" s="1221"/>
      <c r="CP263" s="1221"/>
      <c r="CQ263" s="1221"/>
      <c r="CR263" s="1221"/>
      <c r="CS263" s="1221"/>
      <c r="CT263" s="1221"/>
      <c r="CU263" s="694">
        <f t="shared" ref="CU263:CU270" si="106">+SUM(BX263:CT263)</f>
        <v>0</v>
      </c>
      <c r="CV263" s="1221"/>
      <c r="CW263" s="1221"/>
      <c r="CX263" s="1221"/>
      <c r="CY263" s="1221"/>
      <c r="CZ263" s="1221"/>
      <c r="DA263" s="1221"/>
      <c r="DB263" s="1222"/>
      <c r="DC263" s="1222"/>
      <c r="DD263" s="1222"/>
      <c r="DE263" s="1222"/>
      <c r="DF263" s="1222"/>
      <c r="DG263" s="1222"/>
      <c r="DH263" s="1222"/>
      <c r="DI263" s="1222"/>
      <c r="DJ263" s="1222"/>
      <c r="DK263" s="1222"/>
      <c r="DL263" s="1222"/>
      <c r="DM263" s="1222"/>
      <c r="DN263" s="1222"/>
      <c r="DO263" s="1222"/>
      <c r="DP263" s="1222"/>
      <c r="DQ263" s="1222"/>
      <c r="DR263" s="1222"/>
      <c r="DS263" s="1289">
        <f t="shared" ref="DS263:DS270" si="107">+SUM(CV263:DR263)</f>
        <v>0</v>
      </c>
      <c r="DT263" s="1221">
        <f t="shared" si="104"/>
        <v>1500000000</v>
      </c>
      <c r="DU263" s="1200" t="s">
        <v>1221</v>
      </c>
    </row>
    <row r="264" spans="1:130" ht="39" customHeight="1" x14ac:dyDescent="0.25">
      <c r="A264" s="969">
        <v>4</v>
      </c>
      <c r="B264" s="1169" t="s">
        <v>803</v>
      </c>
      <c r="C264" s="969" t="s">
        <v>871</v>
      </c>
      <c r="D264" s="1250" t="s">
        <v>843</v>
      </c>
      <c r="E264" s="1276" t="s">
        <v>844</v>
      </c>
      <c r="F264" s="1276" t="s">
        <v>845</v>
      </c>
      <c r="G264" s="1276" t="s">
        <v>846</v>
      </c>
      <c r="H264" s="1151">
        <v>0.35</v>
      </c>
      <c r="I264" s="1276" t="s">
        <v>1305</v>
      </c>
      <c r="J264" s="969" t="s">
        <v>875</v>
      </c>
      <c r="K264" s="969" t="s">
        <v>33</v>
      </c>
      <c r="L264" s="1151">
        <v>0.44</v>
      </c>
      <c r="M264" s="1151">
        <v>0.44</v>
      </c>
      <c r="N264" s="969" t="s">
        <v>883</v>
      </c>
      <c r="O264" s="969" t="s">
        <v>884</v>
      </c>
      <c r="P264" s="969">
        <v>0</v>
      </c>
      <c r="Q264" s="969">
        <v>2023</v>
      </c>
      <c r="R264" s="969" t="s">
        <v>850</v>
      </c>
      <c r="S264" s="969" t="s">
        <v>105</v>
      </c>
      <c r="T264" s="969" t="s">
        <v>33</v>
      </c>
      <c r="U264" s="969">
        <v>1</v>
      </c>
      <c r="V264" s="969">
        <v>1</v>
      </c>
      <c r="W264" s="969">
        <v>1</v>
      </c>
      <c r="X264" s="969"/>
      <c r="Y264" s="969"/>
      <c r="Z264" s="969"/>
      <c r="AA264" s="1203"/>
      <c r="AB264" s="1204"/>
      <c r="AC264" s="1204">
        <v>1116286997</v>
      </c>
      <c r="AD264" s="1205"/>
      <c r="AE264" s="1205"/>
      <c r="AF264" s="1205"/>
      <c r="AG264" s="1205"/>
      <c r="AH264" s="1205"/>
      <c r="AI264" s="1205"/>
      <c r="AJ264" s="1205"/>
      <c r="AK264" s="1205"/>
      <c r="AL264" s="1205"/>
      <c r="AM264" s="1205"/>
      <c r="AN264" s="1205"/>
      <c r="AO264" s="1205"/>
      <c r="AP264" s="1205"/>
      <c r="AQ264" s="1205"/>
      <c r="AR264" s="1205"/>
      <c r="AS264" s="1205"/>
      <c r="AT264" s="1205"/>
      <c r="AU264" s="1205"/>
      <c r="AV264" s="1205"/>
      <c r="AW264" s="1205"/>
      <c r="AX264" s="1205"/>
      <c r="AY264" s="694">
        <f t="shared" si="103"/>
        <v>1116286997</v>
      </c>
      <c r="AZ264" s="1204"/>
      <c r="BA264" s="1204"/>
      <c r="BB264" s="1204"/>
      <c r="BC264" s="1221"/>
      <c r="BD264" s="1221"/>
      <c r="BE264" s="1221"/>
      <c r="BF264" s="1221"/>
      <c r="BG264" s="1221"/>
      <c r="BH264" s="1221"/>
      <c r="BI264" s="1221"/>
      <c r="BJ264" s="1221"/>
      <c r="BK264" s="1221"/>
      <c r="BL264" s="1221"/>
      <c r="BM264" s="1221"/>
      <c r="BN264" s="1221"/>
      <c r="BO264" s="1221"/>
      <c r="BP264" s="1221"/>
      <c r="BQ264" s="1221"/>
      <c r="BR264" s="1221"/>
      <c r="BS264" s="1221"/>
      <c r="BT264" s="1221"/>
      <c r="BU264" s="1221"/>
      <c r="BV264" s="1221"/>
      <c r="BW264" s="1345">
        <f t="shared" si="105"/>
        <v>0</v>
      </c>
      <c r="BX264" s="1221"/>
      <c r="BY264" s="1221"/>
      <c r="BZ264" s="1221"/>
      <c r="CA264" s="1221"/>
      <c r="CB264" s="1221"/>
      <c r="CC264" s="1221"/>
      <c r="CD264" s="1221"/>
      <c r="CE264" s="1221"/>
      <c r="CF264" s="1221"/>
      <c r="CG264" s="1221"/>
      <c r="CH264" s="1221"/>
      <c r="CI264" s="1221"/>
      <c r="CJ264" s="1221"/>
      <c r="CK264" s="1221"/>
      <c r="CL264" s="1221"/>
      <c r="CM264" s="1221"/>
      <c r="CN264" s="1221"/>
      <c r="CO264" s="1221"/>
      <c r="CP264" s="1221"/>
      <c r="CQ264" s="1221"/>
      <c r="CR264" s="1221"/>
      <c r="CS264" s="1221"/>
      <c r="CT264" s="1221"/>
      <c r="CU264" s="694">
        <f t="shared" si="106"/>
        <v>0</v>
      </c>
      <c r="CV264" s="1221"/>
      <c r="CW264" s="1221"/>
      <c r="CX264" s="1221"/>
      <c r="CY264" s="1221"/>
      <c r="CZ264" s="1221"/>
      <c r="DA264" s="1221"/>
      <c r="DB264" s="1222"/>
      <c r="DC264" s="1222"/>
      <c r="DD264" s="1222"/>
      <c r="DE264" s="1222"/>
      <c r="DF264" s="1222"/>
      <c r="DG264" s="1222"/>
      <c r="DH264" s="1222"/>
      <c r="DI264" s="1222"/>
      <c r="DJ264" s="1222"/>
      <c r="DK264" s="1222"/>
      <c r="DL264" s="1222"/>
      <c r="DM264" s="1222"/>
      <c r="DN264" s="1222"/>
      <c r="DO264" s="1222"/>
      <c r="DP264" s="1222"/>
      <c r="DQ264" s="1222"/>
      <c r="DR264" s="1222"/>
      <c r="DS264" s="1289">
        <f t="shared" si="107"/>
        <v>0</v>
      </c>
      <c r="DT264" s="1221">
        <f t="shared" si="104"/>
        <v>1116286997</v>
      </c>
      <c r="DU264" s="832" t="s">
        <v>1221</v>
      </c>
    </row>
    <row r="265" spans="1:130" ht="39" customHeight="1" x14ac:dyDescent="0.25">
      <c r="A265" s="969">
        <v>4</v>
      </c>
      <c r="B265" s="1169" t="s">
        <v>803</v>
      </c>
      <c r="C265" s="969" t="s">
        <v>871</v>
      </c>
      <c r="D265" s="1250" t="s">
        <v>843</v>
      </c>
      <c r="E265" s="969" t="s">
        <v>844</v>
      </c>
      <c r="F265" s="1276" t="s">
        <v>845</v>
      </c>
      <c r="G265" s="1276" t="s">
        <v>846</v>
      </c>
      <c r="H265" s="1151">
        <v>0.35</v>
      </c>
      <c r="I265" s="1276" t="s">
        <v>1305</v>
      </c>
      <c r="J265" s="969" t="s">
        <v>875</v>
      </c>
      <c r="K265" s="969" t="s">
        <v>33</v>
      </c>
      <c r="L265" s="1151">
        <v>0.44</v>
      </c>
      <c r="M265" s="1151">
        <v>0.44</v>
      </c>
      <c r="N265" s="969" t="s">
        <v>885</v>
      </c>
      <c r="O265" s="969" t="s">
        <v>886</v>
      </c>
      <c r="P265" s="969">
        <v>0</v>
      </c>
      <c r="Q265" s="969">
        <v>2023</v>
      </c>
      <c r="R265" s="969" t="s">
        <v>850</v>
      </c>
      <c r="S265" s="969" t="s">
        <v>105</v>
      </c>
      <c r="T265" s="969" t="s">
        <v>33</v>
      </c>
      <c r="U265" s="969">
        <v>10</v>
      </c>
      <c r="V265" s="969">
        <v>10</v>
      </c>
      <c r="W265" s="969">
        <v>5</v>
      </c>
      <c r="X265" s="969">
        <v>4</v>
      </c>
      <c r="Y265" s="969">
        <v>1</v>
      </c>
      <c r="Z265" s="969">
        <v>0</v>
      </c>
      <c r="AA265" s="1203"/>
      <c r="AB265" s="1204"/>
      <c r="AC265" s="1204">
        <v>2539000000</v>
      </c>
      <c r="AD265" s="1205"/>
      <c r="AE265" s="1205"/>
      <c r="AF265" s="1205"/>
      <c r="AG265" s="1205"/>
      <c r="AH265" s="1205"/>
      <c r="AI265" s="1205"/>
      <c r="AJ265" s="1205"/>
      <c r="AK265" s="1205"/>
      <c r="AL265" s="1205"/>
      <c r="AM265" s="1205"/>
      <c r="AN265" s="1205"/>
      <c r="AO265" s="1205"/>
      <c r="AP265" s="1205"/>
      <c r="AQ265" s="1205"/>
      <c r="AR265" s="1205"/>
      <c r="AS265" s="1205"/>
      <c r="AT265" s="1205"/>
      <c r="AU265" s="1205"/>
      <c r="AV265" s="1205"/>
      <c r="AW265" s="1205"/>
      <c r="AX265" s="1205"/>
      <c r="AY265" s="694">
        <f t="shared" si="103"/>
        <v>2539000000</v>
      </c>
      <c r="AZ265" s="1204"/>
      <c r="BA265" s="1204"/>
      <c r="BB265" s="1204">
        <v>2150000000</v>
      </c>
      <c r="BC265" s="1221"/>
      <c r="BD265" s="1221"/>
      <c r="BE265" s="1221"/>
      <c r="BF265" s="1221"/>
      <c r="BG265" s="1221"/>
      <c r="BH265" s="1221"/>
      <c r="BI265" s="1221"/>
      <c r="BJ265" s="1221"/>
      <c r="BK265" s="1221"/>
      <c r="BL265" s="1221"/>
      <c r="BM265" s="1221"/>
      <c r="BN265" s="1221"/>
      <c r="BO265" s="1221"/>
      <c r="BP265" s="1221"/>
      <c r="BQ265" s="1221"/>
      <c r="BR265" s="1221"/>
      <c r="BS265" s="1221"/>
      <c r="BT265" s="1221"/>
      <c r="BU265" s="1221"/>
      <c r="BV265" s="1221"/>
      <c r="BW265" s="1345">
        <f t="shared" si="105"/>
        <v>2150000000</v>
      </c>
      <c r="BX265" s="1221"/>
      <c r="BY265" s="1221"/>
      <c r="BZ265" s="1221">
        <v>400000000</v>
      </c>
      <c r="CA265" s="1221"/>
      <c r="CB265" s="1221"/>
      <c r="CC265" s="1221"/>
      <c r="CD265" s="1221"/>
      <c r="CE265" s="1221"/>
      <c r="CF265" s="1221"/>
      <c r="CG265" s="1221"/>
      <c r="CH265" s="1221"/>
      <c r="CI265" s="1221"/>
      <c r="CJ265" s="1221"/>
      <c r="CK265" s="1221"/>
      <c r="CL265" s="1221"/>
      <c r="CM265" s="1221"/>
      <c r="CN265" s="1221"/>
      <c r="CO265" s="1221"/>
      <c r="CP265" s="1221"/>
      <c r="CQ265" s="1221"/>
      <c r="CR265" s="1221"/>
      <c r="CS265" s="1221"/>
      <c r="CT265" s="1221"/>
      <c r="CU265" s="694">
        <f t="shared" si="106"/>
        <v>400000000</v>
      </c>
      <c r="CV265" s="1221"/>
      <c r="CW265" s="1221"/>
      <c r="CX265" s="1221"/>
      <c r="CY265" s="1221"/>
      <c r="CZ265" s="1221"/>
      <c r="DA265" s="1221"/>
      <c r="DB265" s="1222"/>
      <c r="DC265" s="1222"/>
      <c r="DD265" s="1222"/>
      <c r="DE265" s="1222"/>
      <c r="DF265" s="1222"/>
      <c r="DG265" s="1222"/>
      <c r="DH265" s="1222"/>
      <c r="DI265" s="1222"/>
      <c r="DJ265" s="1222"/>
      <c r="DK265" s="1222"/>
      <c r="DL265" s="1222"/>
      <c r="DM265" s="1222"/>
      <c r="DN265" s="1222"/>
      <c r="DO265" s="1222"/>
      <c r="DP265" s="1222"/>
      <c r="DQ265" s="1222"/>
      <c r="DR265" s="1222"/>
      <c r="DS265" s="1289">
        <f t="shared" si="107"/>
        <v>0</v>
      </c>
      <c r="DT265" s="1221">
        <f t="shared" si="104"/>
        <v>5089000000</v>
      </c>
      <c r="DU265" s="832" t="s">
        <v>1221</v>
      </c>
    </row>
    <row r="266" spans="1:130" ht="39" customHeight="1" x14ac:dyDescent="0.25">
      <c r="A266" s="969">
        <v>4</v>
      </c>
      <c r="B266" s="1169" t="s">
        <v>803</v>
      </c>
      <c r="C266" s="969" t="s">
        <v>871</v>
      </c>
      <c r="D266" s="1250" t="s">
        <v>843</v>
      </c>
      <c r="E266" s="969" t="s">
        <v>844</v>
      </c>
      <c r="F266" s="1276" t="s">
        <v>889</v>
      </c>
      <c r="G266" s="969" t="s">
        <v>873</v>
      </c>
      <c r="H266" s="1151">
        <v>0</v>
      </c>
      <c r="I266" s="1356" t="s">
        <v>891</v>
      </c>
      <c r="J266" s="1170" t="s">
        <v>892</v>
      </c>
      <c r="K266" s="969" t="s">
        <v>33</v>
      </c>
      <c r="L266" s="969">
        <v>3228</v>
      </c>
      <c r="M266" s="969">
        <v>3228</v>
      </c>
      <c r="N266" s="969" t="s">
        <v>887</v>
      </c>
      <c r="O266" s="969" t="s">
        <v>888</v>
      </c>
      <c r="P266" s="969">
        <v>0</v>
      </c>
      <c r="Q266" s="969">
        <v>2023</v>
      </c>
      <c r="R266" s="969" t="s">
        <v>850</v>
      </c>
      <c r="S266" s="969" t="s">
        <v>105</v>
      </c>
      <c r="T266" s="969" t="s">
        <v>33</v>
      </c>
      <c r="U266" s="969">
        <v>5</v>
      </c>
      <c r="V266" s="969">
        <v>5</v>
      </c>
      <c r="W266" s="969">
        <v>1</v>
      </c>
      <c r="X266" s="969">
        <v>1</v>
      </c>
      <c r="Y266" s="969">
        <v>1</v>
      </c>
      <c r="Z266" s="969">
        <v>2</v>
      </c>
      <c r="AA266" s="1203"/>
      <c r="AB266" s="1204"/>
      <c r="AC266" s="1204">
        <v>58165653</v>
      </c>
      <c r="AD266" s="1205"/>
      <c r="AE266" s="1205"/>
      <c r="AF266" s="1205"/>
      <c r="AG266" s="1205"/>
      <c r="AH266" s="1205"/>
      <c r="AI266" s="1205"/>
      <c r="AJ266" s="1205"/>
      <c r="AK266" s="1205"/>
      <c r="AL266" s="1205"/>
      <c r="AM266" s="1205"/>
      <c r="AN266" s="1205"/>
      <c r="AO266" s="1205"/>
      <c r="AP266" s="1205"/>
      <c r="AQ266" s="1205"/>
      <c r="AR266" s="1205"/>
      <c r="AS266" s="1205"/>
      <c r="AT266" s="1205"/>
      <c r="AU266" s="1205"/>
      <c r="AV266" s="1205"/>
      <c r="AW266" s="1205"/>
      <c r="AX266" s="1205"/>
      <c r="AY266" s="694">
        <f t="shared" si="103"/>
        <v>58165653</v>
      </c>
      <c r="AZ266" s="1204"/>
      <c r="BA266" s="1204"/>
      <c r="BB266" s="1204">
        <v>900000000</v>
      </c>
      <c r="BC266" s="1221"/>
      <c r="BD266" s="1221"/>
      <c r="BE266" s="1221"/>
      <c r="BF266" s="1221"/>
      <c r="BG266" s="1221"/>
      <c r="BH266" s="1221"/>
      <c r="BI266" s="1221"/>
      <c r="BJ266" s="1221"/>
      <c r="BK266" s="1221"/>
      <c r="BL266" s="1221"/>
      <c r="BM266" s="1221"/>
      <c r="BN266" s="1221"/>
      <c r="BO266" s="1221"/>
      <c r="BP266" s="1221"/>
      <c r="BQ266" s="1221"/>
      <c r="BR266" s="1221"/>
      <c r="BS266" s="1221"/>
      <c r="BT266" s="1221"/>
      <c r="BU266" s="1221"/>
      <c r="BV266" s="1221"/>
      <c r="BW266" s="1345">
        <f t="shared" si="105"/>
        <v>900000000</v>
      </c>
      <c r="BX266" s="1221"/>
      <c r="BY266" s="1221"/>
      <c r="BZ266" s="1221">
        <v>900000000</v>
      </c>
      <c r="CA266" s="1221"/>
      <c r="CB266" s="1221"/>
      <c r="CC266" s="1221"/>
      <c r="CD266" s="1221"/>
      <c r="CE266" s="1221"/>
      <c r="CF266" s="1221"/>
      <c r="CG266" s="1221"/>
      <c r="CH266" s="1221"/>
      <c r="CI266" s="1221"/>
      <c r="CJ266" s="1221"/>
      <c r="CK266" s="1221"/>
      <c r="CL266" s="1221"/>
      <c r="CM266" s="1221"/>
      <c r="CN266" s="1221"/>
      <c r="CO266" s="1221"/>
      <c r="CP266" s="1221"/>
      <c r="CQ266" s="1221"/>
      <c r="CR266" s="1221"/>
      <c r="CS266" s="1221"/>
      <c r="CT266" s="1221"/>
      <c r="CU266" s="694">
        <f t="shared" si="106"/>
        <v>900000000</v>
      </c>
      <c r="CV266" s="1221"/>
      <c r="CW266" s="1221"/>
      <c r="CX266" s="1221">
        <v>1800000000</v>
      </c>
      <c r="CY266" s="1221"/>
      <c r="CZ266" s="1221"/>
      <c r="DA266" s="1221"/>
      <c r="DB266" s="1222"/>
      <c r="DC266" s="1222"/>
      <c r="DD266" s="1222"/>
      <c r="DE266" s="1222"/>
      <c r="DF266" s="1222"/>
      <c r="DG266" s="1222"/>
      <c r="DH266" s="1222"/>
      <c r="DI266" s="1222"/>
      <c r="DJ266" s="1222"/>
      <c r="DK266" s="1222"/>
      <c r="DL266" s="1222"/>
      <c r="DM266" s="1222"/>
      <c r="DN266" s="1222"/>
      <c r="DO266" s="1222"/>
      <c r="DP266" s="1222"/>
      <c r="DQ266" s="1222"/>
      <c r="DR266" s="1222"/>
      <c r="DS266" s="1289">
        <f t="shared" si="107"/>
        <v>1800000000</v>
      </c>
      <c r="DT266" s="1221">
        <f t="shared" si="104"/>
        <v>3658165653</v>
      </c>
      <c r="DU266" s="832" t="s">
        <v>1221</v>
      </c>
    </row>
    <row r="267" spans="1:130" ht="39" customHeight="1" x14ac:dyDescent="0.25">
      <c r="A267" s="969">
        <v>4</v>
      </c>
      <c r="B267" s="1169" t="s">
        <v>803</v>
      </c>
      <c r="C267" s="969" t="s">
        <v>871</v>
      </c>
      <c r="D267" s="1250" t="s">
        <v>843</v>
      </c>
      <c r="E267" s="969" t="s">
        <v>844</v>
      </c>
      <c r="F267" s="969" t="s">
        <v>889</v>
      </c>
      <c r="G267" s="969" t="s">
        <v>890</v>
      </c>
      <c r="H267" s="969">
        <v>0</v>
      </c>
      <c r="I267" s="1356" t="s">
        <v>891</v>
      </c>
      <c r="J267" s="1170" t="s">
        <v>892</v>
      </c>
      <c r="K267" s="969" t="s">
        <v>33</v>
      </c>
      <c r="L267" s="969">
        <v>3228.1928499999999</v>
      </c>
      <c r="M267" s="969">
        <v>3228.1928499999999</v>
      </c>
      <c r="N267" s="969" t="s">
        <v>893</v>
      </c>
      <c r="O267" s="969" t="s">
        <v>894</v>
      </c>
      <c r="P267" s="969">
        <v>0</v>
      </c>
      <c r="Q267" s="969">
        <v>2023</v>
      </c>
      <c r="R267" s="969" t="s">
        <v>895</v>
      </c>
      <c r="S267" s="969" t="s">
        <v>879</v>
      </c>
      <c r="T267" s="969" t="s">
        <v>33</v>
      </c>
      <c r="U267" s="969">
        <v>2676</v>
      </c>
      <c r="V267" s="969">
        <v>2676</v>
      </c>
      <c r="W267" s="969">
        <v>257</v>
      </c>
      <c r="X267" s="969">
        <v>1278</v>
      </c>
      <c r="Y267" s="969"/>
      <c r="Z267" s="969">
        <v>1141</v>
      </c>
      <c r="AA267" s="1203"/>
      <c r="AB267" s="1204"/>
      <c r="AC267" s="1204">
        <v>420000000</v>
      </c>
      <c r="AD267" s="1205"/>
      <c r="AE267" s="1205"/>
      <c r="AF267" s="1205"/>
      <c r="AG267" s="1205"/>
      <c r="AH267" s="1205"/>
      <c r="AI267" s="1205"/>
      <c r="AJ267" s="1205"/>
      <c r="AK267" s="1205"/>
      <c r="AL267" s="1205"/>
      <c r="AM267" s="1205"/>
      <c r="AN267" s="1205"/>
      <c r="AO267" s="1205"/>
      <c r="AP267" s="1205"/>
      <c r="AQ267" s="1205"/>
      <c r="AR267" s="1205"/>
      <c r="AS267" s="1205"/>
      <c r="AT267" s="1205"/>
      <c r="AU267" s="1205"/>
      <c r="AV267" s="1205"/>
      <c r="AW267" s="1205"/>
      <c r="AX267" s="1205"/>
      <c r="AY267" s="694">
        <f t="shared" si="103"/>
        <v>420000000</v>
      </c>
      <c r="AZ267" s="1204"/>
      <c r="BA267" s="1204"/>
      <c r="BB267" s="1204"/>
      <c r="BC267" s="1221"/>
      <c r="BD267" s="1221"/>
      <c r="BE267" s="1221"/>
      <c r="BF267" s="1221"/>
      <c r="BG267" s="1221"/>
      <c r="BH267" s="1221"/>
      <c r="BI267" s="1221"/>
      <c r="BJ267" s="1221"/>
      <c r="BK267" s="1221"/>
      <c r="BL267" s="1221"/>
      <c r="BM267" s="1221"/>
      <c r="BN267" s="1221"/>
      <c r="BO267" s="1221"/>
      <c r="BP267" s="1221"/>
      <c r="BQ267" s="1221"/>
      <c r="BR267" s="1221"/>
      <c r="BS267" s="1221"/>
      <c r="BT267" s="1221"/>
      <c r="BU267" s="1221"/>
      <c r="BV267" s="1221">
        <v>1000000000</v>
      </c>
      <c r="BW267" s="1345">
        <f t="shared" si="105"/>
        <v>1000000000</v>
      </c>
      <c r="BX267" s="1221"/>
      <c r="BY267" s="1221"/>
      <c r="BZ267" s="1221"/>
      <c r="CA267" s="1221"/>
      <c r="CB267" s="1221"/>
      <c r="CC267" s="1221"/>
      <c r="CD267" s="1221"/>
      <c r="CE267" s="1221"/>
      <c r="CF267" s="1221"/>
      <c r="CG267" s="1221"/>
      <c r="CH267" s="1221"/>
      <c r="CI267" s="1221"/>
      <c r="CJ267" s="1221"/>
      <c r="CK267" s="1221"/>
      <c r="CL267" s="1221"/>
      <c r="CM267" s="1221"/>
      <c r="CN267" s="1221"/>
      <c r="CO267" s="1221"/>
      <c r="CP267" s="1221"/>
      <c r="CQ267" s="1221"/>
      <c r="CR267" s="1221"/>
      <c r="CS267" s="1221"/>
      <c r="CT267" s="1221"/>
      <c r="CU267" s="694">
        <f t="shared" si="106"/>
        <v>0</v>
      </c>
      <c r="CV267" s="1221"/>
      <c r="CW267" s="1221"/>
      <c r="CX267" s="1221"/>
      <c r="CY267" s="1221"/>
      <c r="CZ267" s="1221"/>
      <c r="DA267" s="1221"/>
      <c r="DB267" s="1222"/>
      <c r="DC267" s="1222"/>
      <c r="DD267" s="1222"/>
      <c r="DE267" s="1222"/>
      <c r="DF267" s="1222"/>
      <c r="DG267" s="1222"/>
      <c r="DH267" s="1222"/>
      <c r="DI267" s="1222"/>
      <c r="DJ267" s="1222"/>
      <c r="DK267" s="1222"/>
      <c r="DL267" s="1222"/>
      <c r="DM267" s="1222"/>
      <c r="DN267" s="1222"/>
      <c r="DO267" s="1222"/>
      <c r="DP267" s="1222"/>
      <c r="DQ267" s="1222"/>
      <c r="DR267" s="1222"/>
      <c r="DS267" s="1289">
        <f t="shared" si="107"/>
        <v>0</v>
      </c>
      <c r="DT267" s="1221">
        <f t="shared" si="104"/>
        <v>1420000000</v>
      </c>
      <c r="DU267" s="832" t="s">
        <v>1221</v>
      </c>
    </row>
    <row r="268" spans="1:130" ht="39" customHeight="1" x14ac:dyDescent="0.25">
      <c r="A268" s="1170">
        <v>4</v>
      </c>
      <c r="B268" s="1265" t="s">
        <v>803</v>
      </c>
      <c r="C268" s="1170" t="s">
        <v>871</v>
      </c>
      <c r="D268" s="1250" t="s">
        <v>843</v>
      </c>
      <c r="E268" s="1170" t="s">
        <v>844</v>
      </c>
      <c r="F268" s="1170" t="s">
        <v>889</v>
      </c>
      <c r="G268" s="1170" t="s">
        <v>890</v>
      </c>
      <c r="H268" s="969">
        <v>0</v>
      </c>
      <c r="I268" s="1276" t="s">
        <v>891</v>
      </c>
      <c r="J268" s="1170" t="s">
        <v>892</v>
      </c>
      <c r="K268" s="1170" t="s">
        <v>33</v>
      </c>
      <c r="L268" s="1170">
        <v>3228.1928499999999</v>
      </c>
      <c r="M268" s="1170">
        <v>3228.1928499999999</v>
      </c>
      <c r="N268" s="1170" t="s">
        <v>896</v>
      </c>
      <c r="O268" s="1170" t="s">
        <v>897</v>
      </c>
      <c r="P268" s="1170">
        <v>0</v>
      </c>
      <c r="Q268" s="1170">
        <v>2023</v>
      </c>
      <c r="R268" s="1170" t="s">
        <v>898</v>
      </c>
      <c r="S268" s="1170" t="s">
        <v>879</v>
      </c>
      <c r="T268" s="1170" t="s">
        <v>33</v>
      </c>
      <c r="U268" s="1278">
        <v>3228.1928499999999</v>
      </c>
      <c r="V268" s="1170">
        <v>3228.1928499999999</v>
      </c>
      <c r="W268" s="1170">
        <f>497+499</f>
        <v>996</v>
      </c>
      <c r="X268" s="1170">
        <v>442</v>
      </c>
      <c r="Y268" s="1170">
        <v>700</v>
      </c>
      <c r="Z268" s="1170">
        <v>1090</v>
      </c>
      <c r="AA268" s="1279"/>
      <c r="AB268" s="1267"/>
      <c r="AC268" s="1267">
        <v>5020359225</v>
      </c>
      <c r="AD268" s="1267"/>
      <c r="AE268" s="1204"/>
      <c r="AF268" s="1205"/>
      <c r="AG268" s="1205"/>
      <c r="AH268" s="1205"/>
      <c r="AI268" s="1205"/>
      <c r="AJ268" s="1204"/>
      <c r="AK268" s="1205"/>
      <c r="AL268" s="1205"/>
      <c r="AM268" s="1205"/>
      <c r="AN268" s="1205"/>
      <c r="AO268" s="1205"/>
      <c r="AP268" s="1205"/>
      <c r="AQ268" s="1205"/>
      <c r="AR268" s="1205"/>
      <c r="AS268" s="1205"/>
      <c r="AT268" s="1205"/>
      <c r="AU268" s="1205"/>
      <c r="AV268" s="1205"/>
      <c r="AW268" s="1205"/>
      <c r="AX268" s="1205">
        <v>1000000000</v>
      </c>
      <c r="AY268" s="694">
        <f>SUM(AA268:AX268)</f>
        <v>6020359225</v>
      </c>
      <c r="AZ268" s="1204"/>
      <c r="BA268" s="1204"/>
      <c r="BB268" s="1204">
        <v>4479278102</v>
      </c>
      <c r="BC268" s="1221"/>
      <c r="BD268" s="1221"/>
      <c r="BE268" s="1221"/>
      <c r="BF268" s="1221"/>
      <c r="BG268" s="1221"/>
      <c r="BH268" s="1221"/>
      <c r="BI268" s="1221"/>
      <c r="BJ268" s="1221"/>
      <c r="BK268" s="1221"/>
      <c r="BL268" s="1221"/>
      <c r="BM268" s="1221"/>
      <c r="BN268" s="1221"/>
      <c r="BO268" s="1221"/>
      <c r="BP268" s="1221"/>
      <c r="BQ268" s="1221"/>
      <c r="BR268" s="1221"/>
      <c r="BS268" s="1221"/>
      <c r="BT268" s="1221"/>
      <c r="BU268" s="1221"/>
      <c r="BV268" s="1221"/>
      <c r="BW268" s="1345">
        <f t="shared" si="105"/>
        <v>4479278102</v>
      </c>
      <c r="BX268" s="1221"/>
      <c r="BY268" s="1221"/>
      <c r="BZ268" s="1221">
        <v>2592500000</v>
      </c>
      <c r="CA268" s="1221"/>
      <c r="CB268" s="1221"/>
      <c r="CC268" s="1221"/>
      <c r="CD268" s="1221"/>
      <c r="CE268" s="1221"/>
      <c r="CF268" s="1221"/>
      <c r="CG268" s="1221"/>
      <c r="CH268" s="1221"/>
      <c r="CI268" s="1221"/>
      <c r="CJ268" s="1221"/>
      <c r="CK268" s="1221"/>
      <c r="CL268" s="1221"/>
      <c r="CM268" s="1221"/>
      <c r="CN268" s="1221"/>
      <c r="CO268" s="1221"/>
      <c r="CP268" s="1221"/>
      <c r="CQ268" s="1221"/>
      <c r="CR268" s="1221"/>
      <c r="CS268" s="1221"/>
      <c r="CT268" s="1221">
        <v>1000000000</v>
      </c>
      <c r="CU268" s="694">
        <f t="shared" si="106"/>
        <v>3592500000</v>
      </c>
      <c r="CV268" s="1221"/>
      <c r="CW268" s="1221"/>
      <c r="CX268" s="1221">
        <v>5475000000</v>
      </c>
      <c r="CY268" s="1221"/>
      <c r="CZ268" s="1221"/>
      <c r="DA268" s="1221"/>
      <c r="DB268" s="1222"/>
      <c r="DC268" s="1222"/>
      <c r="DD268" s="1222"/>
      <c r="DE268" s="1222"/>
      <c r="DF268" s="1222"/>
      <c r="DG268" s="1222"/>
      <c r="DH268" s="1222"/>
      <c r="DI268" s="1222"/>
      <c r="DJ268" s="1222"/>
      <c r="DK268" s="1222"/>
      <c r="DL268" s="1222"/>
      <c r="DM268" s="1222"/>
      <c r="DN268" s="1222"/>
      <c r="DO268" s="1222"/>
      <c r="DP268" s="1222"/>
      <c r="DQ268" s="1222"/>
      <c r="DR268" s="1222">
        <v>1000000000</v>
      </c>
      <c r="DS268" s="1289">
        <f t="shared" si="107"/>
        <v>6475000000</v>
      </c>
      <c r="DT268" s="1221">
        <f t="shared" si="104"/>
        <v>20567137327</v>
      </c>
      <c r="DU268" s="832" t="s">
        <v>1221</v>
      </c>
    </row>
    <row r="269" spans="1:130" ht="39" customHeight="1" x14ac:dyDescent="0.25">
      <c r="A269" s="969">
        <v>4</v>
      </c>
      <c r="B269" s="969" t="s">
        <v>803</v>
      </c>
      <c r="C269" s="969" t="s">
        <v>871</v>
      </c>
      <c r="D269" s="969" t="s">
        <v>843</v>
      </c>
      <c r="E269" s="969" t="s">
        <v>844</v>
      </c>
      <c r="F269" s="1276" t="s">
        <v>845</v>
      </c>
      <c r="G269" s="1276" t="s">
        <v>846</v>
      </c>
      <c r="H269" s="1151">
        <v>0.35</v>
      </c>
      <c r="I269" s="1276" t="s">
        <v>1305</v>
      </c>
      <c r="J269" s="969" t="s">
        <v>875</v>
      </c>
      <c r="K269" s="969" t="s">
        <v>33</v>
      </c>
      <c r="L269" s="1151">
        <v>0.44</v>
      </c>
      <c r="M269" s="1151">
        <v>0.44</v>
      </c>
      <c r="N269" s="969" t="s">
        <v>899</v>
      </c>
      <c r="O269" s="969" t="s">
        <v>900</v>
      </c>
      <c r="P269" s="969">
        <v>238700</v>
      </c>
      <c r="Q269" s="969">
        <v>2023</v>
      </c>
      <c r="R269" s="969" t="s">
        <v>1372</v>
      </c>
      <c r="S269" s="969" t="s">
        <v>105</v>
      </c>
      <c r="T269" s="969" t="s">
        <v>33</v>
      </c>
      <c r="U269" s="969">
        <v>2000</v>
      </c>
      <c r="V269" s="969">
        <v>240700</v>
      </c>
      <c r="W269" s="969">
        <v>500</v>
      </c>
      <c r="X269" s="969">
        <v>500</v>
      </c>
      <c r="Y269" s="969">
        <v>500</v>
      </c>
      <c r="Z269" s="969">
        <v>500</v>
      </c>
      <c r="AA269" s="1203"/>
      <c r="AB269" s="1204"/>
      <c r="AC269" s="1204">
        <v>1000000000</v>
      </c>
      <c r="AD269" s="1205"/>
      <c r="AE269" s="1205"/>
      <c r="AF269" s="1205"/>
      <c r="AG269" s="1205"/>
      <c r="AH269" s="1205"/>
      <c r="AI269" s="1205"/>
      <c r="AJ269" s="1205"/>
      <c r="AK269" s="1205"/>
      <c r="AL269" s="1205"/>
      <c r="AM269" s="1205"/>
      <c r="AN269" s="1205"/>
      <c r="AO269" s="1205"/>
      <c r="AP269" s="1205"/>
      <c r="AQ269" s="1205"/>
      <c r="AR269" s="1205"/>
      <c r="AS269" s="1205"/>
      <c r="AT269" s="1205"/>
      <c r="AU269" s="1205"/>
      <c r="AV269" s="1205"/>
      <c r="AW269" s="1205"/>
      <c r="AX269" s="1205"/>
      <c r="AY269" s="694">
        <f>SUM(AA269:AW269)</f>
        <v>1000000000</v>
      </c>
      <c r="AZ269" s="1204"/>
      <c r="BA269" s="1204"/>
      <c r="BB269" s="1204">
        <v>1000000000</v>
      </c>
      <c r="BC269" s="1221"/>
      <c r="BD269" s="1221"/>
      <c r="BE269" s="1221"/>
      <c r="BF269" s="1221"/>
      <c r="BG269" s="1221"/>
      <c r="BH269" s="1221"/>
      <c r="BI269" s="1221"/>
      <c r="BJ269" s="1221"/>
      <c r="BK269" s="1221"/>
      <c r="BL269" s="1221"/>
      <c r="BM269" s="1221"/>
      <c r="BN269" s="1221"/>
      <c r="BO269" s="1221"/>
      <c r="BP269" s="1221"/>
      <c r="BQ269" s="1221"/>
      <c r="BR269" s="1221"/>
      <c r="BS269" s="1221"/>
      <c r="BT269" s="1221"/>
      <c r="BU269" s="1221"/>
      <c r="BV269" s="1221"/>
      <c r="BW269" s="1345">
        <f t="shared" si="105"/>
        <v>1000000000</v>
      </c>
      <c r="BX269" s="1221"/>
      <c r="BY269" s="1221"/>
      <c r="BZ269" s="1221">
        <v>1000000000</v>
      </c>
      <c r="CA269" s="1221"/>
      <c r="CB269" s="1221"/>
      <c r="CC269" s="1221"/>
      <c r="CD269" s="1221"/>
      <c r="CE269" s="1221"/>
      <c r="CF269" s="1221"/>
      <c r="CG269" s="1221"/>
      <c r="CH269" s="1221"/>
      <c r="CI269" s="1221"/>
      <c r="CJ269" s="1221"/>
      <c r="CK269" s="1221"/>
      <c r="CL269" s="1221"/>
      <c r="CM269" s="1221"/>
      <c r="CN269" s="1221"/>
      <c r="CO269" s="1221"/>
      <c r="CP269" s="1221"/>
      <c r="CQ269" s="1221"/>
      <c r="CR269" s="1221"/>
      <c r="CS269" s="1221"/>
      <c r="CT269" s="1221"/>
      <c r="CU269" s="694">
        <f t="shared" si="106"/>
        <v>1000000000</v>
      </c>
      <c r="CV269" s="1221"/>
      <c r="CW269" s="1221"/>
      <c r="CX269" s="1221">
        <v>1000000000</v>
      </c>
      <c r="CY269" s="1221"/>
      <c r="CZ269" s="1221"/>
      <c r="DA269" s="1221"/>
      <c r="DB269" s="1222"/>
      <c r="DC269" s="1222"/>
      <c r="DD269" s="1222"/>
      <c r="DE269" s="1222"/>
      <c r="DF269" s="1222"/>
      <c r="DG269" s="1222"/>
      <c r="DH269" s="1222"/>
      <c r="DI269" s="1222"/>
      <c r="DJ269" s="1222"/>
      <c r="DK269" s="1222"/>
      <c r="DL269" s="1222"/>
      <c r="DM269" s="1222"/>
      <c r="DN269" s="1222"/>
      <c r="DO269" s="1222"/>
      <c r="DP269" s="1222"/>
      <c r="DQ269" s="1222"/>
      <c r="DR269" s="1222"/>
      <c r="DS269" s="1289">
        <f t="shared" si="107"/>
        <v>1000000000</v>
      </c>
      <c r="DT269" s="1221">
        <f t="shared" si="104"/>
        <v>4000000000</v>
      </c>
      <c r="DU269" s="832" t="s">
        <v>1221</v>
      </c>
    </row>
    <row r="270" spans="1:130" ht="39" customHeight="1" x14ac:dyDescent="0.25">
      <c r="A270" s="969">
        <v>4</v>
      </c>
      <c r="B270" s="969" t="s">
        <v>803</v>
      </c>
      <c r="C270" s="969" t="s">
        <v>871</v>
      </c>
      <c r="D270" s="969" t="s">
        <v>843</v>
      </c>
      <c r="E270" s="969" t="s">
        <v>844</v>
      </c>
      <c r="F270" s="1276" t="s">
        <v>845</v>
      </c>
      <c r="G270" s="1276" t="s">
        <v>846</v>
      </c>
      <c r="H270" s="1151">
        <v>0.35</v>
      </c>
      <c r="I270" s="1276" t="s">
        <v>847</v>
      </c>
      <c r="J270" s="969" t="s">
        <v>875</v>
      </c>
      <c r="K270" s="969" t="s">
        <v>33</v>
      </c>
      <c r="L270" s="1151">
        <v>0.44</v>
      </c>
      <c r="M270" s="1151">
        <v>0.44</v>
      </c>
      <c r="N270" s="969" t="s">
        <v>1367</v>
      </c>
      <c r="O270" s="969" t="s">
        <v>1371</v>
      </c>
      <c r="P270" s="969">
        <v>0</v>
      </c>
      <c r="Q270" s="969">
        <v>2023</v>
      </c>
      <c r="R270" s="969" t="s">
        <v>1374</v>
      </c>
      <c r="S270" s="969" t="s">
        <v>1373</v>
      </c>
      <c r="T270" s="969" t="s">
        <v>33</v>
      </c>
      <c r="U270" s="969">
        <v>1</v>
      </c>
      <c r="V270" s="969">
        <v>1</v>
      </c>
      <c r="W270" s="969">
        <v>0.5</v>
      </c>
      <c r="X270" s="969">
        <v>0.75</v>
      </c>
      <c r="Y270" s="969">
        <v>1</v>
      </c>
      <c r="Z270" s="969"/>
      <c r="AA270" s="1203"/>
      <c r="AB270" s="1204"/>
      <c r="AC270" s="1204">
        <v>1500000000</v>
      </c>
      <c r="AD270" s="1205"/>
      <c r="AE270" s="1205"/>
      <c r="AF270" s="1205"/>
      <c r="AG270" s="1205"/>
      <c r="AH270" s="1205"/>
      <c r="AI270" s="1205"/>
      <c r="AJ270" s="1205"/>
      <c r="AK270" s="1205"/>
      <c r="AL270" s="1205"/>
      <c r="AM270" s="1205"/>
      <c r="AN270" s="1205"/>
      <c r="AO270" s="1205"/>
      <c r="AP270" s="1205"/>
      <c r="AQ270" s="1205"/>
      <c r="AR270" s="1205"/>
      <c r="AS270" s="1205"/>
      <c r="AT270" s="1205"/>
      <c r="AU270" s="1205"/>
      <c r="AV270" s="1205"/>
      <c r="AW270" s="1205"/>
      <c r="AX270" s="1205"/>
      <c r="AY270" s="694">
        <f>SUM(AA270:AW270)</f>
        <v>1500000000</v>
      </c>
      <c r="AZ270" s="1204"/>
      <c r="BA270" s="1204"/>
      <c r="BB270" s="1204">
        <v>2592667299</v>
      </c>
      <c r="BC270" s="1221"/>
      <c r="BD270" s="1221"/>
      <c r="BE270" s="1221"/>
      <c r="BF270" s="1221"/>
      <c r="BG270" s="1221"/>
      <c r="BH270" s="1221"/>
      <c r="BI270" s="1221"/>
      <c r="BJ270" s="1221"/>
      <c r="BK270" s="1221"/>
      <c r="BL270" s="1221"/>
      <c r="BM270" s="1221"/>
      <c r="BN270" s="1221"/>
      <c r="BO270" s="1221"/>
      <c r="BP270" s="1221"/>
      <c r="BQ270" s="1221"/>
      <c r="BR270" s="1221"/>
      <c r="BS270" s="1221"/>
      <c r="BT270" s="1221"/>
      <c r="BU270" s="1221"/>
      <c r="BV270" s="1221"/>
      <c r="BW270" s="1345">
        <f t="shared" si="105"/>
        <v>2592667299</v>
      </c>
      <c r="BX270" s="1221"/>
      <c r="BY270" s="1221"/>
      <c r="BZ270" s="1221">
        <v>4441332041</v>
      </c>
      <c r="CA270" s="1221"/>
      <c r="CB270" s="1221"/>
      <c r="CC270" s="1221"/>
      <c r="CD270" s="1221"/>
      <c r="CE270" s="1221"/>
      <c r="CF270" s="1221"/>
      <c r="CG270" s="1221"/>
      <c r="CH270" s="1221"/>
      <c r="CI270" s="1221"/>
      <c r="CJ270" s="1221"/>
      <c r="CK270" s="1221"/>
      <c r="CL270" s="1221"/>
      <c r="CM270" s="1221"/>
      <c r="CN270" s="1221"/>
      <c r="CO270" s="1221"/>
      <c r="CP270" s="1221"/>
      <c r="CQ270" s="1221"/>
      <c r="CR270" s="1221"/>
      <c r="CS270" s="1221"/>
      <c r="CT270" s="1221"/>
      <c r="CU270" s="694">
        <f t="shared" si="106"/>
        <v>4441332041</v>
      </c>
      <c r="CV270" s="1221"/>
      <c r="CW270" s="1221"/>
      <c r="CX270" s="1221"/>
      <c r="CY270" s="1221"/>
      <c r="CZ270" s="1221"/>
      <c r="DA270" s="1221"/>
      <c r="DB270" s="1222"/>
      <c r="DC270" s="1222"/>
      <c r="DD270" s="1222"/>
      <c r="DE270" s="1222"/>
      <c r="DF270" s="1222"/>
      <c r="DG270" s="1222"/>
      <c r="DH270" s="1222"/>
      <c r="DI270" s="1222"/>
      <c r="DJ270" s="1222"/>
      <c r="DK270" s="1222"/>
      <c r="DL270" s="1222"/>
      <c r="DM270" s="1222"/>
      <c r="DN270" s="1222"/>
      <c r="DO270" s="1222"/>
      <c r="DP270" s="1222"/>
      <c r="DQ270" s="1222"/>
      <c r="DR270" s="1222"/>
      <c r="DS270" s="1289">
        <f t="shared" si="107"/>
        <v>0</v>
      </c>
      <c r="DT270" s="1221">
        <f t="shared" si="104"/>
        <v>8533999340</v>
      </c>
      <c r="DU270" s="832" t="s">
        <v>1221</v>
      </c>
    </row>
    <row r="271" spans="1:130" ht="16.5" x14ac:dyDescent="0.25">
      <c r="A271" s="1445" t="s">
        <v>1223</v>
      </c>
      <c r="B271" s="1445"/>
      <c r="C271" s="1445"/>
      <c r="D271" s="1445"/>
      <c r="E271" s="1445"/>
      <c r="F271" s="1445"/>
      <c r="G271" s="1445"/>
      <c r="H271" s="1445"/>
      <c r="I271" s="1445"/>
      <c r="J271" s="1445"/>
      <c r="K271" s="1445"/>
      <c r="L271" s="1445"/>
      <c r="M271" s="1445"/>
      <c r="N271" s="1445"/>
      <c r="O271" s="1445"/>
      <c r="P271" s="1445"/>
      <c r="Q271" s="1445"/>
      <c r="R271" s="1445"/>
      <c r="S271" s="1445"/>
      <c r="T271" s="1445"/>
      <c r="U271" s="1445"/>
      <c r="V271" s="1445"/>
      <c r="W271" s="1445"/>
      <c r="X271" s="1445"/>
      <c r="Y271" s="1445"/>
      <c r="Z271" s="1445"/>
      <c r="AA271" s="1332">
        <f>SUM(AA262:AA270)</f>
        <v>0</v>
      </c>
      <c r="AB271" s="1330">
        <f t="shared" ref="AB271:CR271" si="108">SUM(AB262:AB270)</f>
        <v>0</v>
      </c>
      <c r="AC271" s="1330">
        <f>SUM(AC262:AC270)</f>
        <v>15060967832</v>
      </c>
      <c r="AD271" s="1330">
        <f t="shared" si="108"/>
        <v>0</v>
      </c>
      <c r="AE271" s="1330">
        <f t="shared" si="108"/>
        <v>0</v>
      </c>
      <c r="AF271" s="1330">
        <f t="shared" si="108"/>
        <v>0</v>
      </c>
      <c r="AG271" s="1330">
        <f t="shared" si="108"/>
        <v>0</v>
      </c>
      <c r="AH271" s="1330">
        <f t="shared" si="108"/>
        <v>0</v>
      </c>
      <c r="AI271" s="1330">
        <f t="shared" si="108"/>
        <v>0</v>
      </c>
      <c r="AJ271" s="1330">
        <f t="shared" si="108"/>
        <v>0</v>
      </c>
      <c r="AK271" s="1330">
        <f t="shared" si="108"/>
        <v>0</v>
      </c>
      <c r="AL271" s="1330">
        <f t="shared" si="108"/>
        <v>0</v>
      </c>
      <c r="AM271" s="1330">
        <f t="shared" si="108"/>
        <v>0</v>
      </c>
      <c r="AN271" s="1330">
        <f t="shared" si="108"/>
        <v>0</v>
      </c>
      <c r="AO271" s="1330">
        <f t="shared" si="108"/>
        <v>0</v>
      </c>
      <c r="AP271" s="1330">
        <f t="shared" si="108"/>
        <v>0</v>
      </c>
      <c r="AQ271" s="1330">
        <f t="shared" si="108"/>
        <v>0</v>
      </c>
      <c r="AR271" s="1330">
        <f t="shared" si="108"/>
        <v>0</v>
      </c>
      <c r="AS271" s="1330">
        <f t="shared" si="108"/>
        <v>0</v>
      </c>
      <c r="AT271" s="1330">
        <f t="shared" si="108"/>
        <v>0</v>
      </c>
      <c r="AU271" s="1330">
        <f t="shared" si="108"/>
        <v>0</v>
      </c>
      <c r="AV271" s="1330">
        <f t="shared" si="108"/>
        <v>0</v>
      </c>
      <c r="AW271" s="1330">
        <f t="shared" si="108"/>
        <v>0</v>
      </c>
      <c r="AX271" s="1331">
        <f t="shared" si="108"/>
        <v>1000000000</v>
      </c>
      <c r="AY271" s="1327">
        <f t="shared" si="108"/>
        <v>16060967832</v>
      </c>
      <c r="AZ271" s="1351">
        <f t="shared" si="108"/>
        <v>0</v>
      </c>
      <c r="BA271" s="1351">
        <f t="shared" si="108"/>
        <v>0</v>
      </c>
      <c r="BB271" s="1351">
        <f>SUM(BB262:BB270)</f>
        <v>12121945401</v>
      </c>
      <c r="BC271" s="1351">
        <f t="shared" si="108"/>
        <v>0</v>
      </c>
      <c r="BD271" s="1351">
        <f t="shared" si="108"/>
        <v>0</v>
      </c>
      <c r="BE271" s="1351">
        <f t="shared" si="108"/>
        <v>0</v>
      </c>
      <c r="BF271" s="1351">
        <f t="shared" si="108"/>
        <v>0</v>
      </c>
      <c r="BG271" s="1351">
        <f t="shared" si="108"/>
        <v>0</v>
      </c>
      <c r="BH271" s="1351">
        <f t="shared" si="108"/>
        <v>0</v>
      </c>
      <c r="BI271" s="1351">
        <f t="shared" si="108"/>
        <v>0</v>
      </c>
      <c r="BJ271" s="1351">
        <f t="shared" si="108"/>
        <v>0</v>
      </c>
      <c r="BK271" s="1351">
        <f t="shared" si="108"/>
        <v>0</v>
      </c>
      <c r="BL271" s="1351">
        <f t="shared" si="108"/>
        <v>0</v>
      </c>
      <c r="BM271" s="1351">
        <f t="shared" si="108"/>
        <v>0</v>
      </c>
      <c r="BN271" s="1351">
        <f t="shared" si="108"/>
        <v>0</v>
      </c>
      <c r="BO271" s="1351">
        <f t="shared" si="108"/>
        <v>0</v>
      </c>
      <c r="BP271" s="1351">
        <f t="shared" si="108"/>
        <v>0</v>
      </c>
      <c r="BQ271" s="1351">
        <f t="shared" si="108"/>
        <v>0</v>
      </c>
      <c r="BR271" s="1351">
        <f t="shared" si="108"/>
        <v>0</v>
      </c>
      <c r="BS271" s="1351">
        <f t="shared" si="108"/>
        <v>0</v>
      </c>
      <c r="BT271" s="1351">
        <f t="shared" si="108"/>
        <v>0</v>
      </c>
      <c r="BU271" s="1351">
        <f t="shared" si="108"/>
        <v>0</v>
      </c>
      <c r="BV271" s="1351"/>
      <c r="BW271" s="1351">
        <f>SUM(BW262:BW270)</f>
        <v>13121945401</v>
      </c>
      <c r="BX271" s="934">
        <f t="shared" si="108"/>
        <v>0</v>
      </c>
      <c r="BY271" s="934">
        <f t="shared" si="108"/>
        <v>0</v>
      </c>
      <c r="BZ271" s="934">
        <f t="shared" si="108"/>
        <v>12083832041</v>
      </c>
      <c r="CA271" s="934">
        <f t="shared" si="108"/>
        <v>0</v>
      </c>
      <c r="CB271" s="934">
        <f t="shared" si="108"/>
        <v>0</v>
      </c>
      <c r="CC271" s="934">
        <f t="shared" si="108"/>
        <v>0</v>
      </c>
      <c r="CD271" s="934">
        <f t="shared" si="108"/>
        <v>0</v>
      </c>
      <c r="CE271" s="934">
        <f t="shared" si="108"/>
        <v>0</v>
      </c>
      <c r="CF271" s="934">
        <f t="shared" si="108"/>
        <v>0</v>
      </c>
      <c r="CG271" s="934">
        <f t="shared" si="108"/>
        <v>0</v>
      </c>
      <c r="CH271" s="934">
        <f t="shared" si="108"/>
        <v>0</v>
      </c>
      <c r="CI271" s="934">
        <f t="shared" si="108"/>
        <v>0</v>
      </c>
      <c r="CJ271" s="934">
        <f t="shared" si="108"/>
        <v>0</v>
      </c>
      <c r="CK271" s="934">
        <f t="shared" si="108"/>
        <v>0</v>
      </c>
      <c r="CL271" s="934">
        <f t="shared" si="108"/>
        <v>0</v>
      </c>
      <c r="CM271" s="934">
        <f t="shared" si="108"/>
        <v>0</v>
      </c>
      <c r="CN271" s="934">
        <f t="shared" si="108"/>
        <v>0</v>
      </c>
      <c r="CO271" s="934">
        <f t="shared" si="108"/>
        <v>0</v>
      </c>
      <c r="CP271" s="934">
        <f t="shared" si="108"/>
        <v>0</v>
      </c>
      <c r="CQ271" s="934">
        <f t="shared" si="108"/>
        <v>0</v>
      </c>
      <c r="CR271" s="934">
        <f t="shared" si="108"/>
        <v>0</v>
      </c>
      <c r="CS271" s="934">
        <f t="shared" ref="CS271:DT271" si="109">SUM(CS262:CS270)</f>
        <v>0</v>
      </c>
      <c r="CT271" s="934">
        <f t="shared" si="109"/>
        <v>1000000000</v>
      </c>
      <c r="CU271" s="1351">
        <f t="shared" si="109"/>
        <v>13083832041</v>
      </c>
      <c r="CV271" s="1351">
        <f t="shared" si="109"/>
        <v>0</v>
      </c>
      <c r="CW271" s="1351">
        <f t="shared" si="109"/>
        <v>0</v>
      </c>
      <c r="CX271" s="1351">
        <f t="shared" si="109"/>
        <v>10525000000</v>
      </c>
      <c r="CY271" s="1351">
        <f t="shared" si="109"/>
        <v>0</v>
      </c>
      <c r="CZ271" s="1351">
        <f t="shared" si="109"/>
        <v>0</v>
      </c>
      <c r="DA271" s="1351">
        <f t="shared" si="109"/>
        <v>0</v>
      </c>
      <c r="DB271" s="1351">
        <f t="shared" si="109"/>
        <v>0</v>
      </c>
      <c r="DC271" s="1351">
        <f t="shared" si="109"/>
        <v>0</v>
      </c>
      <c r="DD271" s="1351">
        <f t="shared" si="109"/>
        <v>0</v>
      </c>
      <c r="DE271" s="1351">
        <f t="shared" si="109"/>
        <v>0</v>
      </c>
      <c r="DF271" s="1351">
        <f t="shared" si="109"/>
        <v>0</v>
      </c>
      <c r="DG271" s="1351">
        <f t="shared" si="109"/>
        <v>0</v>
      </c>
      <c r="DH271" s="1351">
        <f t="shared" si="109"/>
        <v>0</v>
      </c>
      <c r="DI271" s="1351">
        <f t="shared" si="109"/>
        <v>0</v>
      </c>
      <c r="DJ271" s="1351">
        <f t="shared" si="109"/>
        <v>0</v>
      </c>
      <c r="DK271" s="1351">
        <f t="shared" si="109"/>
        <v>0</v>
      </c>
      <c r="DL271" s="1351">
        <f t="shared" si="109"/>
        <v>0</v>
      </c>
      <c r="DM271" s="1351">
        <f t="shared" si="109"/>
        <v>0</v>
      </c>
      <c r="DN271" s="1351">
        <f t="shared" si="109"/>
        <v>0</v>
      </c>
      <c r="DO271" s="1351">
        <f t="shared" si="109"/>
        <v>0</v>
      </c>
      <c r="DP271" s="1351">
        <f t="shared" si="109"/>
        <v>0</v>
      </c>
      <c r="DQ271" s="1351">
        <f t="shared" si="109"/>
        <v>0</v>
      </c>
      <c r="DR271" s="1352">
        <f t="shared" si="109"/>
        <v>1000000000</v>
      </c>
      <c r="DS271" s="1352">
        <f t="shared" si="109"/>
        <v>11525000000</v>
      </c>
      <c r="DT271" s="1351">
        <f t="shared" si="109"/>
        <v>53791745274</v>
      </c>
      <c r="DU271" s="1353" t="s">
        <v>1221</v>
      </c>
      <c r="DV271" s="1354"/>
      <c r="DW271" s="789"/>
      <c r="DX271" s="789"/>
      <c r="DY271" s="789"/>
      <c r="DZ271" s="789"/>
    </row>
    <row r="272" spans="1:130" ht="41.25" customHeight="1" x14ac:dyDescent="0.25">
      <c r="A272" s="832">
        <v>4</v>
      </c>
      <c r="B272" s="1200" t="s">
        <v>803</v>
      </c>
      <c r="C272" s="832" t="s">
        <v>398</v>
      </c>
      <c r="D272" s="1198" t="s">
        <v>901</v>
      </c>
      <c r="E272" s="969" t="s">
        <v>902</v>
      </c>
      <c r="F272" s="969" t="s">
        <v>903</v>
      </c>
      <c r="G272" s="1134" t="s">
        <v>904</v>
      </c>
      <c r="H272" s="1195">
        <v>3</v>
      </c>
      <c r="I272" s="969" t="s">
        <v>905</v>
      </c>
      <c r="J272" s="969" t="s">
        <v>105</v>
      </c>
      <c r="K272" s="969" t="s">
        <v>38</v>
      </c>
      <c r="L272" s="1151">
        <v>3</v>
      </c>
      <c r="M272" s="1151">
        <v>3</v>
      </c>
      <c r="N272" s="969" t="s">
        <v>906</v>
      </c>
      <c r="O272" s="969" t="s">
        <v>907</v>
      </c>
      <c r="P272" s="969">
        <v>0</v>
      </c>
      <c r="Q272" s="969">
        <v>2023</v>
      </c>
      <c r="R272" s="969" t="s">
        <v>908</v>
      </c>
      <c r="S272" s="969" t="s">
        <v>909</v>
      </c>
      <c r="T272" s="969" t="s">
        <v>33</v>
      </c>
      <c r="U272" s="832">
        <v>3000</v>
      </c>
      <c r="V272" s="832">
        <v>3000</v>
      </c>
      <c r="W272" s="969">
        <v>300</v>
      </c>
      <c r="X272" s="832">
        <v>900</v>
      </c>
      <c r="Y272" s="832">
        <v>900</v>
      </c>
      <c r="Z272" s="832">
        <v>900</v>
      </c>
      <c r="AA272" s="1280">
        <v>49520000</v>
      </c>
      <c r="AB272" s="1281"/>
      <c r="AC272" s="1281"/>
      <c r="AD272" s="1221"/>
      <c r="AE272" s="1221"/>
      <c r="AF272" s="1281"/>
      <c r="AG272" s="1281"/>
      <c r="AH272" s="1281"/>
      <c r="AI272" s="1281"/>
      <c r="AJ272" s="1281"/>
      <c r="AK272" s="1281"/>
      <c r="AL272" s="1281"/>
      <c r="AM272" s="1281"/>
      <c r="AN272" s="1281"/>
      <c r="AO272" s="1281"/>
      <c r="AP272" s="1281"/>
      <c r="AQ272" s="1281"/>
      <c r="AR272" s="1281"/>
      <c r="AS272" s="1281"/>
      <c r="AT272" s="1281"/>
      <c r="AU272" s="1281"/>
      <c r="AV272" s="1281"/>
      <c r="AW272" s="1281"/>
      <c r="AX272" s="1281"/>
      <c r="AY272" s="695">
        <f t="shared" ref="AY272:AY283" si="110">SUM(AA272:AW272)</f>
        <v>49520000</v>
      </c>
      <c r="AZ272" s="1281">
        <v>50802000</v>
      </c>
      <c r="BA272" s="1281"/>
      <c r="BB272" s="1281"/>
      <c r="BC272" s="1281">
        <f t="shared" ref="BC272:BC283" si="111">+AD272*1.029</f>
        <v>0</v>
      </c>
      <c r="BD272" s="1281"/>
      <c r="BE272" s="1281"/>
      <c r="BF272" s="1281"/>
      <c r="BG272" s="1281"/>
      <c r="BH272" s="1281"/>
      <c r="BI272" s="1281"/>
      <c r="BJ272" s="1281"/>
      <c r="BK272" s="1281"/>
      <c r="BL272" s="1281"/>
      <c r="BM272" s="1281"/>
      <c r="BN272" s="1281"/>
      <c r="BO272" s="1281"/>
      <c r="BP272" s="1281"/>
      <c r="BQ272" s="1281"/>
      <c r="BR272" s="1281"/>
      <c r="BS272" s="1281"/>
      <c r="BT272" s="1281"/>
      <c r="BU272" s="1281"/>
      <c r="BV272" s="1281"/>
      <c r="BW272" s="695">
        <f>SUM(AZ272:BU272)</f>
        <v>50802000</v>
      </c>
      <c r="BX272" s="1281">
        <v>50802000</v>
      </c>
      <c r="BY272" s="1281"/>
      <c r="BZ272" s="1281"/>
      <c r="CA272" s="1281">
        <f t="shared" ref="CA272:CA283" si="112">+BC272*1.044</f>
        <v>0</v>
      </c>
      <c r="CB272" s="1281"/>
      <c r="CC272" s="1281"/>
      <c r="CD272" s="1281"/>
      <c r="CE272" s="1281"/>
      <c r="CF272" s="1281"/>
      <c r="CG272" s="1281"/>
      <c r="CH272" s="1281"/>
      <c r="CI272" s="1281"/>
      <c r="CJ272" s="1281"/>
      <c r="CK272" s="1281"/>
      <c r="CL272" s="1281"/>
      <c r="CM272" s="1281"/>
      <c r="CN272" s="1281"/>
      <c r="CO272" s="1281"/>
      <c r="CP272" s="1281"/>
      <c r="CQ272" s="1281"/>
      <c r="CR272" s="1281"/>
      <c r="CS272" s="1281"/>
      <c r="CT272" s="1281"/>
      <c r="CU272" s="695">
        <f>SUM(BX272:CS272)</f>
        <v>50802000</v>
      </c>
      <c r="CV272" s="1144">
        <v>50802000</v>
      </c>
      <c r="CW272" s="1144"/>
      <c r="CX272" s="1144"/>
      <c r="CY272" s="1144"/>
      <c r="CZ272" s="1144"/>
      <c r="DA272" s="1144"/>
      <c r="DB272" s="1146"/>
      <c r="DC272" s="1146"/>
      <c r="DD272" s="1146"/>
      <c r="DE272" s="1146"/>
      <c r="DF272" s="1146"/>
      <c r="DG272" s="1146"/>
      <c r="DH272" s="1146"/>
      <c r="DI272" s="1146"/>
      <c r="DJ272" s="1146"/>
      <c r="DK272" s="1146"/>
      <c r="DL272" s="1146"/>
      <c r="DM272" s="1146"/>
      <c r="DN272" s="1146"/>
      <c r="DO272" s="1146"/>
      <c r="DP272" s="1146"/>
      <c r="DQ272" s="1146"/>
      <c r="DR272" s="1146"/>
      <c r="DS272" s="1286">
        <f>SUM(CV272:DQ272)</f>
        <v>50802000</v>
      </c>
      <c r="DT272" s="1215">
        <f t="shared" ref="DT272:DT283" si="113">+AY272+BW272+CU272+DS272</f>
        <v>201926000</v>
      </c>
      <c r="DU272" s="753" t="s">
        <v>1224</v>
      </c>
    </row>
    <row r="273" spans="1:130" ht="41.25" customHeight="1" x14ac:dyDescent="0.25">
      <c r="A273" s="832">
        <v>4</v>
      </c>
      <c r="B273" s="1200" t="s">
        <v>803</v>
      </c>
      <c r="C273" s="832" t="s">
        <v>398</v>
      </c>
      <c r="D273" s="1198" t="s">
        <v>901</v>
      </c>
      <c r="E273" s="969" t="s">
        <v>902</v>
      </c>
      <c r="F273" s="969" t="s">
        <v>903</v>
      </c>
      <c r="G273" s="1134" t="s">
        <v>904</v>
      </c>
      <c r="H273" s="1195">
        <v>3</v>
      </c>
      <c r="I273" s="969" t="s">
        <v>905</v>
      </c>
      <c r="J273" s="969" t="s">
        <v>105</v>
      </c>
      <c r="K273" s="969" t="s">
        <v>38</v>
      </c>
      <c r="L273" s="1151">
        <v>3</v>
      </c>
      <c r="M273" s="1151">
        <v>3</v>
      </c>
      <c r="N273" s="969" t="s">
        <v>910</v>
      </c>
      <c r="O273" s="969" t="s">
        <v>911</v>
      </c>
      <c r="P273" s="969">
        <v>1</v>
      </c>
      <c r="Q273" s="969">
        <v>2023</v>
      </c>
      <c r="R273" s="969" t="s">
        <v>912</v>
      </c>
      <c r="S273" s="969" t="s">
        <v>105</v>
      </c>
      <c r="T273" s="969" t="s">
        <v>38</v>
      </c>
      <c r="U273" s="832">
        <v>1</v>
      </c>
      <c r="V273" s="832">
        <v>1</v>
      </c>
      <c r="W273" s="969">
        <v>1</v>
      </c>
      <c r="X273" s="832">
        <v>1</v>
      </c>
      <c r="Y273" s="832">
        <v>1</v>
      </c>
      <c r="Z273" s="832">
        <v>1</v>
      </c>
      <c r="AA273" s="1153">
        <v>49520000</v>
      </c>
      <c r="AB273" s="1221"/>
      <c r="AC273" s="1221"/>
      <c r="AD273" s="1221"/>
      <c r="AE273" s="1221"/>
      <c r="AF273" s="1281"/>
      <c r="AG273" s="1281"/>
      <c r="AH273" s="1281"/>
      <c r="AI273" s="1281"/>
      <c r="AJ273" s="1281"/>
      <c r="AK273" s="1281"/>
      <c r="AL273" s="1281"/>
      <c r="AM273" s="1281"/>
      <c r="AN273" s="1281"/>
      <c r="AO273" s="1281"/>
      <c r="AP273" s="1281"/>
      <c r="AQ273" s="1281"/>
      <c r="AR273" s="1281"/>
      <c r="AS273" s="1281"/>
      <c r="AT273" s="1281"/>
      <c r="AU273" s="1281"/>
      <c r="AV273" s="1281"/>
      <c r="AW273" s="1281"/>
      <c r="AX273" s="1281"/>
      <c r="AY273" s="695">
        <f t="shared" si="110"/>
        <v>49520000</v>
      </c>
      <c r="AZ273" s="1281">
        <v>65184000</v>
      </c>
      <c r="BA273" s="1281"/>
      <c r="BB273" s="1281"/>
      <c r="BC273" s="1281">
        <f t="shared" si="111"/>
        <v>0</v>
      </c>
      <c r="BD273" s="1281"/>
      <c r="BE273" s="1281"/>
      <c r="BF273" s="1281"/>
      <c r="BG273" s="1281"/>
      <c r="BH273" s="1281"/>
      <c r="BI273" s="1281"/>
      <c r="BJ273" s="1281"/>
      <c r="BK273" s="1281"/>
      <c r="BL273" s="1281"/>
      <c r="BM273" s="1281"/>
      <c r="BN273" s="1281"/>
      <c r="BO273" s="1281"/>
      <c r="BP273" s="1281"/>
      <c r="BQ273" s="1281"/>
      <c r="BR273" s="1281"/>
      <c r="BS273" s="1281"/>
      <c r="BT273" s="1281"/>
      <c r="BU273" s="1281"/>
      <c r="BV273" s="1281"/>
      <c r="BW273" s="695">
        <f t="shared" ref="BW273:BW290" si="114">SUM(AZ273:BU273)</f>
        <v>65184000</v>
      </c>
      <c r="BX273" s="1281">
        <v>65184000</v>
      </c>
      <c r="BY273" s="1281"/>
      <c r="BZ273" s="1281"/>
      <c r="CA273" s="1281">
        <f t="shared" si="112"/>
        <v>0</v>
      </c>
      <c r="CB273" s="1281"/>
      <c r="CC273" s="1281"/>
      <c r="CD273" s="1281"/>
      <c r="CE273" s="1281"/>
      <c r="CF273" s="1281"/>
      <c r="CG273" s="1281"/>
      <c r="CH273" s="1281"/>
      <c r="CI273" s="1281"/>
      <c r="CJ273" s="1281"/>
      <c r="CK273" s="1281"/>
      <c r="CL273" s="1281"/>
      <c r="CM273" s="1281"/>
      <c r="CN273" s="1281"/>
      <c r="CO273" s="1281"/>
      <c r="CP273" s="1281"/>
      <c r="CQ273" s="1281"/>
      <c r="CR273" s="1281"/>
      <c r="CS273" s="1281"/>
      <c r="CT273" s="1281"/>
      <c r="CU273" s="695">
        <f t="shared" ref="CU273:CU283" si="115">SUM(BX273:CS273)</f>
        <v>65184000</v>
      </c>
      <c r="CV273" s="1144">
        <v>65184000</v>
      </c>
      <c r="CW273" s="1144"/>
      <c r="CX273" s="1144"/>
      <c r="CY273" s="1144"/>
      <c r="CZ273" s="1144"/>
      <c r="DA273" s="1144"/>
      <c r="DB273" s="1146"/>
      <c r="DC273" s="1146"/>
      <c r="DD273" s="1146"/>
      <c r="DE273" s="1146"/>
      <c r="DF273" s="1146"/>
      <c r="DG273" s="1146"/>
      <c r="DH273" s="1146"/>
      <c r="DI273" s="1146"/>
      <c r="DJ273" s="1146"/>
      <c r="DK273" s="1146"/>
      <c r="DL273" s="1146"/>
      <c r="DM273" s="1146"/>
      <c r="DN273" s="1146"/>
      <c r="DO273" s="1146"/>
      <c r="DP273" s="1146"/>
      <c r="DQ273" s="1146"/>
      <c r="DR273" s="1146"/>
      <c r="DS273" s="1286">
        <f t="shared" ref="DS273:DS283" si="116">SUM(CV273:DQ273)</f>
        <v>65184000</v>
      </c>
      <c r="DT273" s="1215">
        <f t="shared" si="113"/>
        <v>245072000</v>
      </c>
      <c r="DU273" s="753" t="s">
        <v>1224</v>
      </c>
    </row>
    <row r="274" spans="1:130" ht="41.25" customHeight="1" x14ac:dyDescent="0.25">
      <c r="A274" s="832">
        <v>4</v>
      </c>
      <c r="B274" s="1200" t="s">
        <v>803</v>
      </c>
      <c r="C274" s="832" t="s">
        <v>398</v>
      </c>
      <c r="D274" s="1198" t="s">
        <v>901</v>
      </c>
      <c r="E274" s="969" t="s">
        <v>902</v>
      </c>
      <c r="F274" s="969" t="s">
        <v>903</v>
      </c>
      <c r="G274" s="1134" t="s">
        <v>904</v>
      </c>
      <c r="H274" s="1195">
        <v>3</v>
      </c>
      <c r="I274" s="969" t="s">
        <v>905</v>
      </c>
      <c r="J274" s="969" t="s">
        <v>105</v>
      </c>
      <c r="K274" s="969" t="s">
        <v>38</v>
      </c>
      <c r="L274" s="1151">
        <v>3</v>
      </c>
      <c r="M274" s="1151">
        <v>3</v>
      </c>
      <c r="N274" s="969" t="s">
        <v>913</v>
      </c>
      <c r="O274" s="969" t="s">
        <v>914</v>
      </c>
      <c r="P274" s="969">
        <v>2000</v>
      </c>
      <c r="Q274" s="969">
        <v>2023</v>
      </c>
      <c r="R274" s="969" t="s">
        <v>915</v>
      </c>
      <c r="S274" s="969" t="s">
        <v>105</v>
      </c>
      <c r="T274" s="969" t="s">
        <v>33</v>
      </c>
      <c r="U274" s="1142">
        <v>2500</v>
      </c>
      <c r="V274" s="1142">
        <v>2500</v>
      </c>
      <c r="W274" s="1162">
        <v>625</v>
      </c>
      <c r="X274" s="1142">
        <v>625</v>
      </c>
      <c r="Y274" s="1142">
        <v>625</v>
      </c>
      <c r="Z274" s="1142">
        <v>625</v>
      </c>
      <c r="AA274" s="1153">
        <v>16405000</v>
      </c>
      <c r="AB274" s="1221"/>
      <c r="AC274" s="1221"/>
      <c r="AD274" s="1221"/>
      <c r="AE274" s="1221"/>
      <c r="AF274" s="1281"/>
      <c r="AG274" s="1281"/>
      <c r="AH274" s="1281"/>
      <c r="AI274" s="1281"/>
      <c r="AJ274" s="1281"/>
      <c r="AK274" s="1281"/>
      <c r="AL274" s="1281"/>
      <c r="AM274" s="1281"/>
      <c r="AN274" s="1281"/>
      <c r="AO274" s="1281"/>
      <c r="AP274" s="1281"/>
      <c r="AQ274" s="1281"/>
      <c r="AR274" s="1281"/>
      <c r="AS274" s="1281"/>
      <c r="AT274" s="1281"/>
      <c r="AU274" s="1281"/>
      <c r="AV274" s="1281"/>
      <c r="AW274" s="1281"/>
      <c r="AX274" s="1281"/>
      <c r="AY274" s="695">
        <f t="shared" si="110"/>
        <v>16405000</v>
      </c>
      <c r="AZ274" s="1281">
        <v>21384000</v>
      </c>
      <c r="BA274" s="1281"/>
      <c r="BB274" s="1281"/>
      <c r="BC274" s="1281">
        <f t="shared" si="111"/>
        <v>0</v>
      </c>
      <c r="BD274" s="1281"/>
      <c r="BE274" s="1281"/>
      <c r="BF274" s="1281"/>
      <c r="BG274" s="1281"/>
      <c r="BH274" s="1281"/>
      <c r="BI274" s="1281"/>
      <c r="BJ274" s="1281"/>
      <c r="BK274" s="1281"/>
      <c r="BL274" s="1281"/>
      <c r="BM274" s="1281"/>
      <c r="BN274" s="1281"/>
      <c r="BO274" s="1281"/>
      <c r="BP274" s="1281"/>
      <c r="BQ274" s="1281"/>
      <c r="BR274" s="1281"/>
      <c r="BS274" s="1281"/>
      <c r="BT274" s="1281"/>
      <c r="BU274" s="1281"/>
      <c r="BV274" s="1281"/>
      <c r="BW274" s="695">
        <f t="shared" si="114"/>
        <v>21384000</v>
      </c>
      <c r="BX274" s="1281">
        <v>21384000</v>
      </c>
      <c r="BY274" s="1281"/>
      <c r="BZ274" s="1281"/>
      <c r="CA274" s="1281">
        <f t="shared" si="112"/>
        <v>0</v>
      </c>
      <c r="CB274" s="1281"/>
      <c r="CC274" s="1281"/>
      <c r="CD274" s="1281"/>
      <c r="CE274" s="1281"/>
      <c r="CF274" s="1281"/>
      <c r="CG274" s="1281"/>
      <c r="CH274" s="1281"/>
      <c r="CI274" s="1281"/>
      <c r="CJ274" s="1281"/>
      <c r="CK274" s="1281"/>
      <c r="CL274" s="1281"/>
      <c r="CM274" s="1281"/>
      <c r="CN274" s="1281"/>
      <c r="CO274" s="1281"/>
      <c r="CP274" s="1281"/>
      <c r="CQ274" s="1281"/>
      <c r="CR274" s="1281"/>
      <c r="CS274" s="1281"/>
      <c r="CT274" s="1281"/>
      <c r="CU274" s="695">
        <f t="shared" si="115"/>
        <v>21384000</v>
      </c>
      <c r="CV274" s="1144">
        <v>21384000</v>
      </c>
      <c r="CW274" s="1144"/>
      <c r="CX274" s="1144"/>
      <c r="CY274" s="1144"/>
      <c r="CZ274" s="1144"/>
      <c r="DA274" s="1144"/>
      <c r="DB274" s="1146"/>
      <c r="DC274" s="1146"/>
      <c r="DD274" s="1146"/>
      <c r="DE274" s="1146"/>
      <c r="DF274" s="1146"/>
      <c r="DG274" s="1146"/>
      <c r="DH274" s="1146"/>
      <c r="DI274" s="1146"/>
      <c r="DJ274" s="1146"/>
      <c r="DK274" s="1146"/>
      <c r="DL274" s="1146"/>
      <c r="DM274" s="1146"/>
      <c r="DN274" s="1146"/>
      <c r="DO274" s="1146"/>
      <c r="DP274" s="1146"/>
      <c r="DQ274" s="1146"/>
      <c r="DR274" s="1146"/>
      <c r="DS274" s="1286">
        <f t="shared" si="116"/>
        <v>21384000</v>
      </c>
      <c r="DT274" s="1215">
        <f t="shared" si="113"/>
        <v>80557000</v>
      </c>
      <c r="DU274" s="753" t="s">
        <v>1224</v>
      </c>
    </row>
    <row r="275" spans="1:130" ht="41.25" customHeight="1" x14ac:dyDescent="0.25">
      <c r="A275" s="832">
        <v>4</v>
      </c>
      <c r="B275" s="1200" t="s">
        <v>803</v>
      </c>
      <c r="C275" s="832" t="s">
        <v>398</v>
      </c>
      <c r="D275" s="1198" t="s">
        <v>901</v>
      </c>
      <c r="E275" s="969" t="s">
        <v>902</v>
      </c>
      <c r="F275" s="1170" t="s">
        <v>916</v>
      </c>
      <c r="G275" s="1170" t="s">
        <v>917</v>
      </c>
      <c r="H275" s="1282">
        <v>1</v>
      </c>
      <c r="I275" s="1170" t="s">
        <v>918</v>
      </c>
      <c r="J275" s="1170" t="s">
        <v>176</v>
      </c>
      <c r="K275" s="1170" t="s">
        <v>38</v>
      </c>
      <c r="L275" s="1283">
        <v>1</v>
      </c>
      <c r="M275" s="1283">
        <v>1</v>
      </c>
      <c r="N275" s="969" t="s">
        <v>919</v>
      </c>
      <c r="O275" s="969" t="s">
        <v>920</v>
      </c>
      <c r="P275" s="969">
        <v>1</v>
      </c>
      <c r="Q275" s="969">
        <v>2023</v>
      </c>
      <c r="R275" s="969" t="s">
        <v>921</v>
      </c>
      <c r="S275" s="969" t="s">
        <v>105</v>
      </c>
      <c r="T275" s="969" t="s">
        <v>38</v>
      </c>
      <c r="U275" s="832">
        <v>1</v>
      </c>
      <c r="V275" s="832">
        <v>1</v>
      </c>
      <c r="W275" s="969">
        <v>1</v>
      </c>
      <c r="X275" s="832">
        <v>1</v>
      </c>
      <c r="Y275" s="832">
        <v>1</v>
      </c>
      <c r="Z275" s="832">
        <v>1</v>
      </c>
      <c r="AA275" s="1153">
        <v>16405000</v>
      </c>
      <c r="AB275" s="1221"/>
      <c r="AC275" s="1221"/>
      <c r="AD275" s="1221"/>
      <c r="AE275" s="1221"/>
      <c r="AF275" s="1281"/>
      <c r="AG275" s="1281"/>
      <c r="AH275" s="1281"/>
      <c r="AI275" s="1281"/>
      <c r="AJ275" s="1281"/>
      <c r="AK275" s="1281"/>
      <c r="AL275" s="1281"/>
      <c r="AM275" s="1281"/>
      <c r="AN275" s="1281"/>
      <c r="AO275" s="1281"/>
      <c r="AP275" s="1281"/>
      <c r="AQ275" s="1281"/>
      <c r="AR275" s="1281"/>
      <c r="AS275" s="1281"/>
      <c r="AT275" s="1281"/>
      <c r="AU275" s="1281"/>
      <c r="AV275" s="1281"/>
      <c r="AW275" s="1281"/>
      <c r="AX275" s="1281"/>
      <c r="AY275" s="695">
        <f t="shared" si="110"/>
        <v>16405000</v>
      </c>
      <c r="AZ275" s="1281">
        <v>500000</v>
      </c>
      <c r="BA275" s="1281"/>
      <c r="BB275" s="1281"/>
      <c r="BC275" s="1281">
        <f t="shared" si="111"/>
        <v>0</v>
      </c>
      <c r="BD275" s="1281"/>
      <c r="BE275" s="1281"/>
      <c r="BF275" s="1281"/>
      <c r="BG275" s="1281"/>
      <c r="BH275" s="1281"/>
      <c r="BI275" s="1281"/>
      <c r="BJ275" s="1281"/>
      <c r="BK275" s="1281"/>
      <c r="BL275" s="1281"/>
      <c r="BM275" s="1281"/>
      <c r="BN275" s="1281"/>
      <c r="BO275" s="1281"/>
      <c r="BP275" s="1281"/>
      <c r="BQ275" s="1281"/>
      <c r="BR275" s="1281"/>
      <c r="BS275" s="1281"/>
      <c r="BT275" s="1281"/>
      <c r="BU275" s="1281"/>
      <c r="BV275" s="1281"/>
      <c r="BW275" s="695">
        <f t="shared" si="114"/>
        <v>500000</v>
      </c>
      <c r="BX275" s="1281">
        <v>500000</v>
      </c>
      <c r="BY275" s="1281"/>
      <c r="BZ275" s="1281"/>
      <c r="CA275" s="1281">
        <f t="shared" si="112"/>
        <v>0</v>
      </c>
      <c r="CB275" s="1281"/>
      <c r="CC275" s="1281"/>
      <c r="CD275" s="1281"/>
      <c r="CE275" s="1281"/>
      <c r="CF275" s="1281"/>
      <c r="CG275" s="1281"/>
      <c r="CH275" s="1281"/>
      <c r="CI275" s="1281"/>
      <c r="CJ275" s="1281"/>
      <c r="CK275" s="1281"/>
      <c r="CL275" s="1281"/>
      <c r="CM275" s="1281"/>
      <c r="CN275" s="1281"/>
      <c r="CO275" s="1281"/>
      <c r="CP275" s="1281"/>
      <c r="CQ275" s="1281"/>
      <c r="CR275" s="1281"/>
      <c r="CS275" s="1281"/>
      <c r="CT275" s="1281"/>
      <c r="CU275" s="695">
        <f t="shared" si="115"/>
        <v>500000</v>
      </c>
      <c r="CV275" s="1144">
        <v>500000</v>
      </c>
      <c r="CW275" s="1144"/>
      <c r="CX275" s="1144"/>
      <c r="CY275" s="1144"/>
      <c r="CZ275" s="1144"/>
      <c r="DA275" s="1144"/>
      <c r="DB275" s="1146"/>
      <c r="DC275" s="1146"/>
      <c r="DD275" s="1146"/>
      <c r="DE275" s="1146"/>
      <c r="DF275" s="1146"/>
      <c r="DG275" s="1146"/>
      <c r="DH275" s="1146"/>
      <c r="DI275" s="1146"/>
      <c r="DJ275" s="1146"/>
      <c r="DK275" s="1146"/>
      <c r="DL275" s="1146"/>
      <c r="DM275" s="1146"/>
      <c r="DN275" s="1146"/>
      <c r="DO275" s="1146"/>
      <c r="DP275" s="1146"/>
      <c r="DQ275" s="1146"/>
      <c r="DR275" s="1146"/>
      <c r="DS275" s="1286">
        <f t="shared" si="116"/>
        <v>500000</v>
      </c>
      <c r="DT275" s="1215">
        <f t="shared" si="113"/>
        <v>17905000</v>
      </c>
      <c r="DU275" s="753" t="s">
        <v>1224</v>
      </c>
    </row>
    <row r="276" spans="1:130" ht="41.25" customHeight="1" x14ac:dyDescent="0.25">
      <c r="A276" s="832">
        <v>4</v>
      </c>
      <c r="B276" s="1200" t="s">
        <v>803</v>
      </c>
      <c r="C276" s="832" t="s">
        <v>398</v>
      </c>
      <c r="D276" s="1198" t="s">
        <v>901</v>
      </c>
      <c r="E276" s="969" t="s">
        <v>902</v>
      </c>
      <c r="F276" s="969" t="s">
        <v>916</v>
      </c>
      <c r="G276" s="969" t="s">
        <v>917</v>
      </c>
      <c r="H276" s="1151">
        <v>1</v>
      </c>
      <c r="I276" s="969" t="s">
        <v>918</v>
      </c>
      <c r="J276" s="969" t="s">
        <v>176</v>
      </c>
      <c r="K276" s="969" t="s">
        <v>38</v>
      </c>
      <c r="L276" s="1151">
        <v>1</v>
      </c>
      <c r="M276" s="1151">
        <v>1</v>
      </c>
      <c r="N276" s="969" t="s">
        <v>922</v>
      </c>
      <c r="O276" s="969" t="s">
        <v>923</v>
      </c>
      <c r="P276" s="969">
        <v>1</v>
      </c>
      <c r="Q276" s="969">
        <v>2023</v>
      </c>
      <c r="R276" s="969" t="s">
        <v>924</v>
      </c>
      <c r="S276" s="969" t="s">
        <v>105</v>
      </c>
      <c r="T276" s="969" t="s">
        <v>33</v>
      </c>
      <c r="U276" s="832">
        <v>12</v>
      </c>
      <c r="V276" s="832">
        <v>12</v>
      </c>
      <c r="W276" s="969">
        <v>3</v>
      </c>
      <c r="X276" s="832">
        <v>3</v>
      </c>
      <c r="Y276" s="832">
        <v>3</v>
      </c>
      <c r="Z276" s="832">
        <v>3</v>
      </c>
      <c r="AA276" s="1153">
        <f>29000000+3427700</f>
        <v>32427700</v>
      </c>
      <c r="AB276" s="1221"/>
      <c r="AC276" s="1221"/>
      <c r="AD276" s="1221"/>
      <c r="AE276" s="1221"/>
      <c r="AF276" s="1281"/>
      <c r="AG276" s="1281"/>
      <c r="AH276" s="1281"/>
      <c r="AI276" s="1281"/>
      <c r="AJ276" s="1281"/>
      <c r="AK276" s="1281"/>
      <c r="AL276" s="1281"/>
      <c r="AM276" s="1281"/>
      <c r="AN276" s="1281"/>
      <c r="AO276" s="1281"/>
      <c r="AP276" s="1281"/>
      <c r="AQ276" s="1281"/>
      <c r="AR276" s="1281"/>
      <c r="AS276" s="1281"/>
      <c r="AT276" s="1281"/>
      <c r="AU276" s="1281">
        <f>132000000+67999000</f>
        <v>199999000</v>
      </c>
      <c r="AV276" s="1281"/>
      <c r="AW276" s="1281"/>
      <c r="AX276" s="1281"/>
      <c r="AY276" s="695">
        <f t="shared" si="110"/>
        <v>232426700</v>
      </c>
      <c r="AZ276" s="1281"/>
      <c r="BA276" s="1281"/>
      <c r="BB276" s="1281"/>
      <c r="BC276" s="1281">
        <f t="shared" si="111"/>
        <v>0</v>
      </c>
      <c r="BD276" s="1281"/>
      <c r="BE276" s="1281"/>
      <c r="BF276" s="1281"/>
      <c r="BG276" s="1281"/>
      <c r="BH276" s="1281"/>
      <c r="BI276" s="1281"/>
      <c r="BJ276" s="1281"/>
      <c r="BK276" s="1281"/>
      <c r="BL276" s="1281"/>
      <c r="BM276" s="1281"/>
      <c r="BN276" s="1281"/>
      <c r="BO276" s="1281"/>
      <c r="BP276" s="1281"/>
      <c r="BQ276" s="1281"/>
      <c r="BR276" s="1281"/>
      <c r="BS276" s="1281">
        <f>50802000</f>
        <v>50802000</v>
      </c>
      <c r="BT276" s="1281"/>
      <c r="BU276" s="1281"/>
      <c r="BV276" s="1281"/>
      <c r="BW276" s="695">
        <f t="shared" si="114"/>
        <v>50802000</v>
      </c>
      <c r="BX276" s="1281">
        <f t="shared" ref="BX276" si="117">+AZ276*1.044</f>
        <v>0</v>
      </c>
      <c r="BY276" s="1281"/>
      <c r="BZ276" s="1281"/>
      <c r="CA276" s="1281">
        <f t="shared" si="112"/>
        <v>0</v>
      </c>
      <c r="CB276" s="1281"/>
      <c r="CC276" s="1281"/>
      <c r="CD276" s="1281"/>
      <c r="CE276" s="1281"/>
      <c r="CF276" s="1281"/>
      <c r="CG276" s="1281"/>
      <c r="CH276" s="1281"/>
      <c r="CI276" s="1281"/>
      <c r="CJ276" s="1281"/>
      <c r="CK276" s="1281"/>
      <c r="CL276" s="1281"/>
      <c r="CM276" s="1281"/>
      <c r="CN276" s="1281"/>
      <c r="CO276" s="1281"/>
      <c r="CP276" s="1281"/>
      <c r="CQ276" s="1281"/>
      <c r="CR276" s="1281">
        <f>50802000</f>
        <v>50802000</v>
      </c>
      <c r="CS276" s="1281"/>
      <c r="CT276" s="1281"/>
      <c r="CU276" s="695">
        <f t="shared" si="115"/>
        <v>50802000</v>
      </c>
      <c r="CY276" s="1144"/>
      <c r="CZ276" s="1144"/>
      <c r="DA276" s="1144"/>
      <c r="DB276" s="1146"/>
      <c r="DC276" s="1146"/>
      <c r="DD276" s="1146"/>
      <c r="DE276" s="1146"/>
      <c r="DF276" s="1146"/>
      <c r="DG276" s="1146"/>
      <c r="DH276" s="1146"/>
      <c r="DI276" s="1146"/>
      <c r="DJ276" s="1146"/>
      <c r="DK276" s="1146"/>
      <c r="DL276" s="1146"/>
      <c r="DM276" s="1146"/>
      <c r="DN276" s="1146"/>
      <c r="DO276" s="1144">
        <f>50802000</f>
        <v>50802000</v>
      </c>
      <c r="DP276" s="1146"/>
      <c r="DQ276" s="1146"/>
      <c r="DR276" s="1146"/>
      <c r="DS276" s="1286">
        <f t="shared" si="116"/>
        <v>50802000</v>
      </c>
      <c r="DT276" s="1215">
        <f t="shared" si="113"/>
        <v>384832700</v>
      </c>
      <c r="DU276" s="753" t="s">
        <v>1224</v>
      </c>
    </row>
    <row r="277" spans="1:130" ht="41.25" customHeight="1" x14ac:dyDescent="0.25">
      <c r="A277" s="832">
        <v>4</v>
      </c>
      <c r="B277" s="1200" t="s">
        <v>803</v>
      </c>
      <c r="C277" s="832" t="s">
        <v>398</v>
      </c>
      <c r="D277" s="1198" t="s">
        <v>901</v>
      </c>
      <c r="E277" s="969" t="s">
        <v>902</v>
      </c>
      <c r="F277" s="969" t="s">
        <v>916</v>
      </c>
      <c r="G277" s="969" t="s">
        <v>917</v>
      </c>
      <c r="H277" s="1151">
        <v>1</v>
      </c>
      <c r="I277" s="969" t="s">
        <v>918</v>
      </c>
      <c r="J277" s="969" t="s">
        <v>176</v>
      </c>
      <c r="K277" s="969" t="s">
        <v>38</v>
      </c>
      <c r="L277" s="1151">
        <v>1</v>
      </c>
      <c r="M277" s="1151">
        <v>1</v>
      </c>
      <c r="N277" s="969" t="s">
        <v>925</v>
      </c>
      <c r="O277" s="969" t="s">
        <v>926</v>
      </c>
      <c r="P277" s="969">
        <v>1</v>
      </c>
      <c r="Q277" s="969">
        <v>2023</v>
      </c>
      <c r="R277" s="969" t="s">
        <v>927</v>
      </c>
      <c r="S277" s="969" t="s">
        <v>105</v>
      </c>
      <c r="T277" s="969" t="s">
        <v>38</v>
      </c>
      <c r="U277" s="832">
        <v>1</v>
      </c>
      <c r="V277" s="832">
        <v>1</v>
      </c>
      <c r="W277" s="969">
        <v>1</v>
      </c>
      <c r="X277" s="832">
        <v>1</v>
      </c>
      <c r="Y277" s="832">
        <v>1</v>
      </c>
      <c r="Z277" s="832">
        <v>1</v>
      </c>
      <c r="AA277" s="1153">
        <v>16405000</v>
      </c>
      <c r="AB277" s="1221"/>
      <c r="AC277" s="1221"/>
      <c r="AD277" s="1221"/>
      <c r="AE277" s="1221"/>
      <c r="AF277" s="1281"/>
      <c r="AG277" s="1281"/>
      <c r="AH277" s="1281"/>
      <c r="AI277" s="1281"/>
      <c r="AJ277" s="1281"/>
      <c r="AK277" s="1281"/>
      <c r="AL277" s="1281"/>
      <c r="AM277" s="1281"/>
      <c r="AN277" s="1281"/>
      <c r="AO277" s="1281"/>
      <c r="AP277" s="1281"/>
      <c r="AQ277" s="1281"/>
      <c r="AR277" s="1281"/>
      <c r="AS277" s="1281"/>
      <c r="AT277" s="1281"/>
      <c r="AU277" s="1281"/>
      <c r="AV277" s="1281"/>
      <c r="AW277" s="1281"/>
      <c r="AX277" s="1281"/>
      <c r="AY277" s="695">
        <f t="shared" si="110"/>
        <v>16405000</v>
      </c>
      <c r="AZ277" s="1281">
        <v>42768000</v>
      </c>
      <c r="BA277" s="1281"/>
      <c r="BB277" s="1281"/>
      <c r="BC277" s="1281">
        <f t="shared" si="111"/>
        <v>0</v>
      </c>
      <c r="BD277" s="1281"/>
      <c r="BE277" s="1281"/>
      <c r="BF277" s="1281"/>
      <c r="BG277" s="1281"/>
      <c r="BH277" s="1281"/>
      <c r="BI277" s="1281"/>
      <c r="BJ277" s="1281"/>
      <c r="BK277" s="1281"/>
      <c r="BL277" s="1281"/>
      <c r="BM277" s="1281"/>
      <c r="BN277" s="1281"/>
      <c r="BO277" s="1281"/>
      <c r="BP277" s="1281"/>
      <c r="BQ277" s="1281"/>
      <c r="BR277" s="1281"/>
      <c r="BS277" s="1281"/>
      <c r="BT277" s="1281"/>
      <c r="BU277" s="1281"/>
      <c r="BV277" s="1281"/>
      <c r="BW277" s="695">
        <f t="shared" si="114"/>
        <v>42768000</v>
      </c>
      <c r="BX277" s="1281">
        <v>42768000</v>
      </c>
      <c r="BY277" s="1281"/>
      <c r="BZ277" s="1281"/>
      <c r="CA277" s="1281">
        <f t="shared" si="112"/>
        <v>0</v>
      </c>
      <c r="CB277" s="1281"/>
      <c r="CC277" s="1281"/>
      <c r="CD277" s="1281"/>
      <c r="CE277" s="1281"/>
      <c r="CF277" s="1281"/>
      <c r="CG277" s="1281"/>
      <c r="CH277" s="1281"/>
      <c r="CI277" s="1281"/>
      <c r="CJ277" s="1281"/>
      <c r="CK277" s="1281"/>
      <c r="CL277" s="1281"/>
      <c r="CM277" s="1281"/>
      <c r="CN277" s="1281"/>
      <c r="CO277" s="1281"/>
      <c r="CP277" s="1281"/>
      <c r="CQ277" s="1281"/>
      <c r="CR277" s="1281"/>
      <c r="CS277" s="1281"/>
      <c r="CT277" s="1281"/>
      <c r="CU277" s="695">
        <f t="shared" si="115"/>
        <v>42768000</v>
      </c>
      <c r="CV277" s="1144">
        <v>42768000</v>
      </c>
      <c r="CW277" s="1144"/>
      <c r="CX277" s="1144"/>
      <c r="CY277" s="1144"/>
      <c r="CZ277" s="1144"/>
      <c r="DA277" s="1144"/>
      <c r="DB277" s="1146"/>
      <c r="DC277" s="1146"/>
      <c r="DD277" s="1146"/>
      <c r="DE277" s="1146"/>
      <c r="DF277" s="1146"/>
      <c r="DG277" s="1146"/>
      <c r="DH277" s="1146"/>
      <c r="DI277" s="1146"/>
      <c r="DJ277" s="1146"/>
      <c r="DK277" s="1146"/>
      <c r="DL277" s="1146"/>
      <c r="DM277" s="1146"/>
      <c r="DN277" s="1146"/>
      <c r="DO277" s="1146"/>
      <c r="DP277" s="1146"/>
      <c r="DQ277" s="1146"/>
      <c r="DR277" s="1146"/>
      <c r="DS277" s="1286">
        <f t="shared" si="116"/>
        <v>42768000</v>
      </c>
      <c r="DT277" s="1215">
        <f t="shared" si="113"/>
        <v>144709000</v>
      </c>
      <c r="DU277" s="753" t="s">
        <v>1224</v>
      </c>
    </row>
    <row r="278" spans="1:130" ht="41.25" customHeight="1" x14ac:dyDescent="0.25">
      <c r="A278" s="832">
        <v>4</v>
      </c>
      <c r="B278" s="1200" t="s">
        <v>803</v>
      </c>
      <c r="C278" s="832" t="s">
        <v>398</v>
      </c>
      <c r="D278" s="1198" t="s">
        <v>901</v>
      </c>
      <c r="E278" s="969" t="s">
        <v>902</v>
      </c>
      <c r="F278" s="969" t="s">
        <v>916</v>
      </c>
      <c r="G278" s="969" t="s">
        <v>917</v>
      </c>
      <c r="H278" s="1151">
        <v>1</v>
      </c>
      <c r="I278" s="969" t="s">
        <v>918</v>
      </c>
      <c r="J278" s="969" t="s">
        <v>176</v>
      </c>
      <c r="K278" s="969" t="s">
        <v>38</v>
      </c>
      <c r="L278" s="1151">
        <v>1</v>
      </c>
      <c r="M278" s="1151">
        <v>1</v>
      </c>
      <c r="N278" s="969" t="s">
        <v>928</v>
      </c>
      <c r="O278" s="969" t="s">
        <v>929</v>
      </c>
      <c r="P278" s="1158">
        <v>1</v>
      </c>
      <c r="Q278" s="969">
        <v>2023</v>
      </c>
      <c r="R278" s="969" t="s">
        <v>930</v>
      </c>
      <c r="S278" s="969" t="s">
        <v>105</v>
      </c>
      <c r="T278" s="969" t="s">
        <v>38</v>
      </c>
      <c r="U278" s="1147">
        <v>1</v>
      </c>
      <c r="V278" s="1284">
        <v>1</v>
      </c>
      <c r="W278" s="1158">
        <v>1</v>
      </c>
      <c r="X278" s="1147">
        <v>1</v>
      </c>
      <c r="Y278" s="1147">
        <v>1</v>
      </c>
      <c r="Z278" s="1147">
        <v>1</v>
      </c>
      <c r="AA278" s="1153">
        <v>16405000</v>
      </c>
      <c r="AB278" s="1221"/>
      <c r="AC278" s="1221"/>
      <c r="AD278" s="1221"/>
      <c r="AE278" s="1221"/>
      <c r="AF278" s="1281"/>
      <c r="AG278" s="1281"/>
      <c r="AH278" s="1281"/>
      <c r="AI278" s="1281"/>
      <c r="AJ278" s="1281"/>
      <c r="AK278" s="1281"/>
      <c r="AL278" s="1281"/>
      <c r="AM278" s="1281"/>
      <c r="AN278" s="1281"/>
      <c r="AO278" s="1281"/>
      <c r="AP278" s="1281"/>
      <c r="AQ278" s="1281"/>
      <c r="AR278" s="1281"/>
      <c r="AS278" s="1281"/>
      <c r="AT278" s="1281"/>
      <c r="AU278" s="1281"/>
      <c r="AV278" s="1281"/>
      <c r="AW278" s="1281"/>
      <c r="AX278" s="1281"/>
      <c r="AY278" s="695">
        <f t="shared" si="110"/>
        <v>16405000</v>
      </c>
      <c r="AZ278" s="1281">
        <f>21383000</f>
        <v>21383000</v>
      </c>
      <c r="BA278" s="1281"/>
      <c r="BB278" s="1281"/>
      <c r="BC278" s="1281">
        <f t="shared" si="111"/>
        <v>0</v>
      </c>
      <c r="BD278" s="1281"/>
      <c r="BE278" s="1281"/>
      <c r="BF278" s="1281"/>
      <c r="BG278" s="1281"/>
      <c r="BH278" s="1281"/>
      <c r="BI278" s="1281"/>
      <c r="BJ278" s="1281"/>
      <c r="BK278" s="1281"/>
      <c r="BL278" s="1281"/>
      <c r="BM278" s="1281"/>
      <c r="BN278" s="1281"/>
      <c r="BO278" s="1281"/>
      <c r="BP278" s="1281"/>
      <c r="BQ278" s="1281"/>
      <c r="BR278" s="1281"/>
      <c r="BS278" s="1281"/>
      <c r="BT278" s="1281"/>
      <c r="BU278" s="1281"/>
      <c r="BV278" s="1281"/>
      <c r="BW278" s="695">
        <f t="shared" si="114"/>
        <v>21383000</v>
      </c>
      <c r="BX278" s="1281">
        <f>21384000</f>
        <v>21384000</v>
      </c>
      <c r="BY278" s="1281"/>
      <c r="BZ278" s="1281"/>
      <c r="CA278" s="1281">
        <f t="shared" si="112"/>
        <v>0</v>
      </c>
      <c r="CB278" s="1281"/>
      <c r="CC278" s="1281"/>
      <c r="CD278" s="1281"/>
      <c r="CE278" s="1281"/>
      <c r="CF278" s="1281"/>
      <c r="CG278" s="1281"/>
      <c r="CH278" s="1281"/>
      <c r="CI278" s="1281"/>
      <c r="CJ278" s="1281"/>
      <c r="CK278" s="1281"/>
      <c r="CL278" s="1281"/>
      <c r="CM278" s="1281"/>
      <c r="CN278" s="1281"/>
      <c r="CO278" s="1281"/>
      <c r="CP278" s="1281"/>
      <c r="CQ278" s="1281"/>
      <c r="CR278" s="1281"/>
      <c r="CS278" s="1281"/>
      <c r="CT278" s="1281"/>
      <c r="CU278" s="695">
        <f t="shared" si="115"/>
        <v>21384000</v>
      </c>
      <c r="CV278" s="1144">
        <f>21384000</f>
        <v>21384000</v>
      </c>
      <c r="CW278" s="1144"/>
      <c r="CX278" s="1144"/>
      <c r="CY278" s="1144"/>
      <c r="CZ278" s="1144"/>
      <c r="DA278" s="1144"/>
      <c r="DB278" s="1146"/>
      <c r="DC278" s="1146"/>
      <c r="DD278" s="1146"/>
      <c r="DE278" s="1146"/>
      <c r="DF278" s="1146"/>
      <c r="DG278" s="1146"/>
      <c r="DH278" s="1146"/>
      <c r="DI278" s="1146"/>
      <c r="DJ278" s="1146"/>
      <c r="DK278" s="1146"/>
      <c r="DL278" s="1146"/>
      <c r="DM278" s="1146"/>
      <c r="DN278" s="1146"/>
      <c r="DO278" s="1146"/>
      <c r="DP278" s="1146"/>
      <c r="DQ278" s="1146"/>
      <c r="DR278" s="1146"/>
      <c r="DS278" s="1286">
        <f t="shared" si="116"/>
        <v>21384000</v>
      </c>
      <c r="DT278" s="1215">
        <f t="shared" si="113"/>
        <v>80556000</v>
      </c>
      <c r="DU278" s="753" t="s">
        <v>1224</v>
      </c>
    </row>
    <row r="279" spans="1:130" ht="41.25" customHeight="1" x14ac:dyDescent="0.25">
      <c r="A279" s="832">
        <v>4</v>
      </c>
      <c r="B279" s="1200" t="s">
        <v>803</v>
      </c>
      <c r="C279" s="832" t="s">
        <v>398</v>
      </c>
      <c r="D279" s="1198" t="s">
        <v>901</v>
      </c>
      <c r="E279" s="969" t="s">
        <v>902</v>
      </c>
      <c r="F279" s="969" t="s">
        <v>916</v>
      </c>
      <c r="G279" s="969" t="s">
        <v>917</v>
      </c>
      <c r="H279" s="1151">
        <v>1</v>
      </c>
      <c r="I279" s="969" t="s">
        <v>918</v>
      </c>
      <c r="J279" s="969" t="s">
        <v>176</v>
      </c>
      <c r="K279" s="969" t="s">
        <v>38</v>
      </c>
      <c r="L279" s="1151">
        <v>1</v>
      </c>
      <c r="M279" s="1151">
        <v>1</v>
      </c>
      <c r="N279" s="969" t="s">
        <v>931</v>
      </c>
      <c r="O279" s="969" t="s">
        <v>932</v>
      </c>
      <c r="P279" s="1158">
        <v>0.4</v>
      </c>
      <c r="Q279" s="969">
        <v>2023</v>
      </c>
      <c r="R279" s="969" t="s">
        <v>933</v>
      </c>
      <c r="S279" s="969" t="s">
        <v>105</v>
      </c>
      <c r="T279" s="969" t="s">
        <v>33</v>
      </c>
      <c r="U279" s="1147">
        <v>2</v>
      </c>
      <c r="V279" s="1284">
        <v>2</v>
      </c>
      <c r="W279" s="1285">
        <v>0.5</v>
      </c>
      <c r="X279" s="1163">
        <v>0.5</v>
      </c>
      <c r="Y279" s="1163">
        <v>0.5</v>
      </c>
      <c r="Z279" s="1163">
        <v>0.5</v>
      </c>
      <c r="AA279" s="1153">
        <v>2000</v>
      </c>
      <c r="AB279" s="1221"/>
      <c r="AC279" s="1221"/>
      <c r="AD279" s="1221"/>
      <c r="AE279" s="1221"/>
      <c r="AF279" s="1281"/>
      <c r="AG279" s="1281"/>
      <c r="AH279" s="1281"/>
      <c r="AI279" s="1281"/>
      <c r="AJ279" s="1281"/>
      <c r="AK279" s="1281"/>
      <c r="AL279" s="1281"/>
      <c r="AM279" s="1281"/>
      <c r="AN279" s="1281"/>
      <c r="AO279" s="1281"/>
      <c r="AP279" s="1281"/>
      <c r="AQ279" s="1281"/>
      <c r="AR279" s="1281"/>
      <c r="AS279" s="1281"/>
      <c r="AT279" s="1281"/>
      <c r="AU279" s="1281">
        <v>1000</v>
      </c>
      <c r="AV279" s="1281"/>
      <c r="AW279" s="1281"/>
      <c r="AX279" s="1281"/>
      <c r="AY279" s="695">
        <f t="shared" si="110"/>
        <v>3000</v>
      </c>
      <c r="AZ279" s="1281">
        <v>1000</v>
      </c>
      <c r="BA279" s="1281"/>
      <c r="BB279" s="1281"/>
      <c r="BC279" s="1281">
        <f t="shared" si="111"/>
        <v>0</v>
      </c>
      <c r="BD279" s="1281"/>
      <c r="BE279" s="1281"/>
      <c r="BF279" s="1281"/>
      <c r="BG279" s="1281"/>
      <c r="BH279" s="1281"/>
      <c r="BI279" s="1281"/>
      <c r="BJ279" s="1281"/>
      <c r="BK279" s="1281"/>
      <c r="BL279" s="1281"/>
      <c r="BM279" s="1281"/>
      <c r="BN279" s="1281"/>
      <c r="BO279" s="1281"/>
      <c r="BP279" s="1281"/>
      <c r="BQ279" s="1281"/>
      <c r="BR279" s="1281"/>
      <c r="BS279" s="1281"/>
      <c r="BT279" s="1281"/>
      <c r="BU279" s="1281"/>
      <c r="BV279" s="1281"/>
      <c r="BW279" s="695">
        <f t="shared" si="114"/>
        <v>1000</v>
      </c>
      <c r="BX279" s="1281"/>
      <c r="BY279" s="1281"/>
      <c r="BZ279" s="1281"/>
      <c r="CA279" s="1281">
        <f t="shared" si="112"/>
        <v>0</v>
      </c>
      <c r="CB279" s="1281"/>
      <c r="CC279" s="1281"/>
      <c r="CD279" s="1281"/>
      <c r="CE279" s="1281"/>
      <c r="CF279" s="1281"/>
      <c r="CG279" s="1281"/>
      <c r="CH279" s="1281"/>
      <c r="CI279" s="1281"/>
      <c r="CJ279" s="1281"/>
      <c r="CK279" s="1281"/>
      <c r="CL279" s="1281"/>
      <c r="CM279" s="1281"/>
      <c r="CN279" s="1281"/>
      <c r="CO279" s="1281"/>
      <c r="CP279" s="1281"/>
      <c r="CQ279" s="1281"/>
      <c r="CR279" s="1281"/>
      <c r="CS279" s="1281"/>
      <c r="CT279" s="1281"/>
      <c r="CU279" s="695">
        <f t="shared" si="115"/>
        <v>0</v>
      </c>
      <c r="CV279" s="1144"/>
      <c r="CW279" s="1144"/>
      <c r="CX279" s="1144"/>
      <c r="CY279" s="1144"/>
      <c r="CZ279" s="1144"/>
      <c r="DA279" s="1144"/>
      <c r="DB279" s="1146"/>
      <c r="DC279" s="1146"/>
      <c r="DD279" s="1146"/>
      <c r="DE279" s="1146"/>
      <c r="DF279" s="1146"/>
      <c r="DG279" s="1146"/>
      <c r="DH279" s="1146"/>
      <c r="DI279" s="1146"/>
      <c r="DJ279" s="1146"/>
      <c r="DK279" s="1146"/>
      <c r="DL279" s="1146"/>
      <c r="DM279" s="1146"/>
      <c r="DN279" s="1146"/>
      <c r="DO279" s="1146"/>
      <c r="DP279" s="1146"/>
      <c r="DQ279" s="1146"/>
      <c r="DR279" s="1146"/>
      <c r="DS279" s="1286">
        <f t="shared" si="116"/>
        <v>0</v>
      </c>
      <c r="DT279" s="1215">
        <f t="shared" si="113"/>
        <v>4000</v>
      </c>
      <c r="DU279" s="753" t="s">
        <v>1224</v>
      </c>
    </row>
    <row r="280" spans="1:130" ht="41.25" customHeight="1" x14ac:dyDescent="0.25">
      <c r="A280" s="832">
        <v>4</v>
      </c>
      <c r="B280" s="1200" t="s">
        <v>803</v>
      </c>
      <c r="C280" s="832" t="s">
        <v>398</v>
      </c>
      <c r="D280" s="1198" t="s">
        <v>901</v>
      </c>
      <c r="E280" s="969" t="s">
        <v>902</v>
      </c>
      <c r="F280" s="969" t="s">
        <v>916</v>
      </c>
      <c r="G280" s="969" t="s">
        <v>917</v>
      </c>
      <c r="H280" s="1151">
        <v>1</v>
      </c>
      <c r="I280" s="969" t="s">
        <v>918</v>
      </c>
      <c r="J280" s="969" t="s">
        <v>176</v>
      </c>
      <c r="K280" s="969" t="s">
        <v>38</v>
      </c>
      <c r="L280" s="1151">
        <v>1</v>
      </c>
      <c r="M280" s="1151">
        <v>1</v>
      </c>
      <c r="N280" s="969" t="s">
        <v>934</v>
      </c>
      <c r="O280" s="969" t="s">
        <v>935</v>
      </c>
      <c r="P280" s="1158">
        <v>1</v>
      </c>
      <c r="Q280" s="969">
        <v>2023</v>
      </c>
      <c r="R280" s="969" t="s">
        <v>936</v>
      </c>
      <c r="S280" s="969" t="s">
        <v>105</v>
      </c>
      <c r="T280" s="969" t="s">
        <v>38</v>
      </c>
      <c r="U280" s="1147">
        <v>1</v>
      </c>
      <c r="V280" s="1284">
        <v>1</v>
      </c>
      <c r="W280" s="1158">
        <v>1</v>
      </c>
      <c r="X280" s="1147">
        <v>1</v>
      </c>
      <c r="Y280" s="1147">
        <v>1</v>
      </c>
      <c r="Z280" s="1147">
        <v>1</v>
      </c>
      <c r="AA280" s="1280">
        <v>812500000</v>
      </c>
      <c r="AB280" s="1281"/>
      <c r="AC280" s="1281"/>
      <c r="AD280" s="1221"/>
      <c r="AE280" s="1221"/>
      <c r="AF280" s="1281"/>
      <c r="AG280" s="1281"/>
      <c r="AH280" s="1281"/>
      <c r="AI280" s="1281"/>
      <c r="AJ280" s="1281"/>
      <c r="AK280" s="1281"/>
      <c r="AL280" s="1281"/>
      <c r="AM280" s="1281"/>
      <c r="AN280" s="1281"/>
      <c r="AO280" s="1281"/>
      <c r="AP280" s="1281"/>
      <c r="AQ280" s="1281"/>
      <c r="AR280" s="1281"/>
      <c r="AS280" s="1281"/>
      <c r="AT280" s="1281"/>
      <c r="AU280" s="1281"/>
      <c r="AV280" s="1281"/>
      <c r="AW280" s="1281"/>
      <c r="AX280" s="1281"/>
      <c r="AY280" s="695">
        <f t="shared" si="110"/>
        <v>812500000</v>
      </c>
      <c r="AZ280" s="1281"/>
      <c r="BA280" s="1281"/>
      <c r="BB280" s="1281"/>
      <c r="BC280" s="1281">
        <f t="shared" si="111"/>
        <v>0</v>
      </c>
      <c r="BD280" s="1281"/>
      <c r="BE280" s="1281"/>
      <c r="BF280" s="1281"/>
      <c r="BG280" s="1281"/>
      <c r="BH280" s="1281"/>
      <c r="BI280" s="1281"/>
      <c r="BJ280" s="1281"/>
      <c r="BK280" s="1281"/>
      <c r="BL280" s="1281"/>
      <c r="BM280" s="1281"/>
      <c r="BN280" s="1281"/>
      <c r="BO280" s="1281"/>
      <c r="BP280" s="1281"/>
      <c r="BQ280" s="1281"/>
      <c r="BR280" s="1281"/>
      <c r="BS280" s="1281">
        <v>154998000</v>
      </c>
      <c r="BT280" s="1281"/>
      <c r="BU280" s="1281"/>
      <c r="BV280" s="1281"/>
      <c r="BW280" s="695">
        <f t="shared" si="114"/>
        <v>154998000</v>
      </c>
      <c r="BX280" s="1281"/>
      <c r="BY280" s="1281"/>
      <c r="BZ280" s="1281"/>
      <c r="CA280" s="1281">
        <f t="shared" si="112"/>
        <v>0</v>
      </c>
      <c r="CB280" s="1281"/>
      <c r="CC280" s="1281"/>
      <c r="CD280" s="1281"/>
      <c r="CE280" s="1281"/>
      <c r="CF280" s="1281"/>
      <c r="CG280" s="1281"/>
      <c r="CH280" s="1281"/>
      <c r="CI280" s="1281"/>
      <c r="CJ280" s="1281"/>
      <c r="CK280" s="1281"/>
      <c r="CL280" s="1281"/>
      <c r="CM280" s="1281"/>
      <c r="CN280" s="1281"/>
      <c r="CO280" s="1281"/>
      <c r="CP280" s="1281"/>
      <c r="CQ280" s="1281">
        <v>164053200</v>
      </c>
      <c r="CR280" s="1281"/>
      <c r="CS280" s="1281"/>
      <c r="CT280" s="1281"/>
      <c r="CU280" s="695">
        <f t="shared" si="115"/>
        <v>164053200</v>
      </c>
      <c r="CV280" s="1144"/>
      <c r="CW280" s="1144"/>
      <c r="CX280" s="1144"/>
      <c r="CY280" s="1144"/>
      <c r="CZ280" s="1144"/>
      <c r="DA280" s="1144"/>
      <c r="DB280" s="1146"/>
      <c r="DC280" s="1146"/>
      <c r="DD280" s="1146"/>
      <c r="DE280" s="1146"/>
      <c r="DF280" s="1146"/>
      <c r="DG280" s="1146"/>
      <c r="DH280" s="1146"/>
      <c r="DI280" s="1146"/>
      <c r="DJ280" s="1146"/>
      <c r="DK280" s="1146"/>
      <c r="DL280" s="1146"/>
      <c r="DM280" s="1146"/>
      <c r="DN280" s="1146"/>
      <c r="DO280" s="1286">
        <v>173506829</v>
      </c>
      <c r="DP280" s="1146"/>
      <c r="DQ280" s="1146"/>
      <c r="DR280" s="1146"/>
      <c r="DS280" s="1286">
        <f t="shared" si="116"/>
        <v>173506829</v>
      </c>
      <c r="DT280" s="1215">
        <f t="shared" si="113"/>
        <v>1305058029</v>
      </c>
      <c r="DU280" s="753" t="s">
        <v>1224</v>
      </c>
    </row>
    <row r="281" spans="1:130" ht="41.25" customHeight="1" x14ac:dyDescent="0.25">
      <c r="A281" s="832">
        <v>4</v>
      </c>
      <c r="B281" s="1200" t="s">
        <v>803</v>
      </c>
      <c r="C281" s="832" t="s">
        <v>398</v>
      </c>
      <c r="D281" s="1198" t="s">
        <v>901</v>
      </c>
      <c r="E281" s="969" t="s">
        <v>902</v>
      </c>
      <c r="F281" s="969" t="s">
        <v>916</v>
      </c>
      <c r="G281" s="969" t="s">
        <v>917</v>
      </c>
      <c r="H281" s="1151">
        <v>1</v>
      </c>
      <c r="I281" s="969" t="s">
        <v>918</v>
      </c>
      <c r="J281" s="969" t="s">
        <v>176</v>
      </c>
      <c r="K281" s="969" t="s">
        <v>38</v>
      </c>
      <c r="L281" s="1151">
        <v>1</v>
      </c>
      <c r="M281" s="1151">
        <v>1</v>
      </c>
      <c r="N281" s="969" t="s">
        <v>937</v>
      </c>
      <c r="O281" s="969" t="s">
        <v>938</v>
      </c>
      <c r="P281" s="1158">
        <v>1</v>
      </c>
      <c r="Q281" s="969">
        <v>2023</v>
      </c>
      <c r="R281" s="969" t="s">
        <v>939</v>
      </c>
      <c r="S281" s="969" t="s">
        <v>105</v>
      </c>
      <c r="T281" s="969" t="s">
        <v>38</v>
      </c>
      <c r="U281" s="1147">
        <v>20</v>
      </c>
      <c r="V281" s="1147">
        <v>20</v>
      </c>
      <c r="W281" s="1158">
        <v>20</v>
      </c>
      <c r="X281" s="1147">
        <v>20</v>
      </c>
      <c r="Y281" s="1147">
        <v>20</v>
      </c>
      <c r="Z281" s="1147">
        <v>20</v>
      </c>
      <c r="AA281" s="1153">
        <v>20102300</v>
      </c>
      <c r="AB281" s="1221"/>
      <c r="AC281" s="1221"/>
      <c r="AD281" s="1221"/>
      <c r="AE281" s="1221"/>
      <c r="AF281" s="1281"/>
      <c r="AG281" s="1281"/>
      <c r="AH281" s="1281"/>
      <c r="AI281" s="1281"/>
      <c r="AJ281" s="1281"/>
      <c r="AK281" s="1281"/>
      <c r="AL281" s="1281"/>
      <c r="AM281" s="1281"/>
      <c r="AN281" s="1281"/>
      <c r="AO281" s="1281"/>
      <c r="AP281" s="1281"/>
      <c r="AQ281" s="1281"/>
      <c r="AR281" s="1281"/>
      <c r="AS281" s="1281"/>
      <c r="AT281" s="1281"/>
      <c r="AU281" s="1281"/>
      <c r="AV281" s="1281"/>
      <c r="AW281" s="1281"/>
      <c r="AX281" s="1281"/>
      <c r="AY281" s="695">
        <f t="shared" si="110"/>
        <v>20102300</v>
      </c>
      <c r="AZ281" s="1281">
        <v>29418000</v>
      </c>
      <c r="BA281" s="1281"/>
      <c r="BB281" s="1281"/>
      <c r="BC281" s="1281">
        <f t="shared" si="111"/>
        <v>0</v>
      </c>
      <c r="BD281" s="1281"/>
      <c r="BE281" s="1281"/>
      <c r="BF281" s="1281"/>
      <c r="BG281" s="1281"/>
      <c r="BH281" s="1281"/>
      <c r="BI281" s="1281"/>
      <c r="BJ281" s="1281"/>
      <c r="BK281" s="1281"/>
      <c r="BL281" s="1281"/>
      <c r="BM281" s="1281"/>
      <c r="BN281" s="1281"/>
      <c r="BO281" s="1281"/>
      <c r="BP281" s="1281"/>
      <c r="BQ281" s="1281"/>
      <c r="BR281" s="1281"/>
      <c r="BS281" s="1281"/>
      <c r="BT281" s="1281"/>
      <c r="BU281" s="1281"/>
      <c r="BV281" s="1281"/>
      <c r="BW281" s="695">
        <f t="shared" si="114"/>
        <v>29418000</v>
      </c>
      <c r="BX281" s="1281">
        <v>29418000</v>
      </c>
      <c r="BY281" s="1281"/>
      <c r="BZ281" s="1281"/>
      <c r="CA281" s="1281">
        <f t="shared" si="112"/>
        <v>0</v>
      </c>
      <c r="CB281" s="1281"/>
      <c r="CC281" s="1281"/>
      <c r="CD281" s="1281"/>
      <c r="CE281" s="1281"/>
      <c r="CF281" s="1281"/>
      <c r="CG281" s="1281"/>
      <c r="CH281" s="1281"/>
      <c r="CI281" s="1281"/>
      <c r="CJ281" s="1281"/>
      <c r="CK281" s="1281"/>
      <c r="CL281" s="1281"/>
      <c r="CM281" s="1281"/>
      <c r="CN281" s="1281"/>
      <c r="CO281" s="1281"/>
      <c r="CP281" s="1281"/>
      <c r="CQ281" s="1281"/>
      <c r="CR281" s="1281"/>
      <c r="CS281" s="1281"/>
      <c r="CT281" s="1281"/>
      <c r="CU281" s="695">
        <f t="shared" si="115"/>
        <v>29418000</v>
      </c>
      <c r="CV281" s="1144">
        <v>29418000</v>
      </c>
      <c r="CW281" s="1144"/>
      <c r="CX281" s="1144"/>
      <c r="CY281" s="1144"/>
      <c r="CZ281" s="1144"/>
      <c r="DA281" s="1144"/>
      <c r="DB281" s="1146"/>
      <c r="DC281" s="1146"/>
      <c r="DD281" s="1146"/>
      <c r="DE281" s="1146"/>
      <c r="DF281" s="1146"/>
      <c r="DG281" s="1146"/>
      <c r="DH281" s="1146"/>
      <c r="DI281" s="1146"/>
      <c r="DJ281" s="1146"/>
      <c r="DK281" s="1146"/>
      <c r="DL281" s="1146"/>
      <c r="DM281" s="1146"/>
      <c r="DN281" s="1146"/>
      <c r="DO281" s="1286"/>
      <c r="DP281" s="1146"/>
      <c r="DQ281" s="1146"/>
      <c r="DR281" s="1146"/>
      <c r="DS281" s="1286">
        <f t="shared" si="116"/>
        <v>29418000</v>
      </c>
      <c r="DT281" s="1215">
        <f t="shared" si="113"/>
        <v>108356300</v>
      </c>
      <c r="DU281" s="753" t="s">
        <v>1224</v>
      </c>
    </row>
    <row r="282" spans="1:130" ht="41.25" customHeight="1" x14ac:dyDescent="0.25">
      <c r="A282" s="832">
        <v>4</v>
      </c>
      <c r="B282" s="1200" t="s">
        <v>803</v>
      </c>
      <c r="C282" s="832" t="s">
        <v>398</v>
      </c>
      <c r="D282" s="1198" t="s">
        <v>901</v>
      </c>
      <c r="E282" s="969" t="s">
        <v>902</v>
      </c>
      <c r="F282" s="969" t="s">
        <v>916</v>
      </c>
      <c r="G282" s="969" t="s">
        <v>917</v>
      </c>
      <c r="H282" s="1151">
        <v>1</v>
      </c>
      <c r="I282" s="969" t="s">
        <v>918</v>
      </c>
      <c r="J282" s="969" t="s">
        <v>176</v>
      </c>
      <c r="K282" s="969" t="s">
        <v>38</v>
      </c>
      <c r="L282" s="1151">
        <v>1</v>
      </c>
      <c r="M282" s="1151">
        <v>1</v>
      </c>
      <c r="N282" s="969" t="s">
        <v>1238</v>
      </c>
      <c r="O282" s="969" t="s">
        <v>940</v>
      </c>
      <c r="P282" s="1158">
        <v>0.4</v>
      </c>
      <c r="Q282" s="969">
        <v>2023</v>
      </c>
      <c r="R282" s="969" t="s">
        <v>941</v>
      </c>
      <c r="S282" s="969" t="s">
        <v>105</v>
      </c>
      <c r="T282" s="969" t="s">
        <v>33</v>
      </c>
      <c r="U282" s="1176">
        <v>1</v>
      </c>
      <c r="V282" s="1176">
        <v>1</v>
      </c>
      <c r="W282" s="1172">
        <v>0.25</v>
      </c>
      <c r="X282" s="1176">
        <v>0.25</v>
      </c>
      <c r="Y282" s="1176">
        <v>0.25</v>
      </c>
      <c r="Z282" s="1176">
        <v>0.25</v>
      </c>
      <c r="AA282" s="1153">
        <v>16405000</v>
      </c>
      <c r="AB282" s="1221"/>
      <c r="AC282" s="1221"/>
      <c r="AD282" s="1221"/>
      <c r="AE282" s="1221"/>
      <c r="AF282" s="1281"/>
      <c r="AG282" s="1281"/>
      <c r="AH282" s="1281"/>
      <c r="AI282" s="1281"/>
      <c r="AJ282" s="1281"/>
      <c r="AK282" s="1281"/>
      <c r="AL282" s="1281"/>
      <c r="AM282" s="1281"/>
      <c r="AN282" s="1281"/>
      <c r="AO282" s="1281"/>
      <c r="AP282" s="1281"/>
      <c r="AQ282" s="1281"/>
      <c r="AR282" s="1281"/>
      <c r="AS282" s="1281"/>
      <c r="AT282" s="1281"/>
      <c r="AU282" s="1281"/>
      <c r="AV282" s="1281"/>
      <c r="AW282" s="1281"/>
      <c r="AX282" s="1281"/>
      <c r="AY282" s="695">
        <f t="shared" si="110"/>
        <v>16405000</v>
      </c>
      <c r="AZ282" s="1281">
        <v>16200000</v>
      </c>
      <c r="BA282" s="1281"/>
      <c r="BB282" s="1281"/>
      <c r="BC282" s="1281">
        <f t="shared" si="111"/>
        <v>0</v>
      </c>
      <c r="BD282" s="1281"/>
      <c r="BE282" s="1281"/>
      <c r="BF282" s="1281"/>
      <c r="BG282" s="1281"/>
      <c r="BH282" s="1281"/>
      <c r="BI282" s="1281"/>
      <c r="BJ282" s="1281"/>
      <c r="BK282" s="1281"/>
      <c r="BL282" s="1281"/>
      <c r="BM282" s="1281"/>
      <c r="BN282" s="1281"/>
      <c r="BO282" s="1281"/>
      <c r="BP282" s="1281"/>
      <c r="BQ282" s="1281"/>
      <c r="BR282" s="1281"/>
      <c r="BS282" s="1281"/>
      <c r="BT282" s="1281"/>
      <c r="BU282" s="1281"/>
      <c r="BV282" s="1281"/>
      <c r="BW282" s="695">
        <f t="shared" si="114"/>
        <v>16200000</v>
      </c>
      <c r="BX282" s="1281">
        <v>16200000</v>
      </c>
      <c r="BY282" s="1281"/>
      <c r="BZ282" s="1281"/>
      <c r="CA282" s="1281">
        <f t="shared" si="112"/>
        <v>0</v>
      </c>
      <c r="CB282" s="1281"/>
      <c r="CC282" s="1281"/>
      <c r="CD282" s="1281"/>
      <c r="CE282" s="1281"/>
      <c r="CF282" s="1281"/>
      <c r="CG282" s="1281"/>
      <c r="CH282" s="1281"/>
      <c r="CI282" s="1281"/>
      <c r="CJ282" s="1281"/>
      <c r="CK282" s="1281"/>
      <c r="CL282" s="1281"/>
      <c r="CM282" s="1281"/>
      <c r="CN282" s="1281"/>
      <c r="CO282" s="1281"/>
      <c r="CP282" s="1281"/>
      <c r="CQ282" s="1281"/>
      <c r="CR282" s="1281"/>
      <c r="CS282" s="1281"/>
      <c r="CT282" s="1281"/>
      <c r="CU282" s="695">
        <f t="shared" si="115"/>
        <v>16200000</v>
      </c>
      <c r="CV282" s="1144">
        <v>16200000</v>
      </c>
      <c r="CW282" s="1144"/>
      <c r="CX282" s="1144"/>
      <c r="CY282" s="1144"/>
      <c r="CZ282" s="1144"/>
      <c r="DA282" s="1144"/>
      <c r="DB282" s="1146"/>
      <c r="DC282" s="1146"/>
      <c r="DD282" s="1146"/>
      <c r="DE282" s="1146"/>
      <c r="DF282" s="1146"/>
      <c r="DG282" s="1146"/>
      <c r="DH282" s="1146"/>
      <c r="DI282" s="1146"/>
      <c r="DJ282" s="1146"/>
      <c r="DK282" s="1146"/>
      <c r="DL282" s="1146"/>
      <c r="DM282" s="1146"/>
      <c r="DN282" s="1146"/>
      <c r="DO282" s="1286"/>
      <c r="DP282" s="1146"/>
      <c r="DQ282" s="1146"/>
      <c r="DR282" s="1146"/>
      <c r="DS282" s="1286">
        <f t="shared" si="116"/>
        <v>16200000</v>
      </c>
      <c r="DT282" s="1215">
        <f t="shared" si="113"/>
        <v>65005000</v>
      </c>
      <c r="DU282" s="753" t="s">
        <v>1224</v>
      </c>
    </row>
    <row r="283" spans="1:130" ht="41.25" customHeight="1" x14ac:dyDescent="0.25">
      <c r="A283" s="832">
        <v>4</v>
      </c>
      <c r="B283" s="1200" t="s">
        <v>803</v>
      </c>
      <c r="C283" s="832" t="s">
        <v>398</v>
      </c>
      <c r="D283" s="1198" t="s">
        <v>901</v>
      </c>
      <c r="E283" s="969" t="s">
        <v>902</v>
      </c>
      <c r="F283" s="969" t="s">
        <v>916</v>
      </c>
      <c r="G283" s="969" t="s">
        <v>917</v>
      </c>
      <c r="H283" s="1151">
        <v>1</v>
      </c>
      <c r="I283" s="969" t="s">
        <v>918</v>
      </c>
      <c r="J283" s="969" t="s">
        <v>176</v>
      </c>
      <c r="K283" s="969" t="s">
        <v>38</v>
      </c>
      <c r="L283" s="1151">
        <v>1</v>
      </c>
      <c r="M283" s="1151">
        <v>1</v>
      </c>
      <c r="N283" s="969" t="s">
        <v>942</v>
      </c>
      <c r="O283" s="969" t="s">
        <v>943</v>
      </c>
      <c r="P283" s="1158">
        <v>0.4</v>
      </c>
      <c r="Q283" s="969">
        <v>2023</v>
      </c>
      <c r="R283" s="969" t="s">
        <v>944</v>
      </c>
      <c r="S283" s="969" t="s">
        <v>105</v>
      </c>
      <c r="T283" s="969" t="s">
        <v>38</v>
      </c>
      <c r="U283" s="1147">
        <v>1</v>
      </c>
      <c r="V283" s="1147">
        <v>1</v>
      </c>
      <c r="W283" s="1158">
        <v>1</v>
      </c>
      <c r="X283" s="1147">
        <v>1</v>
      </c>
      <c r="Y283" s="1147">
        <v>1</v>
      </c>
      <c r="Z283" s="1147">
        <v>1</v>
      </c>
      <c r="AA283" s="1153">
        <v>16405000</v>
      </c>
      <c r="AB283" s="1221"/>
      <c r="AC283" s="1221"/>
      <c r="AD283" s="1221"/>
      <c r="AE283" s="1221"/>
      <c r="AF283" s="1281"/>
      <c r="AG283" s="1281"/>
      <c r="AH283" s="1281"/>
      <c r="AI283" s="1281"/>
      <c r="AJ283" s="1281"/>
      <c r="AK283" s="1281"/>
      <c r="AL283" s="1281"/>
      <c r="AM283" s="1281"/>
      <c r="AN283" s="1281"/>
      <c r="AO283" s="1281"/>
      <c r="AP283" s="1281"/>
      <c r="AQ283" s="1281"/>
      <c r="AR283" s="1281"/>
      <c r="AS283" s="1281"/>
      <c r="AT283" s="1281"/>
      <c r="AU283" s="1281"/>
      <c r="AV283" s="1281"/>
      <c r="AW283" s="1281"/>
      <c r="AX283" s="1281"/>
      <c r="AY283" s="695">
        <f t="shared" si="110"/>
        <v>16405000</v>
      </c>
      <c r="AZ283" s="1281">
        <v>9610000</v>
      </c>
      <c r="BA283" s="1281"/>
      <c r="BB283" s="1281"/>
      <c r="BC283" s="1281">
        <f t="shared" si="111"/>
        <v>0</v>
      </c>
      <c r="BD283" s="1281"/>
      <c r="BE283" s="1281"/>
      <c r="BF283" s="1281"/>
      <c r="BG283" s="1281"/>
      <c r="BH283" s="1281"/>
      <c r="BI283" s="1281"/>
      <c r="BJ283" s="1281"/>
      <c r="BK283" s="1281"/>
      <c r="BL283" s="1281"/>
      <c r="BM283" s="1281"/>
      <c r="BN283" s="1281"/>
      <c r="BO283" s="1281"/>
      <c r="BP283" s="1281"/>
      <c r="BQ283" s="1281"/>
      <c r="BR283" s="1281"/>
      <c r="BS283" s="1281"/>
      <c r="BT283" s="1281"/>
      <c r="BU283" s="1281"/>
      <c r="BV283" s="1281"/>
      <c r="BW283" s="695">
        <f t="shared" si="114"/>
        <v>9610000</v>
      </c>
      <c r="BX283" s="1281">
        <v>20929000</v>
      </c>
      <c r="BY283" s="1281"/>
      <c r="BZ283" s="1281"/>
      <c r="CA283" s="1281">
        <f t="shared" si="112"/>
        <v>0</v>
      </c>
      <c r="CB283" s="1281"/>
      <c r="CC283" s="1281"/>
      <c r="CD283" s="1281"/>
      <c r="CE283" s="1281"/>
      <c r="CF283" s="1281"/>
      <c r="CG283" s="1281"/>
      <c r="CH283" s="1281"/>
      <c r="CI283" s="1281"/>
      <c r="CJ283" s="1281"/>
      <c r="CK283" s="1281"/>
      <c r="CL283" s="1281"/>
      <c r="CM283" s="1281"/>
      <c r="CN283" s="1281"/>
      <c r="CO283" s="1281"/>
      <c r="CP283" s="1281"/>
      <c r="CQ283" s="1281"/>
      <c r="CR283" s="1281"/>
      <c r="CS283" s="1281"/>
      <c r="CT283" s="1281"/>
      <c r="CU283" s="695">
        <f t="shared" si="115"/>
        <v>20929000</v>
      </c>
      <c r="CV283" s="1144">
        <v>32746036</v>
      </c>
      <c r="CW283" s="1144"/>
      <c r="CX283" s="1144"/>
      <c r="CY283" s="1144"/>
      <c r="CZ283" s="1144"/>
      <c r="DA283" s="1144"/>
      <c r="DB283" s="1146"/>
      <c r="DC283" s="1146"/>
      <c r="DD283" s="1146"/>
      <c r="DE283" s="1146"/>
      <c r="DF283" s="1146"/>
      <c r="DG283" s="1146"/>
      <c r="DH283" s="1146"/>
      <c r="DI283" s="1146"/>
      <c r="DJ283" s="1146"/>
      <c r="DK283" s="1146"/>
      <c r="DL283" s="1146"/>
      <c r="DM283" s="1146"/>
      <c r="DN283" s="1146"/>
      <c r="DO283" s="1286"/>
      <c r="DP283" s="1146"/>
      <c r="DQ283" s="1146"/>
      <c r="DR283" s="1146"/>
      <c r="DS283" s="1286">
        <f t="shared" si="116"/>
        <v>32746036</v>
      </c>
      <c r="DT283" s="1215">
        <f t="shared" si="113"/>
        <v>79690036</v>
      </c>
      <c r="DU283" s="753" t="s">
        <v>1224</v>
      </c>
    </row>
    <row r="284" spans="1:130" ht="16.5" x14ac:dyDescent="0.25">
      <c r="A284" s="1445" t="s">
        <v>1307</v>
      </c>
      <c r="B284" s="1445"/>
      <c r="C284" s="1445"/>
      <c r="D284" s="1445"/>
      <c r="E284" s="1445"/>
      <c r="F284" s="1445"/>
      <c r="G284" s="1445"/>
      <c r="H284" s="1445"/>
      <c r="I284" s="1445"/>
      <c r="J284" s="1445"/>
      <c r="K284" s="1445"/>
      <c r="L284" s="1445"/>
      <c r="M284" s="1445"/>
      <c r="N284" s="1445"/>
      <c r="O284" s="1445"/>
      <c r="P284" s="1445"/>
      <c r="Q284" s="1445"/>
      <c r="R284" s="1445"/>
      <c r="S284" s="1445"/>
      <c r="T284" s="1445"/>
      <c r="U284" s="1445"/>
      <c r="V284" s="1445"/>
      <c r="W284" s="1445"/>
      <c r="X284" s="1445"/>
      <c r="Y284" s="1445"/>
      <c r="Z284" s="1445"/>
      <c r="AA284" s="1332">
        <f>SUM(AA272:AA283)</f>
        <v>1062502000</v>
      </c>
      <c r="AB284" s="1330">
        <f t="shared" ref="AB284:CR284" si="118">SUM(AB272:AB283)</f>
        <v>0</v>
      </c>
      <c r="AC284" s="1330"/>
      <c r="AD284" s="1330">
        <f t="shared" si="118"/>
        <v>0</v>
      </c>
      <c r="AE284" s="1330">
        <f t="shared" si="118"/>
        <v>0</v>
      </c>
      <c r="AF284" s="1330">
        <f t="shared" si="118"/>
        <v>0</v>
      </c>
      <c r="AG284" s="1330">
        <f t="shared" si="118"/>
        <v>0</v>
      </c>
      <c r="AH284" s="1330">
        <f t="shared" si="118"/>
        <v>0</v>
      </c>
      <c r="AI284" s="1330">
        <f t="shared" si="118"/>
        <v>0</v>
      </c>
      <c r="AJ284" s="1330">
        <f t="shared" si="118"/>
        <v>0</v>
      </c>
      <c r="AK284" s="1330">
        <f t="shared" si="118"/>
        <v>0</v>
      </c>
      <c r="AL284" s="1330">
        <f t="shared" si="118"/>
        <v>0</v>
      </c>
      <c r="AM284" s="1330">
        <f t="shared" si="118"/>
        <v>0</v>
      </c>
      <c r="AN284" s="1330">
        <f t="shared" si="118"/>
        <v>0</v>
      </c>
      <c r="AO284" s="1330">
        <f t="shared" si="118"/>
        <v>0</v>
      </c>
      <c r="AP284" s="1330">
        <f t="shared" si="118"/>
        <v>0</v>
      </c>
      <c r="AQ284" s="1330">
        <f t="shared" si="118"/>
        <v>0</v>
      </c>
      <c r="AR284" s="1330">
        <f t="shared" si="118"/>
        <v>0</v>
      </c>
      <c r="AS284" s="1330">
        <f t="shared" si="118"/>
        <v>0</v>
      </c>
      <c r="AT284" s="1330">
        <f t="shared" si="118"/>
        <v>0</v>
      </c>
      <c r="AU284" s="1330">
        <f t="shared" si="118"/>
        <v>200000000</v>
      </c>
      <c r="AV284" s="1330">
        <f t="shared" si="118"/>
        <v>0</v>
      </c>
      <c r="AW284" s="1330">
        <f t="shared" si="118"/>
        <v>0</v>
      </c>
      <c r="AX284" s="1331"/>
      <c r="AY284" s="1327">
        <f t="shared" si="118"/>
        <v>1262502000</v>
      </c>
      <c r="AZ284" s="1351">
        <f t="shared" si="118"/>
        <v>257250000</v>
      </c>
      <c r="BA284" s="1351">
        <f t="shared" si="118"/>
        <v>0</v>
      </c>
      <c r="BB284" s="1351"/>
      <c r="BC284" s="1351">
        <f t="shared" ref="BC284:BU284" si="119">SUM(BC272:BC283)</f>
        <v>0</v>
      </c>
      <c r="BD284" s="1351">
        <f t="shared" si="119"/>
        <v>0</v>
      </c>
      <c r="BE284" s="1351">
        <f t="shared" si="119"/>
        <v>0</v>
      </c>
      <c r="BF284" s="1351">
        <f t="shared" si="119"/>
        <v>0</v>
      </c>
      <c r="BG284" s="1351">
        <f t="shared" si="119"/>
        <v>0</v>
      </c>
      <c r="BH284" s="1351">
        <f t="shared" si="119"/>
        <v>0</v>
      </c>
      <c r="BI284" s="1351">
        <f t="shared" si="119"/>
        <v>0</v>
      </c>
      <c r="BJ284" s="1351">
        <f t="shared" si="119"/>
        <v>0</v>
      </c>
      <c r="BK284" s="1351">
        <f t="shared" si="119"/>
        <v>0</v>
      </c>
      <c r="BL284" s="1351">
        <f t="shared" si="119"/>
        <v>0</v>
      </c>
      <c r="BM284" s="1351">
        <f t="shared" si="119"/>
        <v>0</v>
      </c>
      <c r="BN284" s="1351">
        <f t="shared" si="119"/>
        <v>0</v>
      </c>
      <c r="BO284" s="1351">
        <f t="shared" si="119"/>
        <v>0</v>
      </c>
      <c r="BP284" s="1351">
        <f t="shared" si="119"/>
        <v>0</v>
      </c>
      <c r="BQ284" s="1351">
        <f t="shared" si="119"/>
        <v>0</v>
      </c>
      <c r="BR284" s="1351">
        <f t="shared" si="119"/>
        <v>0</v>
      </c>
      <c r="BS284" s="1351">
        <f t="shared" si="119"/>
        <v>205800000</v>
      </c>
      <c r="BT284" s="1351">
        <f t="shared" si="119"/>
        <v>0</v>
      </c>
      <c r="BU284" s="1351">
        <f t="shared" si="119"/>
        <v>0</v>
      </c>
      <c r="BV284" s="1351"/>
      <c r="BW284" s="1351">
        <f t="shared" si="118"/>
        <v>463050000</v>
      </c>
      <c r="BX284" s="934">
        <f t="shared" si="118"/>
        <v>268569000</v>
      </c>
      <c r="BY284" s="934">
        <f t="shared" si="118"/>
        <v>0</v>
      </c>
      <c r="BZ284" s="934"/>
      <c r="CA284" s="934">
        <f t="shared" si="118"/>
        <v>0</v>
      </c>
      <c r="CB284" s="934">
        <f t="shared" si="118"/>
        <v>0</v>
      </c>
      <c r="CC284" s="934">
        <f t="shared" si="118"/>
        <v>0</v>
      </c>
      <c r="CD284" s="934">
        <f t="shared" si="118"/>
        <v>0</v>
      </c>
      <c r="CE284" s="934">
        <f t="shared" si="118"/>
        <v>0</v>
      </c>
      <c r="CF284" s="934">
        <f t="shared" si="118"/>
        <v>0</v>
      </c>
      <c r="CG284" s="934">
        <f t="shared" si="118"/>
        <v>0</v>
      </c>
      <c r="CH284" s="934">
        <f t="shared" si="118"/>
        <v>0</v>
      </c>
      <c r="CI284" s="934">
        <f t="shared" si="118"/>
        <v>0</v>
      </c>
      <c r="CJ284" s="934">
        <f t="shared" si="118"/>
        <v>0</v>
      </c>
      <c r="CK284" s="934">
        <f t="shared" si="118"/>
        <v>0</v>
      </c>
      <c r="CL284" s="934">
        <f t="shared" si="118"/>
        <v>0</v>
      </c>
      <c r="CM284" s="934">
        <f t="shared" si="118"/>
        <v>0</v>
      </c>
      <c r="CN284" s="934">
        <f t="shared" si="118"/>
        <v>0</v>
      </c>
      <c r="CO284" s="934">
        <f t="shared" si="118"/>
        <v>0</v>
      </c>
      <c r="CP284" s="934">
        <f t="shared" si="118"/>
        <v>0</v>
      </c>
      <c r="CQ284" s="934">
        <f t="shared" si="118"/>
        <v>164053200</v>
      </c>
      <c r="CR284" s="934">
        <f t="shared" si="118"/>
        <v>50802000</v>
      </c>
      <c r="CS284" s="934">
        <f t="shared" ref="CS284:DT284" si="120">SUM(CS272:CS283)</f>
        <v>0</v>
      </c>
      <c r="CT284" s="934"/>
      <c r="CU284" s="1351">
        <f t="shared" si="120"/>
        <v>483424200</v>
      </c>
      <c r="CV284" s="1351">
        <f t="shared" si="120"/>
        <v>280386036</v>
      </c>
      <c r="CW284" s="1351">
        <f t="shared" si="120"/>
        <v>0</v>
      </c>
      <c r="CX284" s="1351"/>
      <c r="CY284" s="1351">
        <f t="shared" ref="CY284:DN284" si="121">SUM(CY272:CY283)</f>
        <v>0</v>
      </c>
      <c r="CZ284" s="1351">
        <f t="shared" si="121"/>
        <v>0</v>
      </c>
      <c r="DA284" s="1351">
        <f t="shared" si="121"/>
        <v>0</v>
      </c>
      <c r="DB284" s="1351">
        <f t="shared" si="121"/>
        <v>0</v>
      </c>
      <c r="DC284" s="1351">
        <f t="shared" si="121"/>
        <v>0</v>
      </c>
      <c r="DD284" s="1351">
        <f t="shared" si="121"/>
        <v>0</v>
      </c>
      <c r="DE284" s="1351">
        <f t="shared" si="121"/>
        <v>0</v>
      </c>
      <c r="DF284" s="1351">
        <f t="shared" si="121"/>
        <v>0</v>
      </c>
      <c r="DG284" s="1351">
        <f t="shared" si="121"/>
        <v>0</v>
      </c>
      <c r="DH284" s="1351">
        <f t="shared" si="121"/>
        <v>0</v>
      </c>
      <c r="DI284" s="1351">
        <f t="shared" si="121"/>
        <v>0</v>
      </c>
      <c r="DJ284" s="1351">
        <f t="shared" si="121"/>
        <v>0</v>
      </c>
      <c r="DK284" s="1351">
        <f t="shared" si="121"/>
        <v>0</v>
      </c>
      <c r="DL284" s="1351">
        <f t="shared" si="121"/>
        <v>0</v>
      </c>
      <c r="DM284" s="1351">
        <f t="shared" si="121"/>
        <v>0</v>
      </c>
      <c r="DN284" s="1351">
        <f t="shared" si="121"/>
        <v>0</v>
      </c>
      <c r="DO284" s="1351"/>
      <c r="DP284" s="1351">
        <f t="shared" ref="DP284:DQ284" si="122">SUM(DP272:DP283)</f>
        <v>0</v>
      </c>
      <c r="DQ284" s="1351">
        <f t="shared" si="122"/>
        <v>0</v>
      </c>
      <c r="DR284" s="1352"/>
      <c r="DS284" s="1352">
        <f t="shared" si="120"/>
        <v>504694865</v>
      </c>
      <c r="DT284" s="1351">
        <f t="shared" si="120"/>
        <v>2713671065</v>
      </c>
      <c r="DU284" s="1353" t="s">
        <v>1224</v>
      </c>
      <c r="DV284" s="1354"/>
      <c r="DW284" s="789"/>
      <c r="DX284" s="789"/>
      <c r="DY284" s="789"/>
      <c r="DZ284" s="789"/>
    </row>
    <row r="285" spans="1:130" ht="52.5" customHeight="1" x14ac:dyDescent="0.25">
      <c r="A285" s="832">
        <v>4</v>
      </c>
      <c r="B285" s="1200" t="s">
        <v>803</v>
      </c>
      <c r="C285" s="832" t="s">
        <v>398</v>
      </c>
      <c r="D285" s="1198" t="s">
        <v>901</v>
      </c>
      <c r="E285" s="969" t="s">
        <v>902</v>
      </c>
      <c r="F285" s="969" t="s">
        <v>916</v>
      </c>
      <c r="G285" s="969" t="s">
        <v>917</v>
      </c>
      <c r="H285" s="1150">
        <v>1</v>
      </c>
      <c r="I285" s="832" t="s">
        <v>918</v>
      </c>
      <c r="J285" s="832" t="s">
        <v>176</v>
      </c>
      <c r="K285" s="832" t="s">
        <v>38</v>
      </c>
      <c r="L285" s="1150">
        <v>1</v>
      </c>
      <c r="M285" s="1150">
        <v>1</v>
      </c>
      <c r="N285" s="1175" t="s">
        <v>945</v>
      </c>
      <c r="O285" s="1175" t="s">
        <v>946</v>
      </c>
      <c r="P285" s="1147">
        <v>0</v>
      </c>
      <c r="Q285" s="1175"/>
      <c r="R285" s="832" t="s">
        <v>947</v>
      </c>
      <c r="S285" s="832" t="s">
        <v>105</v>
      </c>
      <c r="T285" s="832" t="s">
        <v>38</v>
      </c>
      <c r="U285" s="1147">
        <v>2</v>
      </c>
      <c r="V285" s="1147">
        <v>2</v>
      </c>
      <c r="W285" s="1158">
        <v>2</v>
      </c>
      <c r="X285" s="1147">
        <v>2</v>
      </c>
      <c r="Y285" s="1147">
        <v>2</v>
      </c>
      <c r="Z285" s="1147">
        <v>2</v>
      </c>
      <c r="AA285" s="1153">
        <v>40000000</v>
      </c>
      <c r="AB285" s="1221"/>
      <c r="AC285" s="1221"/>
      <c r="AD285" s="1221"/>
      <c r="AE285" s="1221"/>
      <c r="AF285" s="1281"/>
      <c r="AG285" s="1281"/>
      <c r="AH285" s="1281"/>
      <c r="AI285" s="1281"/>
      <c r="AJ285" s="1281"/>
      <c r="AK285" s="1281"/>
      <c r="AL285" s="1281"/>
      <c r="AM285" s="1281"/>
      <c r="AN285" s="1281"/>
      <c r="AO285" s="1281"/>
      <c r="AP285" s="1281"/>
      <c r="AQ285" s="1281"/>
      <c r="AR285" s="1281"/>
      <c r="AS285" s="1281"/>
      <c r="AT285" s="1281"/>
      <c r="AU285" s="1281"/>
      <c r="AV285" s="1281"/>
      <c r="AW285" s="1281">
        <v>10000000</v>
      </c>
      <c r="AX285" s="1281"/>
      <c r="AY285" s="695">
        <f t="shared" ref="AY285:AY290" si="123">SUM(AA285:AW285)</f>
        <v>50000000</v>
      </c>
      <c r="AZ285" s="1281">
        <v>50000000</v>
      </c>
      <c r="BA285" s="1281"/>
      <c r="BB285" s="1281"/>
      <c r="BC285" s="1281"/>
      <c r="BD285" s="1281"/>
      <c r="BE285" s="1281"/>
      <c r="BF285" s="1281"/>
      <c r="BG285" s="1281"/>
      <c r="BH285" s="1281"/>
      <c r="BI285" s="1281"/>
      <c r="BJ285" s="1281"/>
      <c r="BK285" s="1281"/>
      <c r="BL285" s="1281"/>
      <c r="BM285" s="1281"/>
      <c r="BN285" s="1281"/>
      <c r="BO285" s="1281"/>
      <c r="BP285" s="1281"/>
      <c r="BQ285" s="1281"/>
      <c r="BR285" s="1281"/>
      <c r="BS285" s="1281"/>
      <c r="BT285" s="1281"/>
      <c r="BU285" s="1281">
        <v>15000000</v>
      </c>
      <c r="BV285" s="1281"/>
      <c r="BW285" s="695">
        <f t="shared" si="114"/>
        <v>65000000</v>
      </c>
      <c r="BX285" s="1281">
        <v>60000000</v>
      </c>
      <c r="BY285" s="1281"/>
      <c r="BZ285" s="1281"/>
      <c r="CA285" s="1281"/>
      <c r="CB285" s="1281"/>
      <c r="CC285" s="1281"/>
      <c r="CD285" s="1281"/>
      <c r="CE285" s="1281"/>
      <c r="CF285" s="1281"/>
      <c r="CG285" s="1281"/>
      <c r="CH285" s="1281"/>
      <c r="CI285" s="1281"/>
      <c r="CJ285" s="1281"/>
      <c r="CK285" s="1281"/>
      <c r="CL285" s="1281"/>
      <c r="CM285" s="1281"/>
      <c r="CN285" s="1281"/>
      <c r="CO285" s="1281"/>
      <c r="CP285" s="1281"/>
      <c r="CQ285" s="1281"/>
      <c r="CR285" s="1281"/>
      <c r="CS285" s="1281">
        <v>25000000</v>
      </c>
      <c r="CT285" s="1281"/>
      <c r="CU285" s="695">
        <f>SUM(BX285:CS285)</f>
        <v>85000000</v>
      </c>
      <c r="CV285" s="1144">
        <v>70000000</v>
      </c>
      <c r="CW285" s="1144"/>
      <c r="CX285" s="1144"/>
      <c r="CY285" s="1144"/>
      <c r="CZ285" s="1144"/>
      <c r="DA285" s="1144"/>
      <c r="DB285" s="1146"/>
      <c r="DC285" s="1146"/>
      <c r="DD285" s="1146"/>
      <c r="DE285" s="1146"/>
      <c r="DF285" s="1146"/>
      <c r="DG285" s="1146"/>
      <c r="DH285" s="1146"/>
      <c r="DI285" s="1146"/>
      <c r="DJ285" s="1146"/>
      <c r="DK285" s="1146"/>
      <c r="DL285" s="1146"/>
      <c r="DM285" s="1146"/>
      <c r="DN285" s="1146"/>
      <c r="DO285" s="1286"/>
      <c r="DP285" s="1146"/>
      <c r="DQ285" s="1146">
        <v>30000000</v>
      </c>
      <c r="DR285" s="1146"/>
      <c r="DS285" s="1286">
        <f>SUM(CV285:DQ285)</f>
        <v>100000000</v>
      </c>
      <c r="DT285" s="1215">
        <f t="shared" ref="DT285:DT290" si="124">+AY285+BW285+CU285+DS285</f>
        <v>300000000</v>
      </c>
      <c r="DU285" s="753" t="s">
        <v>1225</v>
      </c>
    </row>
    <row r="286" spans="1:130" ht="52.5" customHeight="1" x14ac:dyDescent="0.25">
      <c r="A286" s="832">
        <v>5</v>
      </c>
      <c r="B286" s="1200" t="s">
        <v>803</v>
      </c>
      <c r="C286" s="832" t="s">
        <v>398</v>
      </c>
      <c r="D286" s="1198" t="s">
        <v>901</v>
      </c>
      <c r="E286" s="969" t="s">
        <v>902</v>
      </c>
      <c r="F286" s="969" t="s">
        <v>916</v>
      </c>
      <c r="G286" s="969" t="s">
        <v>917</v>
      </c>
      <c r="H286" s="1150">
        <v>1</v>
      </c>
      <c r="I286" s="832" t="s">
        <v>918</v>
      </c>
      <c r="J286" s="832" t="s">
        <v>176</v>
      </c>
      <c r="K286" s="832" t="s">
        <v>38</v>
      </c>
      <c r="L286" s="1150">
        <v>1</v>
      </c>
      <c r="M286" s="1150">
        <v>1</v>
      </c>
      <c r="N286" s="1175" t="s">
        <v>948</v>
      </c>
      <c r="O286" s="1175" t="s">
        <v>949</v>
      </c>
      <c r="P286" s="1147">
        <v>0</v>
      </c>
      <c r="Q286" s="1175"/>
      <c r="R286" s="832" t="s">
        <v>950</v>
      </c>
      <c r="S286" s="832" t="s">
        <v>32</v>
      </c>
      <c r="T286" s="832" t="s">
        <v>33</v>
      </c>
      <c r="U286" s="1147">
        <v>1</v>
      </c>
      <c r="V286" s="1147">
        <v>1</v>
      </c>
      <c r="W286" s="1159">
        <v>0.25</v>
      </c>
      <c r="X286" s="1287">
        <v>0.5</v>
      </c>
      <c r="Y286" s="1287">
        <v>0.75</v>
      </c>
      <c r="Z286" s="1147">
        <v>1</v>
      </c>
      <c r="AA286" s="1153"/>
      <c r="AB286" s="1221"/>
      <c r="AC286" s="1221"/>
      <c r="AD286" s="1221"/>
      <c r="AE286" s="1221"/>
      <c r="AF286" s="1281"/>
      <c r="AG286" s="1281"/>
      <c r="AH286" s="1281"/>
      <c r="AI286" s="1281"/>
      <c r="AJ286" s="1281"/>
      <c r="AK286" s="1281"/>
      <c r="AL286" s="1281"/>
      <c r="AM286" s="1281"/>
      <c r="AN286" s="1281"/>
      <c r="AO286" s="1281"/>
      <c r="AP286" s="1281"/>
      <c r="AQ286" s="1281"/>
      <c r="AR286" s="1281"/>
      <c r="AS286" s="1281"/>
      <c r="AT286" s="1281"/>
      <c r="AU286" s="1281"/>
      <c r="AV286" s="1281"/>
      <c r="AW286" s="1281">
        <v>10000000</v>
      </c>
      <c r="AX286" s="1281"/>
      <c r="AY286" s="695">
        <f t="shared" si="123"/>
        <v>10000000</v>
      </c>
      <c r="AZ286" s="1281">
        <v>10000000</v>
      </c>
      <c r="BA286" s="1281"/>
      <c r="BB286" s="1281"/>
      <c r="BC286" s="1281"/>
      <c r="BD286" s="1281"/>
      <c r="BE286" s="1281"/>
      <c r="BF286" s="1281"/>
      <c r="BG286" s="1281"/>
      <c r="BH286" s="1281"/>
      <c r="BI286" s="1281"/>
      <c r="BJ286" s="1281"/>
      <c r="BK286" s="1281"/>
      <c r="BL286" s="1281"/>
      <c r="BM286" s="1281"/>
      <c r="BN286" s="1281"/>
      <c r="BO286" s="1281"/>
      <c r="BP286" s="1281"/>
      <c r="BQ286" s="1281"/>
      <c r="BR286" s="1281"/>
      <c r="BS286" s="1281"/>
      <c r="BT286" s="1281"/>
      <c r="BU286" s="1281"/>
      <c r="BV286" s="1281"/>
      <c r="BW286" s="695">
        <f t="shared" si="114"/>
        <v>10000000</v>
      </c>
      <c r="BX286" s="1281">
        <v>60000000</v>
      </c>
      <c r="BY286" s="1281"/>
      <c r="BZ286" s="1281"/>
      <c r="CA286" s="1281"/>
      <c r="CB286" s="1281"/>
      <c r="CC286" s="1281"/>
      <c r="CD286" s="1281"/>
      <c r="CE286" s="1281"/>
      <c r="CF286" s="1281"/>
      <c r="CG286" s="1281"/>
      <c r="CH286" s="1281"/>
      <c r="CI286" s="1281"/>
      <c r="CJ286" s="1281"/>
      <c r="CK286" s="1281"/>
      <c r="CL286" s="1281"/>
      <c r="CM286" s="1281"/>
      <c r="CN286" s="1281"/>
      <c r="CO286" s="1281"/>
      <c r="CP286" s="1281"/>
      <c r="CQ286" s="1281"/>
      <c r="CR286" s="1281"/>
      <c r="CS286" s="1281"/>
      <c r="CT286" s="1281"/>
      <c r="CU286" s="695">
        <f t="shared" ref="CU286:CU290" si="125">SUM(BX286:CS286)</f>
        <v>60000000</v>
      </c>
      <c r="CV286" s="1144">
        <v>90000000</v>
      </c>
      <c r="CW286" s="1144"/>
      <c r="CX286" s="1144"/>
      <c r="CY286" s="1144"/>
      <c r="CZ286" s="1144"/>
      <c r="DA286" s="1144"/>
      <c r="DB286" s="1146"/>
      <c r="DC286" s="1146"/>
      <c r="DD286" s="1146"/>
      <c r="DE286" s="1146"/>
      <c r="DF286" s="1146"/>
      <c r="DG286" s="1146"/>
      <c r="DH286" s="1146"/>
      <c r="DI286" s="1146"/>
      <c r="DJ286" s="1146"/>
      <c r="DK286" s="1146"/>
      <c r="DL286" s="1146"/>
      <c r="DM286" s="1146"/>
      <c r="DN286" s="1146"/>
      <c r="DO286" s="1286"/>
      <c r="DP286" s="1146"/>
      <c r="DQ286" s="1146"/>
      <c r="DR286" s="1146"/>
      <c r="DS286" s="1286">
        <f t="shared" ref="DS286:DS290" si="126">SUM(CV286:DQ286)</f>
        <v>90000000</v>
      </c>
      <c r="DT286" s="1215">
        <f t="shared" si="124"/>
        <v>170000000</v>
      </c>
      <c r="DU286" s="753" t="s">
        <v>1225</v>
      </c>
    </row>
    <row r="287" spans="1:130" ht="52.5" customHeight="1" x14ac:dyDescent="0.25">
      <c r="A287" s="832">
        <v>4</v>
      </c>
      <c r="B287" s="1200" t="s">
        <v>803</v>
      </c>
      <c r="C287" s="832" t="s">
        <v>398</v>
      </c>
      <c r="D287" s="1198" t="s">
        <v>901</v>
      </c>
      <c r="E287" s="969" t="s">
        <v>902</v>
      </c>
      <c r="F287" s="969" t="s">
        <v>916</v>
      </c>
      <c r="G287" s="969" t="s">
        <v>917</v>
      </c>
      <c r="H287" s="1150">
        <v>1</v>
      </c>
      <c r="I287" s="832" t="s">
        <v>918</v>
      </c>
      <c r="J287" s="832" t="s">
        <v>176</v>
      </c>
      <c r="K287" s="832" t="s">
        <v>38</v>
      </c>
      <c r="L287" s="1150">
        <v>1</v>
      </c>
      <c r="M287" s="1150">
        <v>1</v>
      </c>
      <c r="N287" s="1175" t="s">
        <v>951</v>
      </c>
      <c r="O287" s="1175" t="s">
        <v>952</v>
      </c>
      <c r="P287" s="1147">
        <v>0.4</v>
      </c>
      <c r="Q287" s="1175">
        <v>2023</v>
      </c>
      <c r="R287" s="1175" t="s">
        <v>953</v>
      </c>
      <c r="S287" s="1175" t="s">
        <v>870</v>
      </c>
      <c r="T287" s="1175" t="s">
        <v>124</v>
      </c>
      <c r="U287" s="1147">
        <v>1</v>
      </c>
      <c r="V287" s="1147">
        <v>1</v>
      </c>
      <c r="W287" s="1159">
        <v>0.25</v>
      </c>
      <c r="X287" s="1287">
        <v>0.5</v>
      </c>
      <c r="Y287" s="1287">
        <v>0.75</v>
      </c>
      <c r="Z287" s="1147">
        <v>1</v>
      </c>
      <c r="AA287" s="1153">
        <v>1870000000</v>
      </c>
      <c r="AB287" s="1221"/>
      <c r="AC287" s="1221"/>
      <c r="AD287" s="1213"/>
      <c r="AE287" s="1213"/>
      <c r="AF287" s="1288"/>
      <c r="AG287" s="1288"/>
      <c r="AH287" s="1288"/>
      <c r="AI287" s="1288"/>
      <c r="AJ287" s="1288"/>
      <c r="AK287" s="1288"/>
      <c r="AL287" s="1288"/>
      <c r="AM287" s="1288"/>
      <c r="AN287" s="1288"/>
      <c r="AO287" s="1288"/>
      <c r="AP287" s="1288"/>
      <c r="AQ287" s="1288"/>
      <c r="AR287" s="1288"/>
      <c r="AS287" s="1288"/>
      <c r="AT287" s="1288"/>
      <c r="AU287" s="1288"/>
      <c r="AV287" s="1288"/>
      <c r="AW287" s="1288">
        <v>329000000</v>
      </c>
      <c r="AX287" s="1288"/>
      <c r="AY287" s="695">
        <f t="shared" si="123"/>
        <v>2199000000</v>
      </c>
      <c r="AZ287" s="1215">
        <v>2313000000</v>
      </c>
      <c r="BA287" s="1215"/>
      <c r="BB287" s="1215"/>
      <c r="BC287" s="1215"/>
      <c r="BD287" s="1215"/>
      <c r="BE287" s="1215"/>
      <c r="BF287" s="1215"/>
      <c r="BG287" s="1215"/>
      <c r="BH287" s="1215"/>
      <c r="BI287" s="1215"/>
      <c r="BJ287" s="1215"/>
      <c r="BK287" s="1215"/>
      <c r="BL287" s="1215"/>
      <c r="BM287" s="1215"/>
      <c r="BN287" s="1215"/>
      <c r="BO287" s="1215"/>
      <c r="BP287" s="1215"/>
      <c r="BQ287" s="1215"/>
      <c r="BR287" s="1215"/>
      <c r="BS287" s="1215"/>
      <c r="BT287" s="1215"/>
      <c r="BU287" s="1215">
        <v>471000000</v>
      </c>
      <c r="BV287" s="1215"/>
      <c r="BW287" s="695">
        <f t="shared" si="114"/>
        <v>2784000000</v>
      </c>
      <c r="BX287" s="1215">
        <v>3300000000</v>
      </c>
      <c r="BY287" s="1215"/>
      <c r="BZ287" s="1215"/>
      <c r="CA287" s="1215"/>
      <c r="CB287" s="1215"/>
      <c r="CC287" s="1215"/>
      <c r="CD287" s="1215"/>
      <c r="CE287" s="1215"/>
      <c r="CF287" s="1215"/>
      <c r="CG287" s="1215"/>
      <c r="CH287" s="1215"/>
      <c r="CI287" s="1215"/>
      <c r="CJ287" s="1215"/>
      <c r="CK287" s="1215"/>
      <c r="CL287" s="1215"/>
      <c r="CM287" s="1215"/>
      <c r="CN287" s="1215"/>
      <c r="CO287" s="1215"/>
      <c r="CP287" s="1215"/>
      <c r="CQ287" s="1215"/>
      <c r="CR287" s="1215"/>
      <c r="CS287" s="1215">
        <v>10000000</v>
      </c>
      <c r="CT287" s="1215"/>
      <c r="CU287" s="695">
        <f t="shared" si="125"/>
        <v>3310000000</v>
      </c>
      <c r="CV287" s="1215">
        <v>3155000000</v>
      </c>
      <c r="CW287" s="1215"/>
      <c r="CX287" s="1215"/>
      <c r="CY287" s="1215"/>
      <c r="CZ287" s="1215"/>
      <c r="DA287" s="1215"/>
      <c r="DB287" s="1277"/>
      <c r="DC287" s="1277"/>
      <c r="DD287" s="1277"/>
      <c r="DE287" s="1277"/>
      <c r="DF287" s="1277"/>
      <c r="DG287" s="1277"/>
      <c r="DH287" s="1277"/>
      <c r="DI287" s="1277"/>
      <c r="DJ287" s="1277"/>
      <c r="DK287" s="1277"/>
      <c r="DL287" s="1277"/>
      <c r="DM287" s="1277"/>
      <c r="DN287" s="1277"/>
      <c r="DO287" s="1289"/>
      <c r="DP287" s="1277"/>
      <c r="DQ287" s="1277">
        <v>12000000</v>
      </c>
      <c r="DR287" s="1277"/>
      <c r="DS287" s="1286">
        <f t="shared" si="126"/>
        <v>3167000000</v>
      </c>
      <c r="DT287" s="1215">
        <f t="shared" si="124"/>
        <v>11460000000</v>
      </c>
      <c r="DU287" s="753" t="s">
        <v>1225</v>
      </c>
    </row>
    <row r="288" spans="1:130" ht="52.5" customHeight="1" x14ac:dyDescent="0.25">
      <c r="A288" s="832">
        <v>5</v>
      </c>
      <c r="B288" s="1200" t="s">
        <v>803</v>
      </c>
      <c r="C288" s="832" t="s">
        <v>398</v>
      </c>
      <c r="D288" s="1198" t="s">
        <v>901</v>
      </c>
      <c r="E288" s="969" t="s">
        <v>902</v>
      </c>
      <c r="F288" s="969" t="s">
        <v>916</v>
      </c>
      <c r="G288" s="969" t="s">
        <v>917</v>
      </c>
      <c r="H288" s="1150">
        <v>1</v>
      </c>
      <c r="I288" s="832" t="s">
        <v>918</v>
      </c>
      <c r="J288" s="832" t="s">
        <v>176</v>
      </c>
      <c r="K288" s="832" t="s">
        <v>38</v>
      </c>
      <c r="L288" s="1150">
        <v>1</v>
      </c>
      <c r="M288" s="1150">
        <v>1</v>
      </c>
      <c r="N288" s="1175" t="s">
        <v>954</v>
      </c>
      <c r="O288" s="1175" t="s">
        <v>955</v>
      </c>
      <c r="P288" s="1147">
        <v>2</v>
      </c>
      <c r="Q288" s="1175"/>
      <c r="R288" s="1175" t="s">
        <v>956</v>
      </c>
      <c r="S288" s="1175" t="s">
        <v>32</v>
      </c>
      <c r="T288" s="1175" t="s">
        <v>33</v>
      </c>
      <c r="U288" s="1147">
        <v>1</v>
      </c>
      <c r="V288" s="1147">
        <v>3</v>
      </c>
      <c r="W288" s="1159">
        <v>0.25</v>
      </c>
      <c r="X288" s="1287">
        <v>0.5</v>
      </c>
      <c r="Y288" s="1287">
        <v>0.75</v>
      </c>
      <c r="Z288" s="1147">
        <v>1</v>
      </c>
      <c r="AA288" s="1153"/>
      <c r="AB288" s="1221"/>
      <c r="AC288" s="1221"/>
      <c r="AD288" s="1213"/>
      <c r="AE288" s="1213"/>
      <c r="AF288" s="1288"/>
      <c r="AG288" s="1288"/>
      <c r="AH288" s="1288"/>
      <c r="AI288" s="1288"/>
      <c r="AJ288" s="1288"/>
      <c r="AK288" s="1288"/>
      <c r="AL288" s="1288"/>
      <c r="AM288" s="1288" t="s">
        <v>1387</v>
      </c>
      <c r="AN288" s="1288"/>
      <c r="AO288" s="1288"/>
      <c r="AP288" s="1288"/>
      <c r="AQ288" s="1288"/>
      <c r="AR288" s="1288"/>
      <c r="AS288" s="1288"/>
      <c r="AT288" s="1288"/>
      <c r="AU288" s="1288"/>
      <c r="AV288" s="1288"/>
      <c r="AW288" s="1288">
        <v>790000000</v>
      </c>
      <c r="AX288" s="1288"/>
      <c r="AY288" s="695">
        <f t="shared" si="123"/>
        <v>790000000</v>
      </c>
      <c r="AZ288" s="1215">
        <v>750000000</v>
      </c>
      <c r="BA288" s="1215"/>
      <c r="BB288" s="1215"/>
      <c r="BC288" s="1215"/>
      <c r="BD288" s="1215"/>
      <c r="BE288" s="1215"/>
      <c r="BF288" s="1215"/>
      <c r="BG288" s="1215"/>
      <c r="BH288" s="1215"/>
      <c r="BI288" s="1215"/>
      <c r="BJ288" s="1215"/>
      <c r="BK288" s="1215"/>
      <c r="BL288" s="1215"/>
      <c r="BM288" s="1215"/>
      <c r="BN288" s="1215"/>
      <c r="BO288" s="1215"/>
      <c r="BP288" s="1215"/>
      <c r="BQ288" s="1215"/>
      <c r="BR288" s="1215"/>
      <c r="BS288" s="1215"/>
      <c r="BT288" s="1215"/>
      <c r="BU288" s="1215">
        <v>1810000000</v>
      </c>
      <c r="BV288" s="1215"/>
      <c r="BW288" s="695">
        <f t="shared" si="114"/>
        <v>2560000000</v>
      </c>
      <c r="BX288" s="1215">
        <v>0</v>
      </c>
      <c r="BY288" s="1215"/>
      <c r="BZ288" s="1215"/>
      <c r="CA288" s="1215"/>
      <c r="CB288" s="1215"/>
      <c r="CC288" s="1215"/>
      <c r="CD288" s="1215"/>
      <c r="CE288" s="1215"/>
      <c r="CF288" s="1215"/>
      <c r="CG288" s="1215"/>
      <c r="CH288" s="1215"/>
      <c r="CI288" s="1215"/>
      <c r="CJ288" s="1215"/>
      <c r="CK288" s="1215"/>
      <c r="CL288" s="1215"/>
      <c r="CM288" s="1215"/>
      <c r="CN288" s="1215"/>
      <c r="CO288" s="1215"/>
      <c r="CP288" s="1215"/>
      <c r="CQ288" s="1215"/>
      <c r="CR288" s="1215"/>
      <c r="CS288" s="1215"/>
      <c r="CT288" s="1215"/>
      <c r="CU288" s="695">
        <f t="shared" si="125"/>
        <v>0</v>
      </c>
      <c r="CV288" s="1215"/>
      <c r="CW288" s="1215"/>
      <c r="CX288" s="1215"/>
      <c r="CY288" s="1215"/>
      <c r="CZ288" s="1215"/>
      <c r="DA288" s="1215"/>
      <c r="DB288" s="1277"/>
      <c r="DC288" s="1277"/>
      <c r="DD288" s="1277"/>
      <c r="DE288" s="1277"/>
      <c r="DF288" s="1277"/>
      <c r="DG288" s="1277"/>
      <c r="DH288" s="1277"/>
      <c r="DI288" s="1277"/>
      <c r="DJ288" s="1277"/>
      <c r="DK288" s="1277"/>
      <c r="DL288" s="1277"/>
      <c r="DM288" s="1277"/>
      <c r="DN288" s="1277"/>
      <c r="DO288" s="1289"/>
      <c r="DP288" s="1277"/>
      <c r="DQ288" s="1277"/>
      <c r="DR288" s="1277"/>
      <c r="DS288" s="1286">
        <f t="shared" si="126"/>
        <v>0</v>
      </c>
      <c r="DT288" s="1215">
        <f t="shared" si="124"/>
        <v>3350000000</v>
      </c>
      <c r="DU288" s="753" t="s">
        <v>1225</v>
      </c>
    </row>
    <row r="289" spans="1:130" ht="52.5" customHeight="1" x14ac:dyDescent="0.25">
      <c r="A289" s="832">
        <v>4</v>
      </c>
      <c r="B289" s="1200" t="s">
        <v>803</v>
      </c>
      <c r="C289" s="832" t="s">
        <v>398</v>
      </c>
      <c r="D289" s="1198" t="s">
        <v>901</v>
      </c>
      <c r="E289" s="969" t="s">
        <v>902</v>
      </c>
      <c r="F289" s="969" t="s">
        <v>916</v>
      </c>
      <c r="G289" s="969" t="s">
        <v>917</v>
      </c>
      <c r="H289" s="1150">
        <v>1</v>
      </c>
      <c r="I289" s="832" t="s">
        <v>918</v>
      </c>
      <c r="J289" s="832" t="s">
        <v>176</v>
      </c>
      <c r="K289" s="832" t="s">
        <v>38</v>
      </c>
      <c r="L289" s="1150">
        <v>1</v>
      </c>
      <c r="M289" s="1150">
        <v>1</v>
      </c>
      <c r="N289" s="1175" t="s">
        <v>957</v>
      </c>
      <c r="O289" s="1175" t="s">
        <v>958</v>
      </c>
      <c r="P289" s="1147">
        <v>0</v>
      </c>
      <c r="Q289" s="1175"/>
      <c r="R289" s="1175" t="s">
        <v>959</v>
      </c>
      <c r="S289" s="1175" t="s">
        <v>32</v>
      </c>
      <c r="T289" s="1175" t="s">
        <v>33</v>
      </c>
      <c r="U289" s="1147">
        <v>1</v>
      </c>
      <c r="V289" s="1147">
        <v>1</v>
      </c>
      <c r="W289" s="1159">
        <v>0.25</v>
      </c>
      <c r="X289" s="1287">
        <v>0.25</v>
      </c>
      <c r="Y289" s="1287">
        <v>0.25</v>
      </c>
      <c r="Z289" s="1287">
        <v>0.25</v>
      </c>
      <c r="AA289" s="1153">
        <v>6000000</v>
      </c>
      <c r="AB289" s="1221"/>
      <c r="AC289" s="1221"/>
      <c r="AD289" s="1213"/>
      <c r="AE289" s="1213"/>
      <c r="AF289" s="1288"/>
      <c r="AG289" s="1288"/>
      <c r="AH289" s="1288"/>
      <c r="AI289" s="1288"/>
      <c r="AJ289" s="1288"/>
      <c r="AK289" s="1288"/>
      <c r="AL289" s="1288"/>
      <c r="AM289" s="1288"/>
      <c r="AN289" s="1288"/>
      <c r="AO289" s="1288"/>
      <c r="AP289" s="1288"/>
      <c r="AQ289" s="1288"/>
      <c r="AR289" s="1288"/>
      <c r="AS289" s="1288"/>
      <c r="AT289" s="1288"/>
      <c r="AU289" s="1288"/>
      <c r="AV289" s="1288"/>
      <c r="AW289" s="1288">
        <v>35100000</v>
      </c>
      <c r="AX289" s="1288"/>
      <c r="AY289" s="695">
        <f t="shared" si="123"/>
        <v>41100000</v>
      </c>
      <c r="AZ289" s="1215">
        <v>41000000</v>
      </c>
      <c r="BA289" s="1215"/>
      <c r="BB289" s="1215"/>
      <c r="BC289" s="1215"/>
      <c r="BD289" s="1215"/>
      <c r="BE289" s="1215"/>
      <c r="BF289" s="1215"/>
      <c r="BG289" s="1215"/>
      <c r="BH289" s="1215"/>
      <c r="BI289" s="1215"/>
      <c r="BJ289" s="1215"/>
      <c r="BK289" s="1215"/>
      <c r="BL289" s="1215"/>
      <c r="BM289" s="1215"/>
      <c r="BN289" s="1215"/>
      <c r="BO289" s="1215"/>
      <c r="BP289" s="1215"/>
      <c r="BQ289" s="1215"/>
      <c r="BR289" s="1215"/>
      <c r="BS289" s="1215"/>
      <c r="BT289" s="1215"/>
      <c r="BU289" s="1215">
        <v>28000000</v>
      </c>
      <c r="BV289" s="1215"/>
      <c r="BW289" s="695">
        <f t="shared" si="114"/>
        <v>69000000</v>
      </c>
      <c r="BX289" s="1215">
        <v>76000000</v>
      </c>
      <c r="BY289" s="1215"/>
      <c r="BZ289" s="1215"/>
      <c r="CA289" s="1215"/>
      <c r="CB289" s="1215"/>
      <c r="CC289" s="1215"/>
      <c r="CD289" s="1215"/>
      <c r="CE289" s="1215"/>
      <c r="CF289" s="1215"/>
      <c r="CG289" s="1215"/>
      <c r="CH289" s="1215"/>
      <c r="CI289" s="1215"/>
      <c r="CJ289" s="1215"/>
      <c r="CK289" s="1215"/>
      <c r="CL289" s="1215"/>
      <c r="CM289" s="1215"/>
      <c r="CN289" s="1215"/>
      <c r="CO289" s="1215"/>
      <c r="CP289" s="1215"/>
      <c r="CQ289" s="1215"/>
      <c r="CR289" s="1215"/>
      <c r="CS289" s="1215">
        <v>43000000</v>
      </c>
      <c r="CT289" s="1215"/>
      <c r="CU289" s="695">
        <f t="shared" si="125"/>
        <v>119000000</v>
      </c>
      <c r="CV289" s="1215">
        <v>43000000</v>
      </c>
      <c r="CW289" s="1215"/>
      <c r="CX289" s="1215"/>
      <c r="CY289" s="1215"/>
      <c r="CZ289" s="1215"/>
      <c r="DA289" s="1215"/>
      <c r="DB289" s="1277"/>
      <c r="DC289" s="1277"/>
      <c r="DD289" s="1277"/>
      <c r="DE289" s="1277"/>
      <c r="DF289" s="1277"/>
      <c r="DG289" s="1277"/>
      <c r="DH289" s="1277"/>
      <c r="DI289" s="1277"/>
      <c r="DJ289" s="1277"/>
      <c r="DK289" s="1277"/>
      <c r="DL289" s="1277"/>
      <c r="DM289" s="1277"/>
      <c r="DN289" s="1277"/>
      <c r="DO289" s="1289"/>
      <c r="DP289" s="1277"/>
      <c r="DQ289" s="1277">
        <v>45000000</v>
      </c>
      <c r="DR289" s="1277"/>
      <c r="DS289" s="1286">
        <f t="shared" si="126"/>
        <v>88000000</v>
      </c>
      <c r="DT289" s="1215">
        <f t="shared" si="124"/>
        <v>317100000</v>
      </c>
      <c r="DU289" s="753" t="s">
        <v>1225</v>
      </c>
    </row>
    <row r="290" spans="1:130" ht="52.5" customHeight="1" x14ac:dyDescent="0.25">
      <c r="A290" s="832">
        <v>4</v>
      </c>
      <c r="B290" s="1200" t="s">
        <v>803</v>
      </c>
      <c r="C290" s="832" t="s">
        <v>398</v>
      </c>
      <c r="D290" s="1198" t="s">
        <v>901</v>
      </c>
      <c r="E290" s="969" t="s">
        <v>902</v>
      </c>
      <c r="F290" s="969" t="s">
        <v>916</v>
      </c>
      <c r="G290" s="969" t="s">
        <v>917</v>
      </c>
      <c r="H290" s="1150">
        <v>1</v>
      </c>
      <c r="I290" s="832" t="s">
        <v>918</v>
      </c>
      <c r="J290" s="832" t="s">
        <v>176</v>
      </c>
      <c r="K290" s="832" t="s">
        <v>38</v>
      </c>
      <c r="L290" s="1150">
        <v>1</v>
      </c>
      <c r="M290" s="1150">
        <v>1</v>
      </c>
      <c r="N290" s="832" t="s">
        <v>960</v>
      </c>
      <c r="O290" s="1175" t="s">
        <v>961</v>
      </c>
      <c r="P290" s="1147">
        <v>0</v>
      </c>
      <c r="Q290" s="1175"/>
      <c r="R290" s="1175" t="s">
        <v>962</v>
      </c>
      <c r="S290" s="1175" t="s">
        <v>32</v>
      </c>
      <c r="T290" s="1175" t="s">
        <v>33</v>
      </c>
      <c r="U290" s="1147">
        <v>2</v>
      </c>
      <c r="V290" s="1147">
        <v>2</v>
      </c>
      <c r="W290" s="1159">
        <v>0.5</v>
      </c>
      <c r="X290" s="1287">
        <v>0.5</v>
      </c>
      <c r="Y290" s="1287">
        <v>0.5</v>
      </c>
      <c r="Z290" s="1287">
        <v>0.5</v>
      </c>
      <c r="AA290" s="1153">
        <v>4000000</v>
      </c>
      <c r="AB290" s="1221"/>
      <c r="AC290" s="1221"/>
      <c r="AD290" s="1213"/>
      <c r="AE290" s="1213"/>
      <c r="AF290" s="1288"/>
      <c r="AG290" s="1288"/>
      <c r="AH290" s="1288"/>
      <c r="AI290" s="1288"/>
      <c r="AJ290" s="1288"/>
      <c r="AK290" s="1288"/>
      <c r="AL290" s="1288"/>
      <c r="AM290" s="1288"/>
      <c r="AN290" s="1288"/>
      <c r="AO290" s="1288"/>
      <c r="AP290" s="1288"/>
      <c r="AQ290" s="1288"/>
      <c r="AR290" s="1288"/>
      <c r="AS290" s="1288"/>
      <c r="AT290" s="1288"/>
      <c r="AU290" s="1288"/>
      <c r="AV290" s="1288"/>
      <c r="AW290" s="1288">
        <v>5500000</v>
      </c>
      <c r="AX290" s="1288"/>
      <c r="AY290" s="695">
        <f t="shared" si="123"/>
        <v>9500000</v>
      </c>
      <c r="AZ290" s="1215">
        <v>66000000</v>
      </c>
      <c r="BA290" s="1215"/>
      <c r="BB290" s="1215"/>
      <c r="BC290" s="1215"/>
      <c r="BD290" s="1215"/>
      <c r="BE290" s="1215"/>
      <c r="BF290" s="1215"/>
      <c r="BG290" s="1215"/>
      <c r="BH290" s="1215"/>
      <c r="BI290" s="1215"/>
      <c r="BJ290" s="1215"/>
      <c r="BK290" s="1215"/>
      <c r="BL290" s="1215"/>
      <c r="BM290" s="1215"/>
      <c r="BN290" s="1215"/>
      <c r="BO290" s="1215"/>
      <c r="BP290" s="1215"/>
      <c r="BQ290" s="1215"/>
      <c r="BR290" s="1215"/>
      <c r="BS290" s="1215"/>
      <c r="BT290" s="1215"/>
      <c r="BU290" s="1215">
        <v>27000000</v>
      </c>
      <c r="BV290" s="1215"/>
      <c r="BW290" s="695">
        <f t="shared" si="114"/>
        <v>93000000</v>
      </c>
      <c r="BX290" s="1215">
        <v>78000000</v>
      </c>
      <c r="BY290" s="1215"/>
      <c r="BZ290" s="1215"/>
      <c r="CA290" s="1215"/>
      <c r="CB290" s="1215"/>
      <c r="CC290" s="1215"/>
      <c r="CD290" s="1215"/>
      <c r="CE290" s="1215"/>
      <c r="CF290" s="1215"/>
      <c r="CG290" s="1215"/>
      <c r="CH290" s="1215"/>
      <c r="CI290" s="1215"/>
      <c r="CJ290" s="1215"/>
      <c r="CK290" s="1215"/>
      <c r="CL290" s="1215"/>
      <c r="CM290" s="1215"/>
      <c r="CN290" s="1215"/>
      <c r="CO290" s="1215"/>
      <c r="CP290" s="1215"/>
      <c r="CQ290" s="1215"/>
      <c r="CR290" s="1215"/>
      <c r="CS290" s="1215"/>
      <c r="CT290" s="1215"/>
      <c r="CU290" s="695">
        <f t="shared" si="125"/>
        <v>78000000</v>
      </c>
      <c r="CV290" s="1215">
        <v>18000000</v>
      </c>
      <c r="CW290" s="1215"/>
      <c r="CX290" s="1215"/>
      <c r="CY290" s="1215"/>
      <c r="CZ290" s="1215"/>
      <c r="DA290" s="1215"/>
      <c r="DB290" s="1277"/>
      <c r="DC290" s="1277"/>
      <c r="DD290" s="1277"/>
      <c r="DE290" s="1277"/>
      <c r="DF290" s="1277"/>
      <c r="DG290" s="1277"/>
      <c r="DH290" s="1277"/>
      <c r="DI290" s="1277"/>
      <c r="DJ290" s="1277"/>
      <c r="DK290" s="1277"/>
      <c r="DL290" s="1277"/>
      <c r="DM290" s="1277"/>
      <c r="DN290" s="1277"/>
      <c r="DO290" s="1289"/>
      <c r="DP290" s="1277"/>
      <c r="DQ290" s="1277"/>
      <c r="DR290" s="1277"/>
      <c r="DS290" s="1286">
        <f t="shared" si="126"/>
        <v>18000000</v>
      </c>
      <c r="DT290" s="1215">
        <f t="shared" si="124"/>
        <v>198500000</v>
      </c>
      <c r="DU290" s="753" t="s">
        <v>1225</v>
      </c>
    </row>
    <row r="291" spans="1:130" ht="16.5" x14ac:dyDescent="0.25">
      <c r="A291" s="1445" t="s">
        <v>1227</v>
      </c>
      <c r="B291" s="1445"/>
      <c r="C291" s="1445"/>
      <c r="D291" s="1445"/>
      <c r="E291" s="1445"/>
      <c r="F291" s="1445"/>
      <c r="G291" s="1445"/>
      <c r="H291" s="1445"/>
      <c r="I291" s="1445"/>
      <c r="J291" s="1445"/>
      <c r="K291" s="1445"/>
      <c r="L291" s="1445"/>
      <c r="M291" s="1445"/>
      <c r="N291" s="1445"/>
      <c r="O291" s="1445"/>
      <c r="P291" s="1445"/>
      <c r="Q291" s="1445"/>
      <c r="R291" s="1445"/>
      <c r="S291" s="1445"/>
      <c r="T291" s="1445"/>
      <c r="U291" s="1445"/>
      <c r="V291" s="1445"/>
      <c r="W291" s="1445"/>
      <c r="X291" s="1445"/>
      <c r="Y291" s="1445"/>
      <c r="Z291" s="1445"/>
      <c r="AA291" s="1332">
        <f>SUM(AA285:AA290)</f>
        <v>1920000000</v>
      </c>
      <c r="AB291" s="1330">
        <f t="shared" ref="AB291:CR291" si="127">SUM(AB285:AB290)</f>
        <v>0</v>
      </c>
      <c r="AC291" s="1330"/>
      <c r="AD291" s="1330">
        <f t="shared" si="127"/>
        <v>0</v>
      </c>
      <c r="AE291" s="1330">
        <f t="shared" si="127"/>
        <v>0</v>
      </c>
      <c r="AF291" s="1330">
        <f t="shared" si="127"/>
        <v>0</v>
      </c>
      <c r="AG291" s="1330">
        <f t="shared" si="127"/>
        <v>0</v>
      </c>
      <c r="AH291" s="1330">
        <f t="shared" si="127"/>
        <v>0</v>
      </c>
      <c r="AI291" s="1330">
        <f t="shared" si="127"/>
        <v>0</v>
      </c>
      <c r="AJ291" s="1330">
        <f t="shared" si="127"/>
        <v>0</v>
      </c>
      <c r="AK291" s="1330">
        <f t="shared" si="127"/>
        <v>0</v>
      </c>
      <c r="AL291" s="1330">
        <f t="shared" si="127"/>
        <v>0</v>
      </c>
      <c r="AM291" s="1330">
        <f t="shared" si="127"/>
        <v>0</v>
      </c>
      <c r="AN291" s="1330">
        <f t="shared" si="127"/>
        <v>0</v>
      </c>
      <c r="AO291" s="1330">
        <f t="shared" si="127"/>
        <v>0</v>
      </c>
      <c r="AP291" s="1330">
        <f t="shared" si="127"/>
        <v>0</v>
      </c>
      <c r="AQ291" s="1330">
        <f t="shared" si="127"/>
        <v>0</v>
      </c>
      <c r="AR291" s="1330">
        <f t="shared" si="127"/>
        <v>0</v>
      </c>
      <c r="AS291" s="1330">
        <f t="shared" si="127"/>
        <v>0</v>
      </c>
      <c r="AT291" s="1330">
        <f t="shared" si="127"/>
        <v>0</v>
      </c>
      <c r="AU291" s="1330">
        <f t="shared" si="127"/>
        <v>0</v>
      </c>
      <c r="AV291" s="1330">
        <f t="shared" si="127"/>
        <v>0</v>
      </c>
      <c r="AW291" s="1330">
        <f t="shared" si="127"/>
        <v>1179600000</v>
      </c>
      <c r="AX291" s="1331"/>
      <c r="AY291" s="1327">
        <f t="shared" si="127"/>
        <v>3099600000</v>
      </c>
      <c r="AZ291" s="1351">
        <f t="shared" si="127"/>
        <v>3230000000</v>
      </c>
      <c r="BA291" s="1351">
        <f t="shared" si="127"/>
        <v>0</v>
      </c>
      <c r="BB291" s="1351"/>
      <c r="BC291" s="1351">
        <f t="shared" si="127"/>
        <v>0</v>
      </c>
      <c r="BD291" s="1351">
        <f t="shared" si="127"/>
        <v>0</v>
      </c>
      <c r="BE291" s="1351">
        <f t="shared" si="127"/>
        <v>0</v>
      </c>
      <c r="BF291" s="1351">
        <f t="shared" si="127"/>
        <v>0</v>
      </c>
      <c r="BG291" s="1351">
        <f t="shared" si="127"/>
        <v>0</v>
      </c>
      <c r="BH291" s="1351">
        <f t="shared" si="127"/>
        <v>0</v>
      </c>
      <c r="BI291" s="1351">
        <f t="shared" si="127"/>
        <v>0</v>
      </c>
      <c r="BJ291" s="1351">
        <f t="shared" si="127"/>
        <v>0</v>
      </c>
      <c r="BK291" s="1351">
        <f t="shared" si="127"/>
        <v>0</v>
      </c>
      <c r="BL291" s="1351">
        <f t="shared" si="127"/>
        <v>0</v>
      </c>
      <c r="BM291" s="1351">
        <f t="shared" si="127"/>
        <v>0</v>
      </c>
      <c r="BN291" s="1351">
        <f t="shared" si="127"/>
        <v>0</v>
      </c>
      <c r="BO291" s="1351">
        <f t="shared" si="127"/>
        <v>0</v>
      </c>
      <c r="BP291" s="1351">
        <f t="shared" si="127"/>
        <v>0</v>
      </c>
      <c r="BQ291" s="1351">
        <f t="shared" si="127"/>
        <v>0</v>
      </c>
      <c r="BR291" s="1351">
        <f t="shared" si="127"/>
        <v>0</v>
      </c>
      <c r="BS291" s="1351">
        <f t="shared" si="127"/>
        <v>0</v>
      </c>
      <c r="BT291" s="1351">
        <f t="shared" si="127"/>
        <v>0</v>
      </c>
      <c r="BU291" s="1351">
        <f t="shared" si="127"/>
        <v>2351000000</v>
      </c>
      <c r="BV291" s="1351"/>
      <c r="BW291" s="1351">
        <f t="shared" si="127"/>
        <v>5581000000</v>
      </c>
      <c r="BX291" s="934">
        <f t="shared" si="127"/>
        <v>3574000000</v>
      </c>
      <c r="BY291" s="934">
        <f t="shared" si="127"/>
        <v>0</v>
      </c>
      <c r="BZ291" s="934"/>
      <c r="CA291" s="934">
        <f t="shared" si="127"/>
        <v>0</v>
      </c>
      <c r="CB291" s="934">
        <f t="shared" si="127"/>
        <v>0</v>
      </c>
      <c r="CC291" s="934">
        <f t="shared" si="127"/>
        <v>0</v>
      </c>
      <c r="CD291" s="934">
        <f t="shared" si="127"/>
        <v>0</v>
      </c>
      <c r="CE291" s="934">
        <f t="shared" si="127"/>
        <v>0</v>
      </c>
      <c r="CF291" s="934">
        <f t="shared" si="127"/>
        <v>0</v>
      </c>
      <c r="CG291" s="934">
        <f t="shared" si="127"/>
        <v>0</v>
      </c>
      <c r="CH291" s="934">
        <f t="shared" si="127"/>
        <v>0</v>
      </c>
      <c r="CI291" s="934">
        <f t="shared" si="127"/>
        <v>0</v>
      </c>
      <c r="CJ291" s="934">
        <f t="shared" si="127"/>
        <v>0</v>
      </c>
      <c r="CK291" s="934">
        <f t="shared" si="127"/>
        <v>0</v>
      </c>
      <c r="CL291" s="934">
        <f t="shared" si="127"/>
        <v>0</v>
      </c>
      <c r="CM291" s="934">
        <f t="shared" si="127"/>
        <v>0</v>
      </c>
      <c r="CN291" s="934">
        <f t="shared" si="127"/>
        <v>0</v>
      </c>
      <c r="CO291" s="934">
        <f t="shared" si="127"/>
        <v>0</v>
      </c>
      <c r="CP291" s="934">
        <f t="shared" si="127"/>
        <v>0</v>
      </c>
      <c r="CQ291" s="934">
        <f t="shared" si="127"/>
        <v>0</v>
      </c>
      <c r="CR291" s="934">
        <f t="shared" si="127"/>
        <v>0</v>
      </c>
      <c r="CS291" s="934">
        <f t="shared" ref="CS291:DU291" si="128">SUM(CS285:CS290)</f>
        <v>78000000</v>
      </c>
      <c r="CT291" s="934"/>
      <c r="CU291" s="1351">
        <f t="shared" si="128"/>
        <v>3652000000</v>
      </c>
      <c r="CV291" s="1351">
        <f t="shared" si="128"/>
        <v>3376000000</v>
      </c>
      <c r="CW291" s="1351">
        <f t="shared" si="128"/>
        <v>0</v>
      </c>
      <c r="CX291" s="1351"/>
      <c r="CY291" s="1351">
        <f t="shared" si="128"/>
        <v>0</v>
      </c>
      <c r="CZ291" s="1351">
        <f t="shared" si="128"/>
        <v>0</v>
      </c>
      <c r="DA291" s="1351">
        <f t="shared" si="128"/>
        <v>0</v>
      </c>
      <c r="DB291" s="1351">
        <f t="shared" si="128"/>
        <v>0</v>
      </c>
      <c r="DC291" s="1351">
        <f t="shared" si="128"/>
        <v>0</v>
      </c>
      <c r="DD291" s="1351">
        <f t="shared" si="128"/>
        <v>0</v>
      </c>
      <c r="DE291" s="1351">
        <f t="shared" si="128"/>
        <v>0</v>
      </c>
      <c r="DF291" s="1351">
        <f t="shared" si="128"/>
        <v>0</v>
      </c>
      <c r="DG291" s="1351">
        <f t="shared" si="128"/>
        <v>0</v>
      </c>
      <c r="DH291" s="1351">
        <f t="shared" si="128"/>
        <v>0</v>
      </c>
      <c r="DI291" s="1351">
        <f t="shared" si="128"/>
        <v>0</v>
      </c>
      <c r="DJ291" s="1351">
        <f t="shared" si="128"/>
        <v>0</v>
      </c>
      <c r="DK291" s="1351">
        <f t="shared" si="128"/>
        <v>0</v>
      </c>
      <c r="DL291" s="1351">
        <f t="shared" si="128"/>
        <v>0</v>
      </c>
      <c r="DM291" s="1351">
        <f t="shared" si="128"/>
        <v>0</v>
      </c>
      <c r="DN291" s="1351">
        <f t="shared" si="128"/>
        <v>0</v>
      </c>
      <c r="DO291" s="1351">
        <f t="shared" si="128"/>
        <v>0</v>
      </c>
      <c r="DP291" s="1351">
        <f t="shared" si="128"/>
        <v>0</v>
      </c>
      <c r="DQ291" s="1351">
        <f t="shared" si="128"/>
        <v>87000000</v>
      </c>
      <c r="DR291" s="1352"/>
      <c r="DS291" s="1352">
        <f t="shared" si="128"/>
        <v>3463000000</v>
      </c>
      <c r="DT291" s="1351">
        <f t="shared" si="128"/>
        <v>15795600000</v>
      </c>
      <c r="DU291" s="1353">
        <f t="shared" si="128"/>
        <v>0</v>
      </c>
      <c r="DV291" s="1354"/>
      <c r="DW291" s="789"/>
      <c r="DX291" s="789"/>
      <c r="DY291" s="789"/>
      <c r="DZ291" s="789"/>
    </row>
    <row r="292" spans="1:130" ht="58.5" customHeight="1" x14ac:dyDescent="0.25">
      <c r="A292" s="1198">
        <v>5</v>
      </c>
      <c r="B292" s="1199" t="s">
        <v>963</v>
      </c>
      <c r="C292" s="1198" t="s">
        <v>398</v>
      </c>
      <c r="D292" s="1198" t="s">
        <v>976</v>
      </c>
      <c r="E292" s="1198" t="s">
        <v>977</v>
      </c>
      <c r="F292" s="1198" t="s">
        <v>978</v>
      </c>
      <c r="G292" s="1198" t="s">
        <v>979</v>
      </c>
      <c r="H292" s="1239">
        <v>0</v>
      </c>
      <c r="I292" s="832" t="s">
        <v>980</v>
      </c>
      <c r="J292" s="1201" t="s">
        <v>176</v>
      </c>
      <c r="K292" s="1198" t="s">
        <v>33</v>
      </c>
      <c r="L292" s="1291">
        <v>1</v>
      </c>
      <c r="M292" s="1291">
        <v>1</v>
      </c>
      <c r="N292" s="1252" t="s">
        <v>981</v>
      </c>
      <c r="O292" s="1252" t="s">
        <v>982</v>
      </c>
      <c r="P292" s="1252">
        <v>29</v>
      </c>
      <c r="Q292" s="1253">
        <v>2023</v>
      </c>
      <c r="R292" s="969" t="s">
        <v>983</v>
      </c>
      <c r="S292" s="969" t="s">
        <v>105</v>
      </c>
      <c r="T292" s="969" t="s">
        <v>33</v>
      </c>
      <c r="U292" s="969">
        <v>43</v>
      </c>
      <c r="V292" s="969">
        <v>43</v>
      </c>
      <c r="W292" s="969">
        <v>36</v>
      </c>
      <c r="X292" s="969">
        <v>39</v>
      </c>
      <c r="Y292" s="969">
        <v>42</v>
      </c>
      <c r="Z292" s="969">
        <v>43</v>
      </c>
      <c r="AA292" s="1203">
        <v>150441000</v>
      </c>
      <c r="AB292" s="1292"/>
      <c r="AC292" s="1292"/>
      <c r="AD292" s="1292"/>
      <c r="AE292" s="1292"/>
      <c r="AF292" s="1292"/>
      <c r="AG292" s="1292"/>
      <c r="AH292" s="1292"/>
      <c r="AI292" s="1292"/>
      <c r="AJ292" s="1292"/>
      <c r="AK292" s="1292"/>
      <c r="AL292" s="1292"/>
      <c r="AM292" s="1292"/>
      <c r="AN292" s="1292"/>
      <c r="AO292" s="1292"/>
      <c r="AP292" s="1292"/>
      <c r="AQ292" s="1292"/>
      <c r="AR292" s="1292"/>
      <c r="AS292" s="1292"/>
      <c r="AT292" s="1292"/>
      <c r="AU292" s="1292"/>
      <c r="AV292" s="1292"/>
      <c r="AW292" s="1292"/>
      <c r="AX292" s="1292"/>
      <c r="AY292" s="1347">
        <f t="shared" ref="AY292:AY299" si="129">SUM(AA292:AW292)</f>
        <v>150441000</v>
      </c>
      <c r="AZ292" s="1292">
        <v>156896000</v>
      </c>
      <c r="BA292" s="1292"/>
      <c r="BB292" s="1292"/>
      <c r="BC292" s="1292"/>
      <c r="BD292" s="1292"/>
      <c r="BE292" s="1292"/>
      <c r="BF292" s="1292"/>
      <c r="BG292" s="1292"/>
      <c r="BH292" s="1292"/>
      <c r="BI292" s="1292"/>
      <c r="BJ292" s="1292"/>
      <c r="BK292" s="1292"/>
      <c r="BL292" s="1292"/>
      <c r="BM292" s="1292"/>
      <c r="BN292" s="1292"/>
      <c r="BO292" s="1292"/>
      <c r="BP292" s="1292"/>
      <c r="BQ292" s="1292"/>
      <c r="BR292" s="1292"/>
      <c r="BS292" s="1292"/>
      <c r="BT292" s="1292"/>
      <c r="BU292" s="1292"/>
      <c r="BV292" s="1292"/>
      <c r="BW292" s="1347">
        <f>SUM(AZ292:BU292)</f>
        <v>156896000</v>
      </c>
      <c r="BX292" s="1292">
        <v>163956320</v>
      </c>
      <c r="BY292" s="1292"/>
      <c r="BZ292" s="1292"/>
      <c r="CA292" s="1292"/>
      <c r="CB292" s="1292"/>
      <c r="CC292" s="1292"/>
      <c r="CD292" s="1292"/>
      <c r="CE292" s="1292"/>
      <c r="CF292" s="1292"/>
      <c r="CG292" s="1292"/>
      <c r="CH292" s="1292"/>
      <c r="CI292" s="1292"/>
      <c r="CJ292" s="1292"/>
      <c r="CK292" s="1292"/>
      <c r="CL292" s="1292"/>
      <c r="CM292" s="1292"/>
      <c r="CN292" s="1292"/>
      <c r="CO292" s="1292"/>
      <c r="CP292" s="1292"/>
      <c r="CQ292" s="1292"/>
      <c r="CR292" s="1292"/>
      <c r="CS292" s="1292"/>
      <c r="CT292" s="1292"/>
      <c r="CU292" s="1347">
        <f>SUM(BX292:CS292)</f>
        <v>163956320</v>
      </c>
      <c r="CV292" s="1292">
        <v>171334354.39999998</v>
      </c>
      <c r="CW292" s="1292"/>
      <c r="CX292" s="1292"/>
      <c r="CY292" s="1292"/>
      <c r="CZ292" s="1292"/>
      <c r="DA292" s="1293"/>
      <c r="DB292" s="1293"/>
      <c r="DC292" s="1293"/>
      <c r="DD292" s="1293"/>
      <c r="DE292" s="1293"/>
      <c r="DF292" s="1293"/>
      <c r="DG292" s="1293"/>
      <c r="DH292" s="1293"/>
      <c r="DI292" s="1293"/>
      <c r="DJ292" s="1293"/>
      <c r="DK292" s="1293"/>
      <c r="DL292" s="1293"/>
      <c r="DM292" s="1293"/>
      <c r="DN292" s="1293"/>
      <c r="DO292" s="1293"/>
      <c r="DP292" s="1293"/>
      <c r="DQ292" s="1293"/>
      <c r="DR292" s="1293"/>
      <c r="DS292" s="1364">
        <f t="shared" ref="DS292" si="130">+SUM(CV292:CZ292)</f>
        <v>171334354.39999998</v>
      </c>
      <c r="DT292" s="1190">
        <f t="shared" ref="DT292:DT299" si="131">+AY292+BW292+CU292+DS292</f>
        <v>642627674.39999998</v>
      </c>
      <c r="DU292" s="1294" t="s">
        <v>1182</v>
      </c>
      <c r="DV292" s="789"/>
      <c r="DW292" s="789"/>
      <c r="DX292" s="789"/>
      <c r="DY292" s="789"/>
      <c r="DZ292" s="789"/>
    </row>
    <row r="293" spans="1:130" ht="58.5" customHeight="1" x14ac:dyDescent="0.25">
      <c r="A293" s="1198">
        <v>5</v>
      </c>
      <c r="B293" s="1199" t="s">
        <v>963</v>
      </c>
      <c r="C293" s="1198" t="s">
        <v>398</v>
      </c>
      <c r="D293" s="1198" t="s">
        <v>976</v>
      </c>
      <c r="E293" s="1198" t="s">
        <v>977</v>
      </c>
      <c r="F293" s="1198" t="s">
        <v>978</v>
      </c>
      <c r="G293" s="1198" t="s">
        <v>979</v>
      </c>
      <c r="H293" s="1239">
        <v>0</v>
      </c>
      <c r="I293" s="832" t="s">
        <v>980</v>
      </c>
      <c r="J293" s="1201" t="s">
        <v>176</v>
      </c>
      <c r="K293" s="1198" t="s">
        <v>33</v>
      </c>
      <c r="L293" s="1291">
        <v>1</v>
      </c>
      <c r="M293" s="1291">
        <v>1</v>
      </c>
      <c r="N293" s="1252" t="s">
        <v>984</v>
      </c>
      <c r="O293" s="1252" t="s">
        <v>985</v>
      </c>
      <c r="P293" s="1252">
        <v>15</v>
      </c>
      <c r="Q293" s="1253" t="s">
        <v>324</v>
      </c>
      <c r="R293" s="969" t="s">
        <v>986</v>
      </c>
      <c r="S293" s="969" t="s">
        <v>105</v>
      </c>
      <c r="T293" s="969" t="s">
        <v>33</v>
      </c>
      <c r="U293" s="969">
        <v>22</v>
      </c>
      <c r="V293" s="969">
        <v>22</v>
      </c>
      <c r="W293" s="969">
        <v>6</v>
      </c>
      <c r="X293" s="969">
        <v>5</v>
      </c>
      <c r="Y293" s="969">
        <v>5</v>
      </c>
      <c r="Z293" s="969">
        <v>6</v>
      </c>
      <c r="AA293" s="1203">
        <v>302822000</v>
      </c>
      <c r="AB293" s="1292"/>
      <c r="AC293" s="1292"/>
      <c r="AD293" s="1292"/>
      <c r="AE293" s="1292"/>
      <c r="AF293" s="1292"/>
      <c r="AG293" s="1292"/>
      <c r="AH293" s="1292"/>
      <c r="AI293" s="1292"/>
      <c r="AJ293" s="1292"/>
      <c r="AK293" s="1292"/>
      <c r="AL293" s="1292"/>
      <c r="AM293" s="1292"/>
      <c r="AN293" s="1292"/>
      <c r="AO293" s="1292"/>
      <c r="AP293" s="1292"/>
      <c r="AQ293" s="1292"/>
      <c r="AR293" s="1292"/>
      <c r="AS293" s="1292"/>
      <c r="AT293" s="1292"/>
      <c r="AU293" s="1292"/>
      <c r="AV293" s="1292"/>
      <c r="AW293" s="1292"/>
      <c r="AX293" s="1292"/>
      <c r="AY293" s="1347">
        <f t="shared" si="129"/>
        <v>302822000</v>
      </c>
      <c r="AZ293" s="1292">
        <v>78448000</v>
      </c>
      <c r="BA293" s="1292"/>
      <c r="BB293" s="1292"/>
      <c r="BC293" s="1292"/>
      <c r="BD293" s="1292"/>
      <c r="BE293" s="1292"/>
      <c r="BF293" s="1292"/>
      <c r="BG293" s="1292"/>
      <c r="BH293" s="1292"/>
      <c r="BI293" s="1292"/>
      <c r="BJ293" s="1292"/>
      <c r="BK293" s="1292"/>
      <c r="BL293" s="1292"/>
      <c r="BM293" s="1292"/>
      <c r="BN293" s="1292"/>
      <c r="BO293" s="1292"/>
      <c r="BP293" s="1292"/>
      <c r="BQ293" s="1292"/>
      <c r="BR293" s="1292"/>
      <c r="BS293" s="1292"/>
      <c r="BT293" s="1292"/>
      <c r="BU293" s="1292"/>
      <c r="BV293" s="1292"/>
      <c r="BW293" s="1347">
        <f t="shared" ref="BW293:BW299" si="132">SUM(AZ293:BU293)</f>
        <v>78448000</v>
      </c>
      <c r="BX293" s="1292">
        <v>81978160</v>
      </c>
      <c r="BY293" s="1292"/>
      <c r="BZ293" s="1292"/>
      <c r="CA293" s="1292"/>
      <c r="CB293" s="1292"/>
      <c r="CC293" s="1292"/>
      <c r="CD293" s="1292"/>
      <c r="CE293" s="1292"/>
      <c r="CF293" s="1292"/>
      <c r="CG293" s="1292"/>
      <c r="CH293" s="1292"/>
      <c r="CI293" s="1292"/>
      <c r="CJ293" s="1292"/>
      <c r="CK293" s="1292"/>
      <c r="CL293" s="1292"/>
      <c r="CM293" s="1292"/>
      <c r="CN293" s="1292"/>
      <c r="CO293" s="1292"/>
      <c r="CP293" s="1292"/>
      <c r="CQ293" s="1292"/>
      <c r="CR293" s="1292"/>
      <c r="CS293" s="1292"/>
      <c r="CT293" s="1292"/>
      <c r="CU293" s="1347">
        <f t="shared" ref="CU293:CU299" si="133">SUM(BX293:CS293)</f>
        <v>81978160</v>
      </c>
      <c r="CV293" s="1292">
        <v>85667177.199999988</v>
      </c>
      <c r="CW293" s="1292"/>
      <c r="CX293" s="1292"/>
      <c r="CY293" s="1292"/>
      <c r="CZ293" s="1292"/>
      <c r="DA293" s="1293"/>
      <c r="DB293" s="1293"/>
      <c r="DC293" s="1293"/>
      <c r="DD293" s="1293"/>
      <c r="DE293" s="1293"/>
      <c r="DF293" s="1293"/>
      <c r="DG293" s="1293"/>
      <c r="DH293" s="1293"/>
      <c r="DI293" s="1293"/>
      <c r="DJ293" s="1293"/>
      <c r="DK293" s="1293"/>
      <c r="DL293" s="1293"/>
      <c r="DM293" s="1293"/>
      <c r="DN293" s="1293"/>
      <c r="DO293" s="1293"/>
      <c r="DP293" s="1293"/>
      <c r="DQ293" s="1293"/>
      <c r="DR293" s="1293"/>
      <c r="DS293" s="1364">
        <f>SUM(CV293:DQ293)</f>
        <v>85667177.199999988</v>
      </c>
      <c r="DT293" s="1190">
        <f t="shared" si="131"/>
        <v>548915337.20000005</v>
      </c>
      <c r="DU293" s="1294" t="s">
        <v>1182</v>
      </c>
      <c r="DV293" s="789"/>
      <c r="DW293" s="789"/>
      <c r="DX293" s="789"/>
      <c r="DY293" s="789"/>
      <c r="DZ293" s="789"/>
    </row>
    <row r="294" spans="1:130" ht="58.5" customHeight="1" x14ac:dyDescent="0.25">
      <c r="A294" s="1198">
        <v>5</v>
      </c>
      <c r="B294" s="1199" t="s">
        <v>963</v>
      </c>
      <c r="C294" s="1198" t="s">
        <v>398</v>
      </c>
      <c r="D294" s="1198" t="s">
        <v>976</v>
      </c>
      <c r="E294" s="1198" t="s">
        <v>977</v>
      </c>
      <c r="F294" s="1198" t="s">
        <v>978</v>
      </c>
      <c r="G294" s="1198" t="s">
        <v>979</v>
      </c>
      <c r="H294" s="1239">
        <v>0</v>
      </c>
      <c r="I294" s="832" t="s">
        <v>980</v>
      </c>
      <c r="J294" s="1201" t="s">
        <v>176</v>
      </c>
      <c r="K294" s="1198" t="s">
        <v>33</v>
      </c>
      <c r="L294" s="1291">
        <v>1</v>
      </c>
      <c r="M294" s="1291">
        <v>1</v>
      </c>
      <c r="N294" s="969" t="s">
        <v>987</v>
      </c>
      <c r="O294" s="969" t="s">
        <v>988</v>
      </c>
      <c r="P294" s="969">
        <v>12</v>
      </c>
      <c r="Q294" s="969" t="s">
        <v>324</v>
      </c>
      <c r="R294" s="969" t="s">
        <v>989</v>
      </c>
      <c r="S294" s="969" t="s">
        <v>105</v>
      </c>
      <c r="T294" s="969" t="s">
        <v>38</v>
      </c>
      <c r="U294" s="969">
        <v>13</v>
      </c>
      <c r="V294" s="969">
        <v>13</v>
      </c>
      <c r="W294" s="969">
        <v>13</v>
      </c>
      <c r="X294" s="969">
        <v>13</v>
      </c>
      <c r="Y294" s="969">
        <v>13</v>
      </c>
      <c r="Z294" s="969">
        <v>13</v>
      </c>
      <c r="AA294" s="1203">
        <v>50352000</v>
      </c>
      <c r="AB294" s="1292"/>
      <c r="AC294" s="1292"/>
      <c r="AD294" s="1292"/>
      <c r="AE294" s="1292"/>
      <c r="AF294" s="1292"/>
      <c r="AG294" s="1292"/>
      <c r="AH294" s="1292"/>
      <c r="AI294" s="1292"/>
      <c r="AJ294" s="1292"/>
      <c r="AK294" s="1292"/>
      <c r="AL294" s="1292"/>
      <c r="AM294" s="1292"/>
      <c r="AN294" s="1292"/>
      <c r="AO294" s="1292"/>
      <c r="AP294" s="1292"/>
      <c r="AQ294" s="1292"/>
      <c r="AR294" s="1292"/>
      <c r="AS294" s="1292"/>
      <c r="AT294" s="1292"/>
      <c r="AU294" s="1292"/>
      <c r="AV294" s="1292"/>
      <c r="AW294" s="1292"/>
      <c r="AX294" s="1292"/>
      <c r="AY294" s="1347">
        <f t="shared" si="129"/>
        <v>50352000</v>
      </c>
      <c r="AZ294" s="1292">
        <v>39224000</v>
      </c>
      <c r="BA294" s="1292"/>
      <c r="BB294" s="1292"/>
      <c r="BC294" s="1292"/>
      <c r="BD294" s="1292"/>
      <c r="BE294" s="1292"/>
      <c r="BF294" s="1292"/>
      <c r="BG294" s="1292"/>
      <c r="BH294" s="1292"/>
      <c r="BI294" s="1292"/>
      <c r="BJ294" s="1292"/>
      <c r="BK294" s="1292"/>
      <c r="BL294" s="1292"/>
      <c r="BM294" s="1292"/>
      <c r="BN294" s="1292"/>
      <c r="BO294" s="1292"/>
      <c r="BP294" s="1292"/>
      <c r="BQ294" s="1292"/>
      <c r="BR294" s="1292"/>
      <c r="BS294" s="1292"/>
      <c r="BT294" s="1292"/>
      <c r="BU294" s="1292"/>
      <c r="BV294" s="1292"/>
      <c r="BW294" s="1347">
        <f t="shared" si="132"/>
        <v>39224000</v>
      </c>
      <c r="BX294" s="1292">
        <v>40989080</v>
      </c>
      <c r="BY294" s="1292"/>
      <c r="BZ294" s="1292"/>
      <c r="CA294" s="1292"/>
      <c r="CB294" s="1292"/>
      <c r="CC294" s="1292"/>
      <c r="CD294" s="1292"/>
      <c r="CE294" s="1292"/>
      <c r="CF294" s="1292"/>
      <c r="CG294" s="1292"/>
      <c r="CH294" s="1292"/>
      <c r="CI294" s="1292"/>
      <c r="CJ294" s="1292"/>
      <c r="CK294" s="1292"/>
      <c r="CL294" s="1292"/>
      <c r="CM294" s="1292"/>
      <c r="CN294" s="1292"/>
      <c r="CO294" s="1292"/>
      <c r="CP294" s="1292"/>
      <c r="CQ294" s="1292"/>
      <c r="CR294" s="1292"/>
      <c r="CS294" s="1292"/>
      <c r="CT294" s="1292"/>
      <c r="CU294" s="1347">
        <f t="shared" si="133"/>
        <v>40989080</v>
      </c>
      <c r="CV294" s="1292">
        <v>42833588.599999994</v>
      </c>
      <c r="CW294" s="1292"/>
      <c r="CX294" s="1292"/>
      <c r="CY294" s="1292"/>
      <c r="CZ294" s="1292"/>
      <c r="DA294" s="1293"/>
      <c r="DB294" s="1293"/>
      <c r="DC294" s="1293"/>
      <c r="DD294" s="1293"/>
      <c r="DE294" s="1293"/>
      <c r="DF294" s="1293"/>
      <c r="DG294" s="1293"/>
      <c r="DH294" s="1293"/>
      <c r="DI294" s="1293"/>
      <c r="DJ294" s="1293"/>
      <c r="DK294" s="1293"/>
      <c r="DL294" s="1293"/>
      <c r="DM294" s="1293"/>
      <c r="DN294" s="1293"/>
      <c r="DO294" s="1293"/>
      <c r="DP294" s="1293"/>
      <c r="DQ294" s="1293"/>
      <c r="DR294" s="1293"/>
      <c r="DS294" s="1364">
        <f t="shared" ref="DS294:DS299" si="134">SUM(CV294:DQ294)</f>
        <v>42833588.599999994</v>
      </c>
      <c r="DT294" s="1190">
        <f t="shared" si="131"/>
        <v>173398668.59999999</v>
      </c>
      <c r="DU294" s="1294" t="s">
        <v>1182</v>
      </c>
      <c r="DV294" s="789"/>
      <c r="DW294" s="789"/>
      <c r="DX294" s="789"/>
      <c r="DY294" s="789"/>
      <c r="DZ294" s="789"/>
    </row>
    <row r="295" spans="1:130" ht="58.5" customHeight="1" x14ac:dyDescent="0.25">
      <c r="A295" s="1198">
        <v>5</v>
      </c>
      <c r="B295" s="1199" t="s">
        <v>963</v>
      </c>
      <c r="C295" s="1198" t="s">
        <v>398</v>
      </c>
      <c r="D295" s="1198" t="s">
        <v>976</v>
      </c>
      <c r="E295" s="1198" t="s">
        <v>977</v>
      </c>
      <c r="F295" s="1198" t="s">
        <v>990</v>
      </c>
      <c r="G295" s="1198" t="s">
        <v>991</v>
      </c>
      <c r="H295" s="1239">
        <v>1</v>
      </c>
      <c r="I295" s="832" t="s">
        <v>992</v>
      </c>
      <c r="J295" s="1201" t="s">
        <v>105</v>
      </c>
      <c r="K295" s="1198" t="s">
        <v>38</v>
      </c>
      <c r="L295" s="1198">
        <v>1</v>
      </c>
      <c r="M295" s="1198">
        <v>1</v>
      </c>
      <c r="N295" s="1252" t="s">
        <v>993</v>
      </c>
      <c r="O295" s="1252" t="s">
        <v>994</v>
      </c>
      <c r="P295" s="1252">
        <v>1</v>
      </c>
      <c r="Q295" s="1253">
        <v>2023</v>
      </c>
      <c r="R295" s="969" t="s">
        <v>995</v>
      </c>
      <c r="S295" s="969" t="s">
        <v>105</v>
      </c>
      <c r="T295" s="969" t="s">
        <v>38</v>
      </c>
      <c r="U295" s="969">
        <v>1</v>
      </c>
      <c r="V295" s="969">
        <v>1</v>
      </c>
      <c r="W295" s="969">
        <v>1</v>
      </c>
      <c r="X295" s="969">
        <v>1</v>
      </c>
      <c r="Y295" s="969">
        <v>1</v>
      </c>
      <c r="Z295" s="969">
        <v>1</v>
      </c>
      <c r="AA295" s="1203">
        <v>45100000</v>
      </c>
      <c r="AB295" s="1292"/>
      <c r="AC295" s="1292"/>
      <c r="AD295" s="1292"/>
      <c r="AE295" s="1292"/>
      <c r="AF295" s="1292"/>
      <c r="AG295" s="1292"/>
      <c r="AH295" s="1292"/>
      <c r="AI295" s="1292"/>
      <c r="AJ295" s="1292"/>
      <c r="AK295" s="1292"/>
      <c r="AL295" s="1292"/>
      <c r="AM295" s="1292"/>
      <c r="AN295" s="1292"/>
      <c r="AO295" s="1292"/>
      <c r="AP295" s="1292"/>
      <c r="AQ295" s="1292"/>
      <c r="AR295" s="1292"/>
      <c r="AS295" s="1292"/>
      <c r="AT295" s="1292"/>
      <c r="AU295" s="1292"/>
      <c r="AV295" s="1292"/>
      <c r="AW295" s="1292"/>
      <c r="AX295" s="1292"/>
      <c r="AY295" s="1347">
        <f t="shared" si="129"/>
        <v>45100000</v>
      </c>
      <c r="AZ295" s="1292">
        <v>46407899.999999993</v>
      </c>
      <c r="BA295" s="1292"/>
      <c r="BB295" s="1292"/>
      <c r="BC295" s="1292"/>
      <c r="BD295" s="1292"/>
      <c r="BE295" s="1292"/>
      <c r="BF295" s="1292"/>
      <c r="BG295" s="1292"/>
      <c r="BH295" s="1292"/>
      <c r="BI295" s="1292"/>
      <c r="BJ295" s="1292"/>
      <c r="BK295" s="1292"/>
      <c r="BL295" s="1292"/>
      <c r="BM295" s="1292"/>
      <c r="BN295" s="1292"/>
      <c r="BO295" s="1292"/>
      <c r="BP295" s="1292"/>
      <c r="BQ295" s="1292"/>
      <c r="BR295" s="1292"/>
      <c r="BS295" s="1292"/>
      <c r="BT295" s="1292"/>
      <c r="BU295" s="1292"/>
      <c r="BV295" s="1292"/>
      <c r="BW295" s="1347">
        <f t="shared" si="132"/>
        <v>46407899.999999993</v>
      </c>
      <c r="BX295" s="1292">
        <v>48496255.499999993</v>
      </c>
      <c r="BY295" s="1292"/>
      <c r="BZ295" s="1292"/>
      <c r="CA295" s="1292"/>
      <c r="CB295" s="1292"/>
      <c r="CC295" s="1292"/>
      <c r="CD295" s="1292"/>
      <c r="CE295" s="1292"/>
      <c r="CF295" s="1292"/>
      <c r="CG295" s="1292"/>
      <c r="CH295" s="1292"/>
      <c r="CI295" s="1292"/>
      <c r="CJ295" s="1292"/>
      <c r="CK295" s="1292"/>
      <c r="CL295" s="1292"/>
      <c r="CM295" s="1292"/>
      <c r="CN295" s="1292"/>
      <c r="CO295" s="1292"/>
      <c r="CP295" s="1292"/>
      <c r="CQ295" s="1292"/>
      <c r="CR295" s="1292"/>
      <c r="CS295" s="1292"/>
      <c r="CT295" s="1292"/>
      <c r="CU295" s="1347">
        <f t="shared" si="133"/>
        <v>48496255.499999993</v>
      </c>
      <c r="CV295" s="1292">
        <v>50678586.997499987</v>
      </c>
      <c r="CW295" s="1292"/>
      <c r="CX295" s="1292"/>
      <c r="CY295" s="1292"/>
      <c r="CZ295" s="1292"/>
      <c r="DA295" s="1293"/>
      <c r="DB295" s="1293"/>
      <c r="DC295" s="1293"/>
      <c r="DD295" s="1293"/>
      <c r="DE295" s="1293"/>
      <c r="DF295" s="1293"/>
      <c r="DG295" s="1293"/>
      <c r="DH295" s="1293"/>
      <c r="DI295" s="1293"/>
      <c r="DJ295" s="1293"/>
      <c r="DK295" s="1293"/>
      <c r="DL295" s="1293"/>
      <c r="DM295" s="1293"/>
      <c r="DN295" s="1293"/>
      <c r="DO295" s="1293"/>
      <c r="DP295" s="1293"/>
      <c r="DQ295" s="1293"/>
      <c r="DR295" s="1293"/>
      <c r="DS295" s="1364">
        <f t="shared" si="134"/>
        <v>50678586.997499987</v>
      </c>
      <c r="DT295" s="1190">
        <f t="shared" si="131"/>
        <v>190682742.4975</v>
      </c>
      <c r="DU295" s="1294" t="s">
        <v>1182</v>
      </c>
      <c r="DV295" s="789"/>
      <c r="DW295" s="789"/>
      <c r="DX295" s="789"/>
      <c r="DY295" s="789"/>
      <c r="DZ295" s="789"/>
    </row>
    <row r="296" spans="1:130" ht="58.5" customHeight="1" x14ac:dyDescent="0.25">
      <c r="A296" s="1198">
        <v>5</v>
      </c>
      <c r="B296" s="1199" t="s">
        <v>963</v>
      </c>
      <c r="C296" s="1198" t="s">
        <v>398</v>
      </c>
      <c r="D296" s="1198" t="s">
        <v>976</v>
      </c>
      <c r="E296" s="1198" t="s">
        <v>977</v>
      </c>
      <c r="F296" s="1198" t="s">
        <v>990</v>
      </c>
      <c r="G296" s="1198" t="s">
        <v>991</v>
      </c>
      <c r="H296" s="1239">
        <v>1</v>
      </c>
      <c r="I296" s="832" t="s">
        <v>992</v>
      </c>
      <c r="J296" s="1201" t="s">
        <v>105</v>
      </c>
      <c r="K296" s="1198" t="s">
        <v>38</v>
      </c>
      <c r="L296" s="1198">
        <v>1</v>
      </c>
      <c r="M296" s="1198">
        <v>1</v>
      </c>
      <c r="N296" s="1252" t="s">
        <v>996</v>
      </c>
      <c r="O296" s="1252" t="s">
        <v>997</v>
      </c>
      <c r="P296" s="1252">
        <v>12</v>
      </c>
      <c r="Q296" s="1252" t="s">
        <v>324</v>
      </c>
      <c r="R296" s="1295" t="s">
        <v>998</v>
      </c>
      <c r="S296" s="1295" t="s">
        <v>105</v>
      </c>
      <c r="T296" s="1263" t="s">
        <v>38</v>
      </c>
      <c r="U296" s="1263">
        <v>3</v>
      </c>
      <c r="V296" s="1263">
        <v>12</v>
      </c>
      <c r="W296" s="1263">
        <v>3</v>
      </c>
      <c r="X296" s="969">
        <v>3</v>
      </c>
      <c r="Y296" s="969">
        <v>3</v>
      </c>
      <c r="Z296" s="969">
        <v>3</v>
      </c>
      <c r="AA296" s="1203">
        <v>39224000</v>
      </c>
      <c r="AB296" s="1296"/>
      <c r="AC296" s="1296"/>
      <c r="AD296" s="1296"/>
      <c r="AE296" s="1292"/>
      <c r="AF296" s="1292"/>
      <c r="AG296" s="1292"/>
      <c r="AH296" s="1292"/>
      <c r="AI296" s="1292"/>
      <c r="AJ296" s="1292"/>
      <c r="AK296" s="1292"/>
      <c r="AL296" s="1292"/>
      <c r="AM296" s="1292"/>
      <c r="AN296" s="1292"/>
      <c r="AO296" s="1292"/>
      <c r="AP296" s="1292"/>
      <c r="AQ296" s="1292"/>
      <c r="AR296" s="1292"/>
      <c r="AS296" s="1292"/>
      <c r="AT296" s="1292"/>
      <c r="AU296" s="1292"/>
      <c r="AV296" s="1292"/>
      <c r="AW296" s="1292"/>
      <c r="AX296" s="1292"/>
      <c r="AY296" s="1347">
        <f t="shared" si="129"/>
        <v>39224000</v>
      </c>
      <c r="AZ296" s="1292">
        <v>12854655</v>
      </c>
      <c r="BA296" s="1292"/>
      <c r="BB296" s="1292"/>
      <c r="BC296" s="1292"/>
      <c r="BD296" s="1292"/>
      <c r="BE296" s="1292"/>
      <c r="BF296" s="1292"/>
      <c r="BG296" s="1292"/>
      <c r="BH296" s="1292"/>
      <c r="BI296" s="1292"/>
      <c r="BJ296" s="1292"/>
      <c r="BK296" s="1292"/>
      <c r="BL296" s="1292"/>
      <c r="BM296" s="1292"/>
      <c r="BN296" s="1292"/>
      <c r="BO296" s="1292"/>
      <c r="BP296" s="1292"/>
      <c r="BQ296" s="1292"/>
      <c r="BR296" s="1292"/>
      <c r="BS296" s="1292"/>
      <c r="BT296" s="1292"/>
      <c r="BU296" s="1292"/>
      <c r="BV296" s="1292"/>
      <c r="BW296" s="1347">
        <f t="shared" si="132"/>
        <v>12854655</v>
      </c>
      <c r="BX296" s="1292">
        <v>13433114.475</v>
      </c>
      <c r="BY296" s="1292"/>
      <c r="BZ296" s="1292"/>
      <c r="CA296" s="1292"/>
      <c r="CB296" s="1292"/>
      <c r="CC296" s="1292"/>
      <c r="CD296" s="1292"/>
      <c r="CE296" s="1292"/>
      <c r="CF296" s="1292"/>
      <c r="CG296" s="1292"/>
      <c r="CH296" s="1292"/>
      <c r="CI296" s="1292"/>
      <c r="CJ296" s="1292"/>
      <c r="CK296" s="1292"/>
      <c r="CL296" s="1292"/>
      <c r="CM296" s="1292"/>
      <c r="CN296" s="1292"/>
      <c r="CO296" s="1292"/>
      <c r="CP296" s="1292"/>
      <c r="CQ296" s="1292"/>
      <c r="CR296" s="1292"/>
      <c r="CS296" s="1292"/>
      <c r="CT296" s="1292"/>
      <c r="CU296" s="1347">
        <f t="shared" si="133"/>
        <v>13433114.475</v>
      </c>
      <c r="CV296" s="1292">
        <v>14037604.626374999</v>
      </c>
      <c r="CW296" s="1292"/>
      <c r="CX296" s="1292"/>
      <c r="CY296" s="1292"/>
      <c r="CZ296" s="1292"/>
      <c r="DA296" s="1293"/>
      <c r="DB296" s="1293"/>
      <c r="DC296" s="1293"/>
      <c r="DD296" s="1293"/>
      <c r="DE296" s="1293"/>
      <c r="DF296" s="1293"/>
      <c r="DG296" s="1293"/>
      <c r="DH296" s="1293"/>
      <c r="DI296" s="1293"/>
      <c r="DJ296" s="1293"/>
      <c r="DK296" s="1293"/>
      <c r="DL296" s="1293"/>
      <c r="DM296" s="1293"/>
      <c r="DN296" s="1293"/>
      <c r="DO296" s="1293"/>
      <c r="DP296" s="1293"/>
      <c r="DQ296" s="1293"/>
      <c r="DR296" s="1293"/>
      <c r="DS296" s="1364">
        <f t="shared" si="134"/>
        <v>14037604.626374999</v>
      </c>
      <c r="DT296" s="1190">
        <f t="shared" si="131"/>
        <v>79549374.101374999</v>
      </c>
      <c r="DU296" s="1294" t="s">
        <v>1182</v>
      </c>
      <c r="DV296" s="789"/>
      <c r="DW296" s="789"/>
      <c r="DX296" s="789"/>
      <c r="DY296" s="789"/>
      <c r="DZ296" s="789"/>
    </row>
    <row r="297" spans="1:130" ht="58.5" customHeight="1" x14ac:dyDescent="0.25">
      <c r="A297" s="1198">
        <v>5</v>
      </c>
      <c r="B297" s="1199" t="s">
        <v>963</v>
      </c>
      <c r="C297" s="1198" t="s">
        <v>398</v>
      </c>
      <c r="D297" s="1198" t="s">
        <v>976</v>
      </c>
      <c r="E297" s="1198" t="s">
        <v>977</v>
      </c>
      <c r="F297" s="1198" t="s">
        <v>990</v>
      </c>
      <c r="G297" s="1198" t="s">
        <v>991</v>
      </c>
      <c r="H297" s="1239">
        <v>1</v>
      </c>
      <c r="I297" s="832" t="s">
        <v>992</v>
      </c>
      <c r="J297" s="1201" t="s">
        <v>105</v>
      </c>
      <c r="K297" s="1198" t="s">
        <v>38</v>
      </c>
      <c r="L297" s="1198">
        <v>1</v>
      </c>
      <c r="M297" s="1198">
        <v>1</v>
      </c>
      <c r="N297" s="1252" t="s">
        <v>999</v>
      </c>
      <c r="O297" s="1252" t="s">
        <v>1000</v>
      </c>
      <c r="P297" s="1252">
        <v>1</v>
      </c>
      <c r="Q297" s="1252" t="s">
        <v>324</v>
      </c>
      <c r="R297" s="1252" t="s">
        <v>1001</v>
      </c>
      <c r="S297" s="1253" t="s">
        <v>105</v>
      </c>
      <c r="T297" s="969" t="s">
        <v>38</v>
      </c>
      <c r="U297" s="969">
        <v>1</v>
      </c>
      <c r="V297" s="969">
        <v>1</v>
      </c>
      <c r="W297" s="969">
        <v>1</v>
      </c>
      <c r="X297" s="969">
        <v>1</v>
      </c>
      <c r="Y297" s="969">
        <v>1</v>
      </c>
      <c r="Z297" s="969">
        <v>1</v>
      </c>
      <c r="AA297" s="1203">
        <v>1078601646</v>
      </c>
      <c r="AB297" s="1292"/>
      <c r="AC297" s="1292"/>
      <c r="AD297" s="1292"/>
      <c r="AE297" s="1292"/>
      <c r="AF297" s="1292"/>
      <c r="AG297" s="1292"/>
      <c r="AH297" s="1292"/>
      <c r="AI297" s="1292"/>
      <c r="AJ297" s="1292"/>
      <c r="AK297" s="1292"/>
      <c r="AL297" s="1292"/>
      <c r="AM297" s="1292"/>
      <c r="AN297" s="1292"/>
      <c r="AO297" s="1292"/>
      <c r="AP297" s="1292"/>
      <c r="AQ297" s="1292"/>
      <c r="AR297" s="1292"/>
      <c r="AS297" s="1292"/>
      <c r="AT297" s="1292"/>
      <c r="AU297" s="1292"/>
      <c r="AV297" s="1292">
        <v>2000</v>
      </c>
      <c r="AW297" s="1292"/>
      <c r="AX297" s="1292"/>
      <c r="AY297" s="1347">
        <f t="shared" si="129"/>
        <v>1078603646</v>
      </c>
      <c r="AZ297" s="1292">
        <v>1109883151.734</v>
      </c>
      <c r="BA297" s="1292">
        <v>1162927646</v>
      </c>
      <c r="BB297" s="1292"/>
      <c r="BC297" s="1292"/>
      <c r="BD297" s="1292"/>
      <c r="BE297" s="1292"/>
      <c r="BF297" s="1292"/>
      <c r="BG297" s="1292"/>
      <c r="BH297" s="1292"/>
      <c r="BI297" s="1292"/>
      <c r="BJ297" s="1292"/>
      <c r="BK297" s="1292"/>
      <c r="BL297" s="1292"/>
      <c r="BM297" s="1292"/>
      <c r="BN297" s="1292"/>
      <c r="BO297" s="1292"/>
      <c r="BP297" s="1292"/>
      <c r="BQ297" s="1292"/>
      <c r="BR297" s="1292"/>
      <c r="BS297" s="1292"/>
      <c r="BT297" s="1292"/>
      <c r="BU297" s="1292"/>
      <c r="BV297" s="1292"/>
      <c r="BW297" s="1347">
        <f t="shared" si="132"/>
        <v>2272810797.7340002</v>
      </c>
      <c r="BX297" s="1292">
        <v>1158726191</v>
      </c>
      <c r="BY297" s="1292"/>
      <c r="BZ297" s="1292"/>
      <c r="CA297" s="1292"/>
      <c r="CB297" s="1292"/>
      <c r="CC297" s="1292"/>
      <c r="CD297" s="1292"/>
      <c r="CE297" s="1292"/>
      <c r="CF297" s="1292"/>
      <c r="CG297" s="1292"/>
      <c r="CH297" s="1292"/>
      <c r="CI297" s="1292"/>
      <c r="CJ297" s="1292"/>
      <c r="CK297" s="1292"/>
      <c r="CL297" s="1292"/>
      <c r="CM297" s="1292"/>
      <c r="CN297" s="1292"/>
      <c r="CO297" s="1292"/>
      <c r="CP297" s="1292"/>
      <c r="CQ297" s="1292"/>
      <c r="CR297" s="1292"/>
      <c r="CS297" s="1292"/>
      <c r="CT297" s="1292"/>
      <c r="CU297" s="1347">
        <f t="shared" si="133"/>
        <v>1158726191</v>
      </c>
      <c r="CV297" s="1292">
        <v>1209203738.595</v>
      </c>
      <c r="CW297" s="1292"/>
      <c r="CX297" s="1292"/>
      <c r="CY297" s="1292"/>
      <c r="CZ297" s="1292"/>
      <c r="DA297" s="1293"/>
      <c r="DB297" s="1293"/>
      <c r="DC297" s="1293"/>
      <c r="DD297" s="1293"/>
      <c r="DE297" s="1293"/>
      <c r="DF297" s="1293"/>
      <c r="DG297" s="1293"/>
      <c r="DH297" s="1293"/>
      <c r="DI297" s="1293"/>
      <c r="DJ297" s="1293"/>
      <c r="DK297" s="1293"/>
      <c r="DL297" s="1293"/>
      <c r="DM297" s="1293"/>
      <c r="DN297" s="1293"/>
      <c r="DO297" s="1293"/>
      <c r="DP297" s="1293"/>
      <c r="DQ297" s="1293"/>
      <c r="DR297" s="1293"/>
      <c r="DS297" s="1364">
        <f t="shared" si="134"/>
        <v>1209203738.595</v>
      </c>
      <c r="DT297" s="1190">
        <f t="shared" si="131"/>
        <v>5719344373.3290005</v>
      </c>
      <c r="DU297" s="1294" t="s">
        <v>1182</v>
      </c>
      <c r="DV297" s="789"/>
      <c r="DW297" s="789"/>
      <c r="DX297" s="789"/>
      <c r="DY297" s="789"/>
      <c r="DZ297" s="789"/>
    </row>
    <row r="298" spans="1:130" ht="58.5" customHeight="1" x14ac:dyDescent="0.25">
      <c r="A298" s="1198">
        <v>5</v>
      </c>
      <c r="B298" s="1198" t="s">
        <v>963</v>
      </c>
      <c r="C298" s="1198" t="s">
        <v>398</v>
      </c>
      <c r="D298" s="1198" t="s">
        <v>976</v>
      </c>
      <c r="E298" s="1198" t="s">
        <v>977</v>
      </c>
      <c r="F298" s="1198" t="s">
        <v>1002</v>
      </c>
      <c r="G298" s="1198" t="s">
        <v>1003</v>
      </c>
      <c r="H298" s="1198">
        <v>1</v>
      </c>
      <c r="I298" s="1290" t="s">
        <v>1004</v>
      </c>
      <c r="J298" s="1198" t="s">
        <v>105</v>
      </c>
      <c r="K298" s="1198" t="s">
        <v>38</v>
      </c>
      <c r="L298" s="1198">
        <v>1</v>
      </c>
      <c r="M298" s="1198">
        <v>1</v>
      </c>
      <c r="N298" s="1252" t="s">
        <v>1005</v>
      </c>
      <c r="O298" s="1252" t="s">
        <v>1006</v>
      </c>
      <c r="P298" s="1297">
        <v>0.8</v>
      </c>
      <c r="Q298" s="1252">
        <v>2023</v>
      </c>
      <c r="R298" s="1252" t="s">
        <v>1007</v>
      </c>
      <c r="S298" s="1252" t="s">
        <v>176</v>
      </c>
      <c r="T298" s="1252" t="s">
        <v>33</v>
      </c>
      <c r="U298" s="1297">
        <v>1</v>
      </c>
      <c r="V298" s="1297">
        <v>1</v>
      </c>
      <c r="W298" s="1297">
        <v>0.83</v>
      </c>
      <c r="X298" s="1297">
        <v>0.9</v>
      </c>
      <c r="Y298" s="1297">
        <v>0.95</v>
      </c>
      <c r="Z298" s="1297">
        <v>1</v>
      </c>
      <c r="AA298" s="1203">
        <v>30240000</v>
      </c>
      <c r="AB298" s="1292"/>
      <c r="AC298" s="1292"/>
      <c r="AD298" s="1292"/>
      <c r="AE298" s="1296"/>
      <c r="AF298" s="1292"/>
      <c r="AG298" s="1292"/>
      <c r="AH298" s="1292"/>
      <c r="AI298" s="1292"/>
      <c r="AJ298" s="1292"/>
      <c r="AK298" s="1292"/>
      <c r="AL298" s="1292"/>
      <c r="AM298" s="1292"/>
      <c r="AN298" s="1292"/>
      <c r="AO298" s="1292"/>
      <c r="AP298" s="1292"/>
      <c r="AQ298" s="1292"/>
      <c r="AR298" s="1292"/>
      <c r="AS298" s="1292"/>
      <c r="AT298" s="1292"/>
      <c r="AU298" s="1292"/>
      <c r="AV298" s="1292"/>
      <c r="AW298" s="1292"/>
      <c r="AX298" s="1292"/>
      <c r="AY298" s="1347">
        <f t="shared" si="129"/>
        <v>30240000</v>
      </c>
      <c r="AZ298" s="1292">
        <v>39224000</v>
      </c>
      <c r="BA298" s="1292">
        <f>+AY297-BA297</f>
        <v>-84324000</v>
      </c>
      <c r="BB298" s="1292"/>
      <c r="BC298" s="1292"/>
      <c r="BD298" s="1292"/>
      <c r="BE298" s="1292"/>
      <c r="BF298" s="1292"/>
      <c r="BG298" s="1292"/>
      <c r="BH298" s="1292"/>
      <c r="BI298" s="1292"/>
      <c r="BJ298" s="1292"/>
      <c r="BK298" s="1292"/>
      <c r="BL298" s="1292"/>
      <c r="BM298" s="1292"/>
      <c r="BN298" s="1292"/>
      <c r="BO298" s="1292"/>
      <c r="BP298" s="1292"/>
      <c r="BQ298" s="1292"/>
      <c r="BR298" s="1292"/>
      <c r="BS298" s="1292"/>
      <c r="BT298" s="1292"/>
      <c r="BU298" s="1292"/>
      <c r="BV298" s="1292"/>
      <c r="BW298" s="1347">
        <f t="shared" si="132"/>
        <v>-45100000</v>
      </c>
      <c r="BX298" s="1292">
        <v>40989080</v>
      </c>
      <c r="BY298" s="1292"/>
      <c r="BZ298" s="1292"/>
      <c r="CA298" s="1292"/>
      <c r="CB298" s="1292"/>
      <c r="CC298" s="1292"/>
      <c r="CD298" s="1292"/>
      <c r="CE298" s="1292"/>
      <c r="CF298" s="1292"/>
      <c r="CG298" s="1292"/>
      <c r="CH298" s="1292"/>
      <c r="CI298" s="1292"/>
      <c r="CJ298" s="1292"/>
      <c r="CK298" s="1292"/>
      <c r="CL298" s="1292"/>
      <c r="CM298" s="1292"/>
      <c r="CN298" s="1292"/>
      <c r="CO298" s="1292"/>
      <c r="CP298" s="1292"/>
      <c r="CQ298" s="1292"/>
      <c r="CR298" s="1292"/>
      <c r="CS298" s="1292"/>
      <c r="CT298" s="1292"/>
      <c r="CU298" s="1347">
        <f t="shared" si="133"/>
        <v>40989080</v>
      </c>
      <c r="CV298" s="1292">
        <v>42833588.599999994</v>
      </c>
      <c r="CW298" s="1292"/>
      <c r="CX298" s="1292"/>
      <c r="CY298" s="1292"/>
      <c r="CZ298" s="1292"/>
      <c r="DA298" s="1293"/>
      <c r="DB298" s="1293"/>
      <c r="DC298" s="1293"/>
      <c r="DD298" s="1293"/>
      <c r="DE298" s="1293"/>
      <c r="DF298" s="1293"/>
      <c r="DG298" s="1293"/>
      <c r="DH298" s="1293"/>
      <c r="DI298" s="1293"/>
      <c r="DJ298" s="1293"/>
      <c r="DK298" s="1293"/>
      <c r="DL298" s="1293"/>
      <c r="DM298" s="1293"/>
      <c r="DN298" s="1293"/>
      <c r="DO298" s="1293"/>
      <c r="DP298" s="1293"/>
      <c r="DQ298" s="1293"/>
      <c r="DR298" s="1293"/>
      <c r="DS298" s="1364">
        <f t="shared" si="134"/>
        <v>42833588.599999994</v>
      </c>
      <c r="DT298" s="1190">
        <f t="shared" si="131"/>
        <v>68962668.599999994</v>
      </c>
      <c r="DU298" s="1294" t="s">
        <v>1182</v>
      </c>
      <c r="DV298" s="789"/>
      <c r="DW298" s="789"/>
      <c r="DX298" s="789"/>
      <c r="DY298" s="789"/>
      <c r="DZ298" s="789"/>
    </row>
    <row r="299" spans="1:130" ht="58.5" customHeight="1" x14ac:dyDescent="0.25">
      <c r="A299" s="1239">
        <v>5</v>
      </c>
      <c r="B299" s="832" t="s">
        <v>963</v>
      </c>
      <c r="C299" s="832" t="s">
        <v>398</v>
      </c>
      <c r="D299" s="832" t="s">
        <v>976</v>
      </c>
      <c r="E299" s="832" t="s">
        <v>977</v>
      </c>
      <c r="F299" s="832" t="s">
        <v>1002</v>
      </c>
      <c r="G299" s="832" t="s">
        <v>1003</v>
      </c>
      <c r="H299" s="832">
        <v>1</v>
      </c>
      <c r="I299" s="832" t="s">
        <v>1004</v>
      </c>
      <c r="J299" s="832" t="s">
        <v>105</v>
      </c>
      <c r="K299" s="832" t="s">
        <v>38</v>
      </c>
      <c r="L299" s="832">
        <v>1</v>
      </c>
      <c r="M299" s="832">
        <v>1</v>
      </c>
      <c r="N299" s="1252" t="s">
        <v>1008</v>
      </c>
      <c r="O299" s="1252" t="s">
        <v>1009</v>
      </c>
      <c r="P299" s="1252">
        <v>135667</v>
      </c>
      <c r="Q299" s="1252">
        <v>2023</v>
      </c>
      <c r="R299" s="1252" t="s">
        <v>1010</v>
      </c>
      <c r="S299" s="1252" t="s">
        <v>105</v>
      </c>
      <c r="T299" s="1252" t="s">
        <v>33</v>
      </c>
      <c r="U299" s="1252">
        <v>137667</v>
      </c>
      <c r="V299" s="1252">
        <v>137667</v>
      </c>
      <c r="W299" s="1252">
        <v>136667</v>
      </c>
      <c r="X299" s="1252">
        <v>137067</v>
      </c>
      <c r="Y299" s="1252">
        <v>137467</v>
      </c>
      <c r="Z299" s="1252">
        <v>137667</v>
      </c>
      <c r="AA299" s="1203">
        <v>127550000</v>
      </c>
      <c r="AB299" s="1292"/>
      <c r="AC299" s="1292"/>
      <c r="AD299" s="1292"/>
      <c r="AE299" s="1292"/>
      <c r="AF299" s="1292"/>
      <c r="AG299" s="1292"/>
      <c r="AH299" s="1292"/>
      <c r="AI299" s="1292"/>
      <c r="AJ299" s="1292"/>
      <c r="AK299" s="1292"/>
      <c r="AL299" s="1292"/>
      <c r="AM299" s="1292"/>
      <c r="AN299" s="1292"/>
      <c r="AO299" s="1292"/>
      <c r="AP299" s="1292"/>
      <c r="AQ299" s="1292"/>
      <c r="AR299" s="1292"/>
      <c r="AS299" s="1292"/>
      <c r="AT299" s="1292"/>
      <c r="AU299" s="1292"/>
      <c r="AV299" s="1292">
        <v>1000</v>
      </c>
      <c r="AW299" s="1292"/>
      <c r="AX299" s="1292"/>
      <c r="AY299" s="1347">
        <f t="shared" si="129"/>
        <v>127551000</v>
      </c>
      <c r="AZ299" s="1292">
        <v>111551000</v>
      </c>
      <c r="BA299" s="1292"/>
      <c r="BB299" s="1292"/>
      <c r="BC299" s="1292"/>
      <c r="BD299" s="1292"/>
      <c r="BE299" s="1292"/>
      <c r="BF299" s="1292"/>
      <c r="BG299" s="1292"/>
      <c r="BH299" s="1292"/>
      <c r="BI299" s="1292"/>
      <c r="BJ299" s="1292"/>
      <c r="BK299" s="1292"/>
      <c r="BL299" s="1292"/>
      <c r="BM299" s="1292"/>
      <c r="BN299" s="1292"/>
      <c r="BO299" s="1292"/>
      <c r="BP299" s="1292"/>
      <c r="BQ299" s="1292"/>
      <c r="BR299" s="1292"/>
      <c r="BS299" s="1292"/>
      <c r="BT299" s="1292"/>
      <c r="BU299" s="1292"/>
      <c r="BV299" s="1292"/>
      <c r="BW299" s="1347">
        <f t="shared" si="132"/>
        <v>111551000</v>
      </c>
      <c r="BX299" s="1292">
        <v>116570794.99999999</v>
      </c>
      <c r="BY299" s="1292"/>
      <c r="BZ299" s="1292"/>
      <c r="CA299" s="1292"/>
      <c r="CB299" s="1292"/>
      <c r="CC299" s="1292"/>
      <c r="CD299" s="1292"/>
      <c r="CE299" s="1292"/>
      <c r="CF299" s="1292"/>
      <c r="CG299" s="1292"/>
      <c r="CH299" s="1292"/>
      <c r="CI299" s="1292"/>
      <c r="CJ299" s="1292"/>
      <c r="CK299" s="1292"/>
      <c r="CL299" s="1292"/>
      <c r="CM299" s="1292"/>
      <c r="CN299" s="1292"/>
      <c r="CO299" s="1292"/>
      <c r="CP299" s="1292"/>
      <c r="CQ299" s="1292"/>
      <c r="CR299" s="1292"/>
      <c r="CS299" s="1292"/>
      <c r="CT299" s="1292"/>
      <c r="CU299" s="1347">
        <f t="shared" si="133"/>
        <v>116570794.99999999</v>
      </c>
      <c r="CV299" s="1292">
        <v>121816480.77499998</v>
      </c>
      <c r="CW299" s="1292"/>
      <c r="CX299" s="1292"/>
      <c r="CY299" s="1292"/>
      <c r="CZ299" s="1292"/>
      <c r="DA299" s="1293"/>
      <c r="DB299" s="1293"/>
      <c r="DC299" s="1293"/>
      <c r="DD299" s="1293"/>
      <c r="DE299" s="1293"/>
      <c r="DF299" s="1293"/>
      <c r="DG299" s="1293"/>
      <c r="DH299" s="1293"/>
      <c r="DI299" s="1293"/>
      <c r="DJ299" s="1293"/>
      <c r="DK299" s="1293"/>
      <c r="DL299" s="1293"/>
      <c r="DM299" s="1293"/>
      <c r="DN299" s="1293"/>
      <c r="DO299" s="1293"/>
      <c r="DP299" s="1293"/>
      <c r="DQ299" s="1293"/>
      <c r="DR299" s="1293"/>
      <c r="DS299" s="1364">
        <f t="shared" si="134"/>
        <v>121816480.77499998</v>
      </c>
      <c r="DT299" s="1190">
        <f t="shared" si="131"/>
        <v>477489275.77499998</v>
      </c>
      <c r="DU299" s="1294" t="s">
        <v>1182</v>
      </c>
      <c r="DV299" s="789"/>
      <c r="DW299" s="789"/>
      <c r="DX299" s="789"/>
      <c r="DY299" s="789"/>
      <c r="DZ299" s="789"/>
    </row>
    <row r="300" spans="1:130" ht="16.5" x14ac:dyDescent="0.25">
      <c r="A300" s="1445"/>
      <c r="B300" s="1445"/>
      <c r="C300" s="1445" t="s">
        <v>1382</v>
      </c>
      <c r="D300" s="1445"/>
      <c r="E300" s="1445"/>
      <c r="F300" s="1445"/>
      <c r="G300" s="1445"/>
      <c r="H300" s="1445"/>
      <c r="I300" s="1445"/>
      <c r="J300" s="1445"/>
      <c r="K300" s="1445"/>
      <c r="L300" s="1445"/>
      <c r="M300" s="1445"/>
      <c r="N300" s="1445"/>
      <c r="O300" s="1445"/>
      <c r="P300" s="1445"/>
      <c r="Q300" s="1445"/>
      <c r="R300" s="1445"/>
      <c r="S300" s="1445"/>
      <c r="T300" s="1445"/>
      <c r="U300" s="1445"/>
      <c r="V300" s="1445"/>
      <c r="W300" s="1445"/>
      <c r="X300" s="1445"/>
      <c r="Y300" s="1445"/>
      <c r="Z300" s="1445"/>
      <c r="AA300" s="1332">
        <f t="shared" ref="AA300:CR300" si="135">SUM(AA292:AA299)</f>
        <v>1824330646</v>
      </c>
      <c r="AB300" s="1330">
        <f t="shared" si="135"/>
        <v>0</v>
      </c>
      <c r="AC300" s="1330"/>
      <c r="AD300" s="1330">
        <f t="shared" si="135"/>
        <v>0</v>
      </c>
      <c r="AE300" s="1330">
        <f t="shared" si="135"/>
        <v>0</v>
      </c>
      <c r="AF300" s="1330">
        <f t="shared" si="135"/>
        <v>0</v>
      </c>
      <c r="AG300" s="1330">
        <f t="shared" si="135"/>
        <v>0</v>
      </c>
      <c r="AH300" s="1330">
        <f t="shared" si="135"/>
        <v>0</v>
      </c>
      <c r="AI300" s="1330">
        <f t="shared" si="135"/>
        <v>0</v>
      </c>
      <c r="AJ300" s="1330">
        <f t="shared" si="135"/>
        <v>0</v>
      </c>
      <c r="AK300" s="1330">
        <f t="shared" si="135"/>
        <v>0</v>
      </c>
      <c r="AL300" s="1330">
        <f t="shared" si="135"/>
        <v>0</v>
      </c>
      <c r="AM300" s="1330">
        <f t="shared" si="135"/>
        <v>0</v>
      </c>
      <c r="AN300" s="1330">
        <f t="shared" si="135"/>
        <v>0</v>
      </c>
      <c r="AO300" s="1330">
        <f t="shared" si="135"/>
        <v>0</v>
      </c>
      <c r="AP300" s="1330">
        <f t="shared" si="135"/>
        <v>0</v>
      </c>
      <c r="AQ300" s="1330">
        <f t="shared" si="135"/>
        <v>0</v>
      </c>
      <c r="AR300" s="1330">
        <f t="shared" si="135"/>
        <v>0</v>
      </c>
      <c r="AS300" s="1330">
        <f t="shared" si="135"/>
        <v>0</v>
      </c>
      <c r="AT300" s="1330">
        <f t="shared" si="135"/>
        <v>0</v>
      </c>
      <c r="AU300" s="1330">
        <f t="shared" si="135"/>
        <v>0</v>
      </c>
      <c r="AV300" s="1330">
        <f t="shared" si="135"/>
        <v>3000</v>
      </c>
      <c r="AW300" s="1330">
        <f t="shared" si="135"/>
        <v>0</v>
      </c>
      <c r="AX300" s="1331"/>
      <c r="AY300" s="1327">
        <f t="shared" si="135"/>
        <v>1824333646</v>
      </c>
      <c r="AZ300" s="1351">
        <f t="shared" si="135"/>
        <v>1594488706.734</v>
      </c>
      <c r="BA300" s="1351">
        <f t="shared" si="135"/>
        <v>1078603646</v>
      </c>
      <c r="BB300" s="1351"/>
      <c r="BC300" s="1351">
        <f t="shared" si="135"/>
        <v>0</v>
      </c>
      <c r="BD300" s="1351">
        <f t="shared" si="135"/>
        <v>0</v>
      </c>
      <c r="BE300" s="1351">
        <f t="shared" si="135"/>
        <v>0</v>
      </c>
      <c r="BF300" s="1351">
        <f t="shared" si="135"/>
        <v>0</v>
      </c>
      <c r="BG300" s="1351">
        <f t="shared" si="135"/>
        <v>0</v>
      </c>
      <c r="BH300" s="1351">
        <f t="shared" si="135"/>
        <v>0</v>
      </c>
      <c r="BI300" s="1351">
        <f t="shared" si="135"/>
        <v>0</v>
      </c>
      <c r="BJ300" s="1351">
        <f t="shared" si="135"/>
        <v>0</v>
      </c>
      <c r="BK300" s="1351">
        <f t="shared" si="135"/>
        <v>0</v>
      </c>
      <c r="BL300" s="1351">
        <f t="shared" si="135"/>
        <v>0</v>
      </c>
      <c r="BM300" s="1351">
        <f t="shared" si="135"/>
        <v>0</v>
      </c>
      <c r="BN300" s="1351">
        <f t="shared" si="135"/>
        <v>0</v>
      </c>
      <c r="BO300" s="1351">
        <f t="shared" si="135"/>
        <v>0</v>
      </c>
      <c r="BP300" s="1351">
        <f t="shared" si="135"/>
        <v>0</v>
      </c>
      <c r="BQ300" s="1351">
        <f t="shared" si="135"/>
        <v>0</v>
      </c>
      <c r="BR300" s="1351">
        <f t="shared" si="135"/>
        <v>0</v>
      </c>
      <c r="BS300" s="1351">
        <f t="shared" si="135"/>
        <v>0</v>
      </c>
      <c r="BT300" s="1351">
        <f t="shared" si="135"/>
        <v>0</v>
      </c>
      <c r="BU300" s="1351">
        <f t="shared" si="135"/>
        <v>0</v>
      </c>
      <c r="BV300" s="1351"/>
      <c r="BW300" s="1351">
        <f t="shared" si="135"/>
        <v>2673092352.7340002</v>
      </c>
      <c r="BX300" s="934">
        <f t="shared" si="135"/>
        <v>1665138995.9749999</v>
      </c>
      <c r="BY300" s="934">
        <f t="shared" si="135"/>
        <v>0</v>
      </c>
      <c r="BZ300" s="934"/>
      <c r="CA300" s="934">
        <f t="shared" si="135"/>
        <v>0</v>
      </c>
      <c r="CB300" s="934">
        <f t="shared" si="135"/>
        <v>0</v>
      </c>
      <c r="CC300" s="934">
        <f t="shared" si="135"/>
        <v>0</v>
      </c>
      <c r="CD300" s="934">
        <f t="shared" si="135"/>
        <v>0</v>
      </c>
      <c r="CE300" s="934">
        <f t="shared" si="135"/>
        <v>0</v>
      </c>
      <c r="CF300" s="934">
        <f t="shared" si="135"/>
        <v>0</v>
      </c>
      <c r="CG300" s="934">
        <f t="shared" si="135"/>
        <v>0</v>
      </c>
      <c r="CH300" s="934">
        <f t="shared" si="135"/>
        <v>0</v>
      </c>
      <c r="CI300" s="934">
        <f t="shared" si="135"/>
        <v>0</v>
      </c>
      <c r="CJ300" s="934">
        <f t="shared" si="135"/>
        <v>0</v>
      </c>
      <c r="CK300" s="934">
        <f t="shared" si="135"/>
        <v>0</v>
      </c>
      <c r="CL300" s="934">
        <f t="shared" si="135"/>
        <v>0</v>
      </c>
      <c r="CM300" s="934">
        <f t="shared" si="135"/>
        <v>0</v>
      </c>
      <c r="CN300" s="934">
        <f t="shared" si="135"/>
        <v>0</v>
      </c>
      <c r="CO300" s="934">
        <f t="shared" si="135"/>
        <v>0</v>
      </c>
      <c r="CP300" s="934">
        <f t="shared" si="135"/>
        <v>0</v>
      </c>
      <c r="CQ300" s="934">
        <f t="shared" si="135"/>
        <v>0</v>
      </c>
      <c r="CR300" s="934">
        <f t="shared" si="135"/>
        <v>0</v>
      </c>
      <c r="CS300" s="934">
        <f t="shared" ref="CS300:DT300" si="136">SUM(CS292:CS299)</f>
        <v>0</v>
      </c>
      <c r="CT300" s="934"/>
      <c r="CU300" s="1351">
        <f t="shared" si="136"/>
        <v>1665138995.9749999</v>
      </c>
      <c r="CV300" s="1351">
        <f t="shared" si="136"/>
        <v>1738405119.7938747</v>
      </c>
      <c r="CW300" s="1351">
        <f t="shared" si="136"/>
        <v>0</v>
      </c>
      <c r="CX300" s="1351"/>
      <c r="CY300" s="1351">
        <f t="shared" si="136"/>
        <v>0</v>
      </c>
      <c r="CZ300" s="1351">
        <f t="shared" si="136"/>
        <v>0</v>
      </c>
      <c r="DA300" s="1351">
        <f t="shared" si="136"/>
        <v>0</v>
      </c>
      <c r="DB300" s="1351">
        <f t="shared" si="136"/>
        <v>0</v>
      </c>
      <c r="DC300" s="1351">
        <f t="shared" si="136"/>
        <v>0</v>
      </c>
      <c r="DD300" s="1351">
        <f t="shared" si="136"/>
        <v>0</v>
      </c>
      <c r="DE300" s="1351">
        <f t="shared" si="136"/>
        <v>0</v>
      </c>
      <c r="DF300" s="1351">
        <f t="shared" si="136"/>
        <v>0</v>
      </c>
      <c r="DG300" s="1351">
        <f t="shared" si="136"/>
        <v>0</v>
      </c>
      <c r="DH300" s="1351">
        <f t="shared" si="136"/>
        <v>0</v>
      </c>
      <c r="DI300" s="1351">
        <f t="shared" si="136"/>
        <v>0</v>
      </c>
      <c r="DJ300" s="1351">
        <f t="shared" si="136"/>
        <v>0</v>
      </c>
      <c r="DK300" s="1351">
        <f t="shared" si="136"/>
        <v>0</v>
      </c>
      <c r="DL300" s="1351">
        <f t="shared" si="136"/>
        <v>0</v>
      </c>
      <c r="DM300" s="1351">
        <f t="shared" si="136"/>
        <v>0</v>
      </c>
      <c r="DN300" s="1351">
        <f t="shared" si="136"/>
        <v>0</v>
      </c>
      <c r="DO300" s="1351">
        <f t="shared" si="136"/>
        <v>0</v>
      </c>
      <c r="DP300" s="1351">
        <f t="shared" si="136"/>
        <v>0</v>
      </c>
      <c r="DQ300" s="1351">
        <f t="shared" si="136"/>
        <v>0</v>
      </c>
      <c r="DR300" s="1352"/>
      <c r="DS300" s="1352">
        <f t="shared" si="136"/>
        <v>1738405119.7938747</v>
      </c>
      <c r="DT300" s="1351">
        <f t="shared" si="136"/>
        <v>7900970114.5028753</v>
      </c>
      <c r="DU300" s="1353" t="s">
        <v>1295</v>
      </c>
      <c r="DV300" s="1354"/>
      <c r="DW300" s="789"/>
      <c r="DX300" s="789"/>
      <c r="DY300" s="789"/>
      <c r="DZ300" s="789"/>
    </row>
    <row r="301" spans="1:130" ht="56.25" customHeight="1" x14ac:dyDescent="0.25">
      <c r="A301" s="1198">
        <v>5</v>
      </c>
      <c r="B301" s="1199" t="s">
        <v>963</v>
      </c>
      <c r="C301" s="1198" t="s">
        <v>398</v>
      </c>
      <c r="D301" s="1198" t="s">
        <v>1012</v>
      </c>
      <c r="E301" s="1198" t="s">
        <v>1013</v>
      </c>
      <c r="F301" s="1198" t="s">
        <v>1014</v>
      </c>
      <c r="G301" s="1198" t="s">
        <v>1015</v>
      </c>
      <c r="H301" s="1198">
        <v>81.2</v>
      </c>
      <c r="I301" s="1198" t="s">
        <v>1016</v>
      </c>
      <c r="J301" s="1198" t="s">
        <v>105</v>
      </c>
      <c r="K301" s="1198" t="s">
        <v>33</v>
      </c>
      <c r="L301" s="1198">
        <v>86.2</v>
      </c>
      <c r="M301" s="1198">
        <v>86.2</v>
      </c>
      <c r="N301" s="1252" t="s">
        <v>1017</v>
      </c>
      <c r="O301" s="1252" t="s">
        <v>1011</v>
      </c>
      <c r="P301" s="1252">
        <v>1</v>
      </c>
      <c r="Q301" s="1252">
        <v>2023</v>
      </c>
      <c r="R301" s="1252" t="s">
        <v>1018</v>
      </c>
      <c r="S301" s="1253" t="s">
        <v>105</v>
      </c>
      <c r="T301" s="969" t="s">
        <v>38</v>
      </c>
      <c r="U301" s="969">
        <v>1</v>
      </c>
      <c r="V301" s="969">
        <v>1</v>
      </c>
      <c r="W301" s="969">
        <v>1</v>
      </c>
      <c r="X301" s="969">
        <v>1</v>
      </c>
      <c r="Y301" s="969">
        <v>1</v>
      </c>
      <c r="Z301" s="969">
        <v>1</v>
      </c>
      <c r="AA301" s="1203">
        <v>36300000</v>
      </c>
      <c r="AB301" s="1292"/>
      <c r="AC301" s="1292"/>
      <c r="AD301" s="1292"/>
      <c r="AE301" s="1292"/>
      <c r="AF301" s="1292"/>
      <c r="AG301" s="1292"/>
      <c r="AH301" s="1292"/>
      <c r="AI301" s="1292"/>
      <c r="AJ301" s="1292"/>
      <c r="AK301" s="1292"/>
      <c r="AL301" s="1292"/>
      <c r="AM301" s="1292"/>
      <c r="AN301" s="1292"/>
      <c r="AO301" s="1292"/>
      <c r="AP301" s="1292"/>
      <c r="AQ301" s="1292"/>
      <c r="AR301" s="1292"/>
      <c r="AS301" s="1292"/>
      <c r="AT301" s="1292"/>
      <c r="AU301" s="1292"/>
      <c r="AV301" s="1292"/>
      <c r="AW301" s="1292"/>
      <c r="AX301" s="1292"/>
      <c r="AY301" s="1347">
        <f>SUM(AA301:AI301)</f>
        <v>36300000</v>
      </c>
      <c r="AZ301" s="1292">
        <v>39224000</v>
      </c>
      <c r="BA301" s="1292"/>
      <c r="BB301" s="1292"/>
      <c r="BC301" s="1292"/>
      <c r="BD301" s="1292"/>
      <c r="BE301" s="1292"/>
      <c r="BF301" s="1292"/>
      <c r="BG301" s="1292"/>
      <c r="BH301" s="1292"/>
      <c r="BI301" s="1292"/>
      <c r="BJ301" s="1292"/>
      <c r="BK301" s="1292"/>
      <c r="BL301" s="1292"/>
      <c r="BM301" s="1292"/>
      <c r="BN301" s="1292"/>
      <c r="BO301" s="1292"/>
      <c r="BP301" s="1292"/>
      <c r="BQ301" s="1292"/>
      <c r="BR301" s="1292"/>
      <c r="BS301" s="1292"/>
      <c r="BT301" s="1292"/>
      <c r="BU301" s="1292"/>
      <c r="BV301" s="1292"/>
      <c r="BW301" s="1347">
        <f>SUM(AZ301:BH301)</f>
        <v>39224000</v>
      </c>
      <c r="BX301" s="1292">
        <v>40989080</v>
      </c>
      <c r="BY301" s="1292"/>
      <c r="BZ301" s="1292"/>
      <c r="CA301" s="1292"/>
      <c r="CB301" s="1292"/>
      <c r="CC301" s="1292"/>
      <c r="CD301" s="1292"/>
      <c r="CE301" s="1292"/>
      <c r="CF301" s="1292"/>
      <c r="CG301" s="1292"/>
      <c r="CH301" s="1292"/>
      <c r="CI301" s="1292"/>
      <c r="CJ301" s="1292"/>
      <c r="CK301" s="1292"/>
      <c r="CL301" s="1292"/>
      <c r="CM301" s="1292"/>
      <c r="CN301" s="1292"/>
      <c r="CO301" s="1292"/>
      <c r="CP301" s="1292"/>
      <c r="CQ301" s="1292"/>
      <c r="CR301" s="1292"/>
      <c r="CS301" s="1292"/>
      <c r="CT301" s="1292"/>
      <c r="CU301" s="1347">
        <f>SUM(BX301:CF301)</f>
        <v>40989080</v>
      </c>
      <c r="CV301" s="1292">
        <v>42833588</v>
      </c>
      <c r="CW301" s="1292"/>
      <c r="CX301" s="1292"/>
      <c r="CY301" s="1292"/>
      <c r="CZ301" s="1292"/>
      <c r="DA301" s="1293"/>
      <c r="DB301" s="1293"/>
      <c r="DC301" s="1293"/>
      <c r="DD301" s="1293"/>
      <c r="DE301" s="1293"/>
      <c r="DF301" s="1293"/>
      <c r="DG301" s="1293"/>
      <c r="DH301" s="1293"/>
      <c r="DI301" s="1293"/>
      <c r="DJ301" s="1293"/>
      <c r="DK301" s="1293"/>
      <c r="DL301" s="1293"/>
      <c r="DM301" s="1293"/>
      <c r="DN301" s="1293"/>
      <c r="DO301" s="1293"/>
      <c r="DP301" s="1293"/>
      <c r="DQ301" s="1293"/>
      <c r="DR301" s="1293"/>
      <c r="DS301" s="1364">
        <f>SUM(CV301:DD301)</f>
        <v>42833588</v>
      </c>
      <c r="DT301" s="1190">
        <f>+AY301+BW301+CU301+DS301</f>
        <v>159346668</v>
      </c>
      <c r="DU301" s="1294" t="s">
        <v>1196</v>
      </c>
      <c r="DV301" s="789"/>
      <c r="DW301" s="789"/>
      <c r="DX301" s="789"/>
      <c r="DY301" s="789"/>
      <c r="DZ301" s="789"/>
    </row>
    <row r="302" spans="1:130" ht="56.25" customHeight="1" x14ac:dyDescent="0.25">
      <c r="A302" s="1198">
        <v>5</v>
      </c>
      <c r="B302" s="1199" t="s">
        <v>963</v>
      </c>
      <c r="C302" s="1198" t="s">
        <v>398</v>
      </c>
      <c r="D302" s="1198" t="s">
        <v>1012</v>
      </c>
      <c r="E302" s="1198" t="s">
        <v>1013</v>
      </c>
      <c r="F302" s="1198" t="s">
        <v>1014</v>
      </c>
      <c r="G302" s="1198" t="s">
        <v>1015</v>
      </c>
      <c r="H302" s="1198">
        <v>81.2</v>
      </c>
      <c r="I302" s="1198" t="s">
        <v>1016</v>
      </c>
      <c r="J302" s="1198" t="s">
        <v>105</v>
      </c>
      <c r="K302" s="1198" t="s">
        <v>33</v>
      </c>
      <c r="L302" s="1198">
        <v>86.2</v>
      </c>
      <c r="M302" s="1198">
        <v>86.2</v>
      </c>
      <c r="N302" s="1252" t="s">
        <v>1019</v>
      </c>
      <c r="O302" s="1252" t="s">
        <v>1313</v>
      </c>
      <c r="P302" s="1252">
        <v>1</v>
      </c>
      <c r="Q302" s="1252">
        <v>2023</v>
      </c>
      <c r="R302" s="1252" t="s">
        <v>1020</v>
      </c>
      <c r="S302" s="1253" t="s">
        <v>105</v>
      </c>
      <c r="T302" s="969" t="s">
        <v>38</v>
      </c>
      <c r="U302" s="969">
        <v>1</v>
      </c>
      <c r="V302" s="969">
        <v>1</v>
      </c>
      <c r="W302" s="969">
        <v>1</v>
      </c>
      <c r="X302" s="969">
        <v>1</v>
      </c>
      <c r="Y302" s="969">
        <v>1</v>
      </c>
      <c r="Z302" s="969">
        <v>1</v>
      </c>
      <c r="AA302" s="1203">
        <v>29419000</v>
      </c>
      <c r="AB302" s="1292"/>
      <c r="AC302" s="1292"/>
      <c r="AD302" s="1292"/>
      <c r="AE302" s="1292"/>
      <c r="AF302" s="1292"/>
      <c r="AG302" s="1292"/>
      <c r="AH302" s="1292"/>
      <c r="AI302" s="1292"/>
      <c r="AJ302" s="1292"/>
      <c r="AK302" s="1292"/>
      <c r="AL302" s="1292"/>
      <c r="AM302" s="1292"/>
      <c r="AN302" s="1292"/>
      <c r="AO302" s="1292"/>
      <c r="AP302" s="1292"/>
      <c r="AQ302" s="1292"/>
      <c r="AR302" s="1292"/>
      <c r="AS302" s="1292"/>
      <c r="AT302" s="1292"/>
      <c r="AU302" s="1292"/>
      <c r="AV302" s="1292"/>
      <c r="AW302" s="1292"/>
      <c r="AX302" s="1292"/>
      <c r="AY302" s="1347">
        <f>SUM(AA302:AI302)</f>
        <v>29419000</v>
      </c>
      <c r="AZ302" s="1292">
        <v>39224000</v>
      </c>
      <c r="BA302" s="1292"/>
      <c r="BB302" s="1292"/>
      <c r="BC302" s="1292"/>
      <c r="BD302" s="1292"/>
      <c r="BE302" s="1292"/>
      <c r="BF302" s="1292"/>
      <c r="BG302" s="1292"/>
      <c r="BH302" s="1292"/>
      <c r="BI302" s="1292"/>
      <c r="BJ302" s="1292"/>
      <c r="BK302" s="1292"/>
      <c r="BL302" s="1292"/>
      <c r="BM302" s="1292"/>
      <c r="BN302" s="1292"/>
      <c r="BO302" s="1292"/>
      <c r="BP302" s="1292"/>
      <c r="BQ302" s="1292"/>
      <c r="BR302" s="1292"/>
      <c r="BS302" s="1292"/>
      <c r="BT302" s="1292"/>
      <c r="BU302" s="1292"/>
      <c r="BV302" s="1292"/>
      <c r="BW302" s="1347">
        <f>SUM(AZ302:BH302)</f>
        <v>39224000</v>
      </c>
      <c r="BX302" s="1292">
        <v>40989080</v>
      </c>
      <c r="BY302" s="1292"/>
      <c r="BZ302" s="1292"/>
      <c r="CA302" s="1292"/>
      <c r="CB302" s="1292"/>
      <c r="CC302" s="1292"/>
      <c r="CD302" s="1292"/>
      <c r="CE302" s="1292"/>
      <c r="CF302" s="1292"/>
      <c r="CG302" s="1292"/>
      <c r="CH302" s="1292"/>
      <c r="CI302" s="1292"/>
      <c r="CJ302" s="1292"/>
      <c r="CK302" s="1292"/>
      <c r="CL302" s="1292"/>
      <c r="CM302" s="1292"/>
      <c r="CN302" s="1292"/>
      <c r="CO302" s="1292"/>
      <c r="CP302" s="1292"/>
      <c r="CQ302" s="1292"/>
      <c r="CR302" s="1292"/>
      <c r="CS302" s="1292"/>
      <c r="CT302" s="1292"/>
      <c r="CU302" s="1347">
        <f>SUM(BX302:CF302)</f>
        <v>40989080</v>
      </c>
      <c r="CV302" s="1292">
        <v>42833589</v>
      </c>
      <c r="CW302" s="1292"/>
      <c r="CX302" s="1292"/>
      <c r="CY302" s="1292"/>
      <c r="CZ302" s="1292"/>
      <c r="DA302" s="1293"/>
      <c r="DB302" s="1293"/>
      <c r="DC302" s="1293"/>
      <c r="DD302" s="1293"/>
      <c r="DE302" s="1293"/>
      <c r="DF302" s="1293"/>
      <c r="DG302" s="1293"/>
      <c r="DH302" s="1293"/>
      <c r="DI302" s="1293"/>
      <c r="DJ302" s="1293"/>
      <c r="DK302" s="1293"/>
      <c r="DL302" s="1293"/>
      <c r="DM302" s="1293"/>
      <c r="DN302" s="1293"/>
      <c r="DO302" s="1293"/>
      <c r="DP302" s="1293"/>
      <c r="DQ302" s="1293"/>
      <c r="DR302" s="1293"/>
      <c r="DS302" s="1364">
        <f>SUM(CV302:DD302)</f>
        <v>42833589</v>
      </c>
      <c r="DT302" s="1190">
        <f>+AY302+BW302+CU302+DS302</f>
        <v>152465669</v>
      </c>
      <c r="DU302" s="1294" t="s">
        <v>1196</v>
      </c>
      <c r="DV302" s="789"/>
      <c r="DW302" s="789"/>
      <c r="DX302" s="789"/>
      <c r="DY302" s="789"/>
      <c r="DZ302" s="789"/>
    </row>
    <row r="303" spans="1:130" ht="56.25" customHeight="1" x14ac:dyDescent="0.25">
      <c r="A303" s="1198">
        <v>5</v>
      </c>
      <c r="B303" s="1198" t="s">
        <v>963</v>
      </c>
      <c r="C303" s="1198" t="s">
        <v>398</v>
      </c>
      <c r="D303" s="1198" t="s">
        <v>1012</v>
      </c>
      <c r="E303" s="1198" t="s">
        <v>1013</v>
      </c>
      <c r="F303" s="1198" t="s">
        <v>1014</v>
      </c>
      <c r="G303" s="1198" t="s">
        <v>1015</v>
      </c>
      <c r="H303" s="1198">
        <v>81.2</v>
      </c>
      <c r="I303" s="1198" t="s">
        <v>1016</v>
      </c>
      <c r="J303" s="1198" t="s">
        <v>105</v>
      </c>
      <c r="K303" s="1198" t="s">
        <v>33</v>
      </c>
      <c r="L303" s="1198">
        <v>86.2</v>
      </c>
      <c r="M303" s="1198">
        <v>86.2</v>
      </c>
      <c r="N303" s="1250" t="s">
        <v>1021</v>
      </c>
      <c r="O303" s="1250" t="s">
        <v>1022</v>
      </c>
      <c r="P303" s="1250">
        <v>1</v>
      </c>
      <c r="Q303" s="1250">
        <v>2023</v>
      </c>
      <c r="R303" s="1250" t="s">
        <v>1306</v>
      </c>
      <c r="S303" s="1312" t="s">
        <v>105</v>
      </c>
      <c r="T303" s="1170" t="s">
        <v>38</v>
      </c>
      <c r="U303" s="1170">
        <v>1</v>
      </c>
      <c r="V303" s="1170">
        <v>1</v>
      </c>
      <c r="W303" s="1170">
        <v>1</v>
      </c>
      <c r="X303" s="1170">
        <v>1</v>
      </c>
      <c r="Y303" s="1170">
        <v>1</v>
      </c>
      <c r="Z303" s="1170">
        <v>1</v>
      </c>
      <c r="AA303" s="1203">
        <v>27999000</v>
      </c>
      <c r="AB303" s="1292"/>
      <c r="AC303" s="1292"/>
      <c r="AD303" s="1292"/>
      <c r="AE303" s="1292"/>
      <c r="AF303" s="1292"/>
      <c r="AG303" s="1292"/>
      <c r="AH303" s="1292"/>
      <c r="AI303" s="1292"/>
      <c r="AJ303" s="1292"/>
      <c r="AK303" s="1292"/>
      <c r="AL303" s="1292"/>
      <c r="AM303" s="1292"/>
      <c r="AN303" s="1292"/>
      <c r="AO303" s="1292"/>
      <c r="AP303" s="1292"/>
      <c r="AQ303" s="1292"/>
      <c r="AR303" s="1292"/>
      <c r="AS303" s="1292"/>
      <c r="AT303" s="1292"/>
      <c r="AU303" s="1292"/>
      <c r="AV303" s="1292"/>
      <c r="AW303" s="1292"/>
      <c r="AX303" s="1292"/>
      <c r="AY303" s="1347">
        <f>SUM(AA303:AI303)</f>
        <v>27999000</v>
      </c>
      <c r="AZ303" s="1292">
        <v>39224000</v>
      </c>
      <c r="BA303" s="1292"/>
      <c r="BB303" s="1292"/>
      <c r="BC303" s="1292"/>
      <c r="BD303" s="1292"/>
      <c r="BE303" s="1292"/>
      <c r="BF303" s="1292"/>
      <c r="BG303" s="1292"/>
      <c r="BH303" s="1292"/>
      <c r="BI303" s="1292"/>
      <c r="BJ303" s="1292"/>
      <c r="BK303" s="1292"/>
      <c r="BL303" s="1292"/>
      <c r="BM303" s="1292"/>
      <c r="BN303" s="1292"/>
      <c r="BO303" s="1292"/>
      <c r="BP303" s="1292"/>
      <c r="BQ303" s="1292"/>
      <c r="BR303" s="1292"/>
      <c r="BS303" s="1292"/>
      <c r="BT303" s="1292"/>
      <c r="BU303" s="1292"/>
      <c r="BV303" s="1292"/>
      <c r="BW303" s="1347">
        <f>SUM(AZ303:BH303)</f>
        <v>39224000</v>
      </c>
      <c r="BX303" s="1292">
        <v>40989080</v>
      </c>
      <c r="BY303" s="1292"/>
      <c r="BZ303" s="1292"/>
      <c r="CA303" s="1292"/>
      <c r="CB303" s="1292"/>
      <c r="CC303" s="1292"/>
      <c r="CD303" s="1292"/>
      <c r="CE303" s="1292"/>
      <c r="CF303" s="1292"/>
      <c r="CG303" s="1292"/>
      <c r="CH303" s="1292"/>
      <c r="CI303" s="1292"/>
      <c r="CJ303" s="1292"/>
      <c r="CK303" s="1292"/>
      <c r="CL303" s="1292"/>
      <c r="CM303" s="1292"/>
      <c r="CN303" s="1292"/>
      <c r="CO303" s="1292"/>
      <c r="CP303" s="1292"/>
      <c r="CQ303" s="1292"/>
      <c r="CR303" s="1292"/>
      <c r="CS303" s="1292"/>
      <c r="CT303" s="1292"/>
      <c r="CU303" s="1347">
        <f>SUM(BX303:CF303)</f>
        <v>40989080</v>
      </c>
      <c r="CV303" s="1292">
        <v>42833589</v>
      </c>
      <c r="CW303" s="1292"/>
      <c r="CX303" s="1292"/>
      <c r="CY303" s="1292"/>
      <c r="CZ303" s="1292"/>
      <c r="DA303" s="1293"/>
      <c r="DB303" s="1293"/>
      <c r="DC303" s="1293"/>
      <c r="DD303" s="1293"/>
      <c r="DE303" s="1293"/>
      <c r="DF303" s="1293"/>
      <c r="DG303" s="1293"/>
      <c r="DH303" s="1293"/>
      <c r="DI303" s="1293"/>
      <c r="DJ303" s="1293"/>
      <c r="DK303" s="1293"/>
      <c r="DL303" s="1293"/>
      <c r="DM303" s="1293"/>
      <c r="DN303" s="1293"/>
      <c r="DO303" s="1293"/>
      <c r="DP303" s="1293"/>
      <c r="DQ303" s="1293"/>
      <c r="DR303" s="1293"/>
      <c r="DS303" s="1364">
        <f>SUM(CV303:DD303)</f>
        <v>42833589</v>
      </c>
      <c r="DT303" s="1190">
        <f>+AY303+BW303+CU303+DS303</f>
        <v>151045669</v>
      </c>
      <c r="DU303" s="1294" t="s">
        <v>1196</v>
      </c>
      <c r="DV303" s="789"/>
      <c r="DW303" s="789"/>
      <c r="DX303" s="789"/>
      <c r="DY303" s="789"/>
      <c r="DZ303" s="789"/>
    </row>
    <row r="304" spans="1:130" ht="16.5" x14ac:dyDescent="0.25">
      <c r="A304" s="1445" t="s">
        <v>1381</v>
      </c>
      <c r="B304" s="1445"/>
      <c r="C304" s="1445"/>
      <c r="D304" s="1445"/>
      <c r="E304" s="1445"/>
      <c r="F304" s="1445"/>
      <c r="G304" s="1445"/>
      <c r="H304" s="1445"/>
      <c r="I304" s="1445"/>
      <c r="J304" s="1445"/>
      <c r="K304" s="1445"/>
      <c r="L304" s="1445"/>
      <c r="M304" s="1445"/>
      <c r="N304" s="1445"/>
      <c r="O304" s="1445"/>
      <c r="P304" s="1445"/>
      <c r="Q304" s="1445"/>
      <c r="R304" s="1445"/>
      <c r="S304" s="1445"/>
      <c r="T304" s="1445"/>
      <c r="U304" s="1445"/>
      <c r="V304" s="1445"/>
      <c r="W304" s="1445"/>
      <c r="X304" s="1445"/>
      <c r="Y304" s="1445"/>
      <c r="Z304" s="1445"/>
      <c r="AA304" s="1332">
        <f t="shared" ref="AA304:CR304" si="137">SUM(AA301:AA303)</f>
        <v>93718000</v>
      </c>
      <c r="AB304" s="1330">
        <f t="shared" si="137"/>
        <v>0</v>
      </c>
      <c r="AC304" s="1330"/>
      <c r="AD304" s="1330">
        <f t="shared" si="137"/>
        <v>0</v>
      </c>
      <c r="AE304" s="1330">
        <f t="shared" si="137"/>
        <v>0</v>
      </c>
      <c r="AF304" s="1330">
        <f t="shared" si="137"/>
        <v>0</v>
      </c>
      <c r="AG304" s="1330">
        <f t="shared" si="137"/>
        <v>0</v>
      </c>
      <c r="AH304" s="1330">
        <f t="shared" si="137"/>
        <v>0</v>
      </c>
      <c r="AI304" s="1330">
        <f t="shared" si="137"/>
        <v>0</v>
      </c>
      <c r="AJ304" s="1330">
        <f t="shared" si="137"/>
        <v>0</v>
      </c>
      <c r="AK304" s="1330">
        <f t="shared" si="137"/>
        <v>0</v>
      </c>
      <c r="AL304" s="1330">
        <f t="shared" si="137"/>
        <v>0</v>
      </c>
      <c r="AM304" s="1330">
        <f t="shared" si="137"/>
        <v>0</v>
      </c>
      <c r="AN304" s="1330">
        <f t="shared" si="137"/>
        <v>0</v>
      </c>
      <c r="AO304" s="1330">
        <f t="shared" si="137"/>
        <v>0</v>
      </c>
      <c r="AP304" s="1330">
        <f t="shared" si="137"/>
        <v>0</v>
      </c>
      <c r="AQ304" s="1330">
        <f t="shared" si="137"/>
        <v>0</v>
      </c>
      <c r="AR304" s="1330">
        <f t="shared" si="137"/>
        <v>0</v>
      </c>
      <c r="AS304" s="1330">
        <f t="shared" si="137"/>
        <v>0</v>
      </c>
      <c r="AT304" s="1330">
        <f t="shared" si="137"/>
        <v>0</v>
      </c>
      <c r="AU304" s="1330">
        <f t="shared" si="137"/>
        <v>0</v>
      </c>
      <c r="AV304" s="1330">
        <f t="shared" si="137"/>
        <v>0</v>
      </c>
      <c r="AW304" s="1330">
        <f t="shared" si="137"/>
        <v>0</v>
      </c>
      <c r="AX304" s="1331"/>
      <c r="AY304" s="1327">
        <f t="shared" si="137"/>
        <v>93718000</v>
      </c>
      <c r="AZ304" s="1351">
        <f>SUM(AZ301:AZ303)</f>
        <v>117672000</v>
      </c>
      <c r="BA304" s="1351">
        <f t="shared" si="137"/>
        <v>0</v>
      </c>
      <c r="BB304" s="1351"/>
      <c r="BC304" s="1351">
        <f t="shared" si="137"/>
        <v>0</v>
      </c>
      <c r="BD304" s="1351">
        <f t="shared" si="137"/>
        <v>0</v>
      </c>
      <c r="BE304" s="1351">
        <f t="shared" si="137"/>
        <v>0</v>
      </c>
      <c r="BF304" s="1351">
        <f t="shared" si="137"/>
        <v>0</v>
      </c>
      <c r="BG304" s="1351">
        <f t="shared" si="137"/>
        <v>0</v>
      </c>
      <c r="BH304" s="1351">
        <f t="shared" si="137"/>
        <v>0</v>
      </c>
      <c r="BI304" s="1351">
        <f t="shared" si="137"/>
        <v>0</v>
      </c>
      <c r="BJ304" s="1351">
        <f t="shared" si="137"/>
        <v>0</v>
      </c>
      <c r="BK304" s="1351">
        <f t="shared" si="137"/>
        <v>0</v>
      </c>
      <c r="BL304" s="1351">
        <f t="shared" si="137"/>
        <v>0</v>
      </c>
      <c r="BM304" s="1351">
        <f t="shared" si="137"/>
        <v>0</v>
      </c>
      <c r="BN304" s="1351">
        <f t="shared" si="137"/>
        <v>0</v>
      </c>
      <c r="BO304" s="1351">
        <f t="shared" si="137"/>
        <v>0</v>
      </c>
      <c r="BP304" s="1351">
        <f t="shared" si="137"/>
        <v>0</v>
      </c>
      <c r="BQ304" s="1351">
        <f t="shared" si="137"/>
        <v>0</v>
      </c>
      <c r="BR304" s="1351">
        <f t="shared" si="137"/>
        <v>0</v>
      </c>
      <c r="BS304" s="1351">
        <f t="shared" si="137"/>
        <v>0</v>
      </c>
      <c r="BT304" s="1351">
        <f t="shared" si="137"/>
        <v>0</v>
      </c>
      <c r="BU304" s="1351">
        <f t="shared" si="137"/>
        <v>0</v>
      </c>
      <c r="BV304" s="1351"/>
      <c r="BW304" s="1351">
        <f t="shared" si="137"/>
        <v>117672000</v>
      </c>
      <c r="BX304" s="934">
        <f t="shared" si="137"/>
        <v>122967240</v>
      </c>
      <c r="BY304" s="934">
        <f t="shared" si="137"/>
        <v>0</v>
      </c>
      <c r="BZ304" s="934"/>
      <c r="CA304" s="934">
        <f t="shared" si="137"/>
        <v>0</v>
      </c>
      <c r="CB304" s="934">
        <f t="shared" si="137"/>
        <v>0</v>
      </c>
      <c r="CC304" s="934">
        <f t="shared" si="137"/>
        <v>0</v>
      </c>
      <c r="CD304" s="934">
        <f t="shared" si="137"/>
        <v>0</v>
      </c>
      <c r="CE304" s="934">
        <f t="shared" si="137"/>
        <v>0</v>
      </c>
      <c r="CF304" s="934">
        <f t="shared" si="137"/>
        <v>0</v>
      </c>
      <c r="CG304" s="934">
        <f t="shared" si="137"/>
        <v>0</v>
      </c>
      <c r="CH304" s="934">
        <f t="shared" si="137"/>
        <v>0</v>
      </c>
      <c r="CI304" s="934">
        <f t="shared" si="137"/>
        <v>0</v>
      </c>
      <c r="CJ304" s="934">
        <f t="shared" si="137"/>
        <v>0</v>
      </c>
      <c r="CK304" s="934">
        <f t="shared" si="137"/>
        <v>0</v>
      </c>
      <c r="CL304" s="934">
        <f t="shared" si="137"/>
        <v>0</v>
      </c>
      <c r="CM304" s="934">
        <f t="shared" si="137"/>
        <v>0</v>
      </c>
      <c r="CN304" s="934">
        <f t="shared" si="137"/>
        <v>0</v>
      </c>
      <c r="CO304" s="934">
        <f t="shared" si="137"/>
        <v>0</v>
      </c>
      <c r="CP304" s="934">
        <f t="shared" si="137"/>
        <v>0</v>
      </c>
      <c r="CQ304" s="934">
        <f t="shared" si="137"/>
        <v>0</v>
      </c>
      <c r="CR304" s="934">
        <f t="shared" si="137"/>
        <v>0</v>
      </c>
      <c r="CS304" s="934">
        <f t="shared" ref="CS304:DU304" si="138">SUM(CS301:CS303)</f>
        <v>0</v>
      </c>
      <c r="CT304" s="934"/>
      <c r="CU304" s="1351">
        <f t="shared" si="138"/>
        <v>122967240</v>
      </c>
      <c r="CV304" s="1351">
        <f t="shared" si="138"/>
        <v>128500766</v>
      </c>
      <c r="CW304" s="1351">
        <f t="shared" si="138"/>
        <v>0</v>
      </c>
      <c r="CX304" s="1351"/>
      <c r="CY304" s="1351">
        <f t="shared" si="138"/>
        <v>0</v>
      </c>
      <c r="CZ304" s="1351">
        <f t="shared" si="138"/>
        <v>0</v>
      </c>
      <c r="DA304" s="1351">
        <f t="shared" si="138"/>
        <v>0</v>
      </c>
      <c r="DB304" s="1351">
        <f t="shared" si="138"/>
        <v>0</v>
      </c>
      <c r="DC304" s="1351">
        <f t="shared" si="138"/>
        <v>0</v>
      </c>
      <c r="DD304" s="1351">
        <f t="shared" si="138"/>
        <v>0</v>
      </c>
      <c r="DE304" s="1351">
        <f t="shared" si="138"/>
        <v>0</v>
      </c>
      <c r="DF304" s="1351">
        <f t="shared" si="138"/>
        <v>0</v>
      </c>
      <c r="DG304" s="1351">
        <f t="shared" si="138"/>
        <v>0</v>
      </c>
      <c r="DH304" s="1351">
        <f t="shared" si="138"/>
        <v>0</v>
      </c>
      <c r="DI304" s="1351">
        <f t="shared" si="138"/>
        <v>0</v>
      </c>
      <c r="DJ304" s="1351">
        <f t="shared" si="138"/>
        <v>0</v>
      </c>
      <c r="DK304" s="1351">
        <f t="shared" si="138"/>
        <v>0</v>
      </c>
      <c r="DL304" s="1351">
        <f t="shared" si="138"/>
        <v>0</v>
      </c>
      <c r="DM304" s="1351">
        <f t="shared" si="138"/>
        <v>0</v>
      </c>
      <c r="DN304" s="1351">
        <f t="shared" si="138"/>
        <v>0</v>
      </c>
      <c r="DO304" s="1351">
        <f t="shared" si="138"/>
        <v>0</v>
      </c>
      <c r="DP304" s="1351">
        <f t="shared" si="138"/>
        <v>0</v>
      </c>
      <c r="DQ304" s="1351">
        <f t="shared" si="138"/>
        <v>0</v>
      </c>
      <c r="DR304" s="1352"/>
      <c r="DS304" s="1352">
        <f t="shared" si="138"/>
        <v>128500766</v>
      </c>
      <c r="DT304" s="1351">
        <f t="shared" si="138"/>
        <v>462858006</v>
      </c>
      <c r="DU304" s="1353">
        <f t="shared" si="138"/>
        <v>0</v>
      </c>
      <c r="DV304" s="1354"/>
      <c r="DW304" s="789"/>
      <c r="DX304" s="789"/>
      <c r="DY304" s="789"/>
      <c r="DZ304" s="789"/>
    </row>
    <row r="305" spans="1:130" ht="56.25" customHeight="1" x14ac:dyDescent="0.25">
      <c r="A305" s="1290">
        <v>5</v>
      </c>
      <c r="B305" s="1314" t="s">
        <v>963</v>
      </c>
      <c r="C305" s="1290" t="s">
        <v>398</v>
      </c>
      <c r="D305" s="1290" t="s">
        <v>1023</v>
      </c>
      <c r="E305" s="1290" t="s">
        <v>1024</v>
      </c>
      <c r="F305" s="1290" t="s">
        <v>1025</v>
      </c>
      <c r="G305" s="1290" t="s">
        <v>1026</v>
      </c>
      <c r="H305" s="1290" t="s">
        <v>1027</v>
      </c>
      <c r="I305" s="1290" t="s">
        <v>1028</v>
      </c>
      <c r="J305" s="1290" t="s">
        <v>105</v>
      </c>
      <c r="K305" s="1290" t="s">
        <v>33</v>
      </c>
      <c r="L305" s="1290">
        <v>1</v>
      </c>
      <c r="M305" s="1290">
        <v>1</v>
      </c>
      <c r="N305" s="1314" t="s">
        <v>1029</v>
      </c>
      <c r="O305" s="1314" t="s">
        <v>1030</v>
      </c>
      <c r="P305" s="1314">
        <v>0</v>
      </c>
      <c r="Q305" s="1314">
        <v>2023</v>
      </c>
      <c r="R305" s="1314" t="s">
        <v>1031</v>
      </c>
      <c r="S305" s="1315" t="s">
        <v>105</v>
      </c>
      <c r="T305" s="1188" t="s">
        <v>33</v>
      </c>
      <c r="U305" s="1188">
        <v>1</v>
      </c>
      <c r="V305" s="1188">
        <v>1</v>
      </c>
      <c r="W305" s="1134">
        <v>0.1</v>
      </c>
      <c r="X305" s="1188">
        <v>0.7</v>
      </c>
      <c r="Y305" s="1188">
        <v>0.8</v>
      </c>
      <c r="Z305" s="1188">
        <v>1</v>
      </c>
      <c r="AA305" s="1153">
        <v>0</v>
      </c>
      <c r="AB305" s="1154"/>
      <c r="AC305" s="1154"/>
      <c r="AD305" s="1154"/>
      <c r="AE305" s="1154"/>
      <c r="AF305" s="1154"/>
      <c r="AG305" s="1154"/>
      <c r="AH305" s="1154"/>
      <c r="AI305" s="1154"/>
      <c r="AJ305" s="1154"/>
      <c r="AK305" s="1154"/>
      <c r="AL305" s="1154"/>
      <c r="AM305" s="1154"/>
      <c r="AN305" s="1154"/>
      <c r="AO305" s="1154"/>
      <c r="AP305" s="1154"/>
      <c r="AQ305" s="1154"/>
      <c r="AR305" s="1154"/>
      <c r="AS305" s="1154"/>
      <c r="AT305" s="1154"/>
      <c r="AU305" s="1154"/>
      <c r="AV305" s="1154"/>
      <c r="AW305" s="1154"/>
      <c r="AX305" s="1154"/>
      <c r="AY305" s="1307">
        <f t="shared" ref="AY305:AY320" si="139">SUM(AA305:AW305)</f>
        <v>0</v>
      </c>
      <c r="AZ305" s="1154">
        <v>80001000</v>
      </c>
      <c r="BA305" s="1154"/>
      <c r="BB305" s="1154"/>
      <c r="BC305" s="1154"/>
      <c r="BD305" s="1154"/>
      <c r="BE305" s="1154"/>
      <c r="BF305" s="1154"/>
      <c r="BG305" s="1154"/>
      <c r="BH305" s="1154"/>
      <c r="BI305" s="1154"/>
      <c r="BJ305" s="1154"/>
      <c r="BK305" s="1154"/>
      <c r="BL305" s="1154"/>
      <c r="BM305" s="1154"/>
      <c r="BN305" s="1154"/>
      <c r="BO305" s="1154"/>
      <c r="BP305" s="1154"/>
      <c r="BQ305" s="1154"/>
      <c r="BR305" s="1154"/>
      <c r="BS305" s="1154"/>
      <c r="BT305" s="1154"/>
      <c r="BU305" s="1154"/>
      <c r="BV305" s="1154"/>
      <c r="BW305" s="1307">
        <f>SUM(AZ305:BU305)</f>
        <v>80001000</v>
      </c>
      <c r="BX305" s="1154">
        <v>80000000</v>
      </c>
      <c r="BY305" s="1154"/>
      <c r="BZ305" s="1154"/>
      <c r="CA305" s="1154"/>
      <c r="CB305" s="1154"/>
      <c r="CC305" s="1154"/>
      <c r="CD305" s="1154"/>
      <c r="CE305" s="1154"/>
      <c r="CF305" s="1154"/>
      <c r="CG305" s="1154"/>
      <c r="CH305" s="1154"/>
      <c r="CI305" s="1154"/>
      <c r="CJ305" s="1154"/>
      <c r="CK305" s="1154"/>
      <c r="CL305" s="1154"/>
      <c r="CM305" s="1154"/>
      <c r="CN305" s="1154"/>
      <c r="CO305" s="1154"/>
      <c r="CP305" s="1154"/>
      <c r="CQ305" s="1154"/>
      <c r="CR305" s="1154"/>
      <c r="CS305" s="1154"/>
      <c r="CT305" s="1154"/>
      <c r="CU305" s="1357">
        <f>SUM(BX305:CS305)</f>
        <v>80000000</v>
      </c>
      <c r="CV305" s="1299">
        <v>0</v>
      </c>
      <c r="CW305" s="1299"/>
      <c r="CX305" s="1299"/>
      <c r="CY305" s="1154"/>
      <c r="CZ305" s="1154"/>
      <c r="DA305" s="1156"/>
      <c r="DB305" s="1156"/>
      <c r="DC305" s="1156"/>
      <c r="DD305" s="1156"/>
      <c r="DE305" s="1156"/>
      <c r="DF305" s="1156"/>
      <c r="DG305" s="1156"/>
      <c r="DH305" s="1156"/>
      <c r="DI305" s="1156"/>
      <c r="DJ305" s="1156"/>
      <c r="DK305" s="1156"/>
      <c r="DL305" s="1156"/>
      <c r="DM305" s="1156"/>
      <c r="DN305" s="1156"/>
      <c r="DO305" s="1156"/>
      <c r="DP305" s="1156"/>
      <c r="DQ305" s="1156"/>
      <c r="DR305" s="1156"/>
      <c r="DS305" s="1358">
        <f>SUM(CV305:DQ305)</f>
        <v>0</v>
      </c>
      <c r="DT305" s="1215">
        <f t="shared" ref="DT305:DT320" si="140">+AY305+BW305+CU305+DS305</f>
        <v>160001000</v>
      </c>
      <c r="DU305" s="1300" t="s">
        <v>1183</v>
      </c>
      <c r="DV305" s="789"/>
      <c r="DW305" s="789"/>
      <c r="DX305" s="789"/>
      <c r="DY305" s="789"/>
      <c r="DZ305" s="789"/>
    </row>
    <row r="306" spans="1:130" ht="56.25" customHeight="1" x14ac:dyDescent="0.25">
      <c r="A306" s="1198">
        <v>5</v>
      </c>
      <c r="B306" s="1199" t="s">
        <v>963</v>
      </c>
      <c r="C306" s="1198" t="s">
        <v>398</v>
      </c>
      <c r="D306" s="1198" t="s">
        <v>1023</v>
      </c>
      <c r="E306" s="1198" t="s">
        <v>1024</v>
      </c>
      <c r="F306" s="1198" t="s">
        <v>1025</v>
      </c>
      <c r="G306" s="1198" t="s">
        <v>1026</v>
      </c>
      <c r="H306" s="1198" t="s">
        <v>1027</v>
      </c>
      <c r="I306" s="1198" t="s">
        <v>1028</v>
      </c>
      <c r="J306" s="1198" t="s">
        <v>105</v>
      </c>
      <c r="K306" s="1198" t="s">
        <v>33</v>
      </c>
      <c r="L306" s="1198">
        <v>1</v>
      </c>
      <c r="M306" s="1198">
        <v>1</v>
      </c>
      <c r="N306" s="1199" t="s">
        <v>1032</v>
      </c>
      <c r="O306" s="1199" t="s">
        <v>1033</v>
      </c>
      <c r="P306" s="1199">
        <v>0</v>
      </c>
      <c r="Q306" s="1199">
        <v>2023</v>
      </c>
      <c r="R306" s="1199" t="s">
        <v>1034</v>
      </c>
      <c r="S306" s="1298" t="s">
        <v>176</v>
      </c>
      <c r="T306" s="832" t="s">
        <v>33</v>
      </c>
      <c r="U306" s="1150">
        <v>1</v>
      </c>
      <c r="V306" s="1150">
        <v>1</v>
      </c>
      <c r="W306" s="1151">
        <v>0</v>
      </c>
      <c r="X306" s="1150">
        <v>0</v>
      </c>
      <c r="Y306" s="1150">
        <v>0.5</v>
      </c>
      <c r="Z306" s="1150">
        <v>1</v>
      </c>
      <c r="AA306" s="1153">
        <v>0</v>
      </c>
      <c r="AB306" s="1154"/>
      <c r="AC306" s="1154"/>
      <c r="AD306" s="1154"/>
      <c r="AE306" s="1154"/>
      <c r="AF306" s="1154"/>
      <c r="AG306" s="1154"/>
      <c r="AH306" s="1154"/>
      <c r="AI306" s="1154"/>
      <c r="AJ306" s="1154"/>
      <c r="AK306" s="1154"/>
      <c r="AL306" s="1154"/>
      <c r="AM306" s="1154"/>
      <c r="AN306" s="1154"/>
      <c r="AO306" s="1154"/>
      <c r="AP306" s="1154"/>
      <c r="AQ306" s="1154"/>
      <c r="AR306" s="1154"/>
      <c r="AS306" s="1154"/>
      <c r="AT306" s="1154"/>
      <c r="AU306" s="1154"/>
      <c r="AV306" s="1154"/>
      <c r="AW306" s="1154"/>
      <c r="AX306" s="1154"/>
      <c r="AY306" s="1307">
        <f t="shared" si="139"/>
        <v>0</v>
      </c>
      <c r="AZ306" s="1154">
        <v>0</v>
      </c>
      <c r="BA306" s="1154"/>
      <c r="BB306" s="1154"/>
      <c r="BC306" s="1154"/>
      <c r="BD306" s="1154"/>
      <c r="BE306" s="1154"/>
      <c r="BF306" s="1154"/>
      <c r="BG306" s="1154"/>
      <c r="BH306" s="1154"/>
      <c r="BI306" s="1154"/>
      <c r="BJ306" s="1154"/>
      <c r="BK306" s="1154"/>
      <c r="BL306" s="1154"/>
      <c r="BM306" s="1154"/>
      <c r="BN306" s="1154"/>
      <c r="BO306" s="1154"/>
      <c r="BP306" s="1154"/>
      <c r="BQ306" s="1154"/>
      <c r="BR306" s="1154"/>
      <c r="BS306" s="1154"/>
      <c r="BT306" s="1154"/>
      <c r="BU306" s="1154"/>
      <c r="BV306" s="1154"/>
      <c r="BW306" s="1307">
        <f t="shared" ref="BW306:BW320" si="141">SUM(AZ306:BU306)</f>
        <v>0</v>
      </c>
      <c r="BX306" s="1154">
        <v>100000000</v>
      </c>
      <c r="BY306" s="1154"/>
      <c r="BZ306" s="1154"/>
      <c r="CA306" s="1154"/>
      <c r="CB306" s="1154"/>
      <c r="CC306" s="1154"/>
      <c r="CD306" s="1154"/>
      <c r="CE306" s="1154"/>
      <c r="CF306" s="1154"/>
      <c r="CG306" s="1154"/>
      <c r="CH306" s="1154"/>
      <c r="CI306" s="1154"/>
      <c r="CJ306" s="1154"/>
      <c r="CK306" s="1154"/>
      <c r="CL306" s="1154"/>
      <c r="CM306" s="1154"/>
      <c r="CN306" s="1154"/>
      <c r="CO306" s="1154"/>
      <c r="CP306" s="1154"/>
      <c r="CQ306" s="1154"/>
      <c r="CR306" s="1154"/>
      <c r="CS306" s="1154"/>
      <c r="CT306" s="1154"/>
      <c r="CU306" s="1357">
        <f t="shared" ref="CU306:CU320" si="142">SUM(BX306:CS306)</f>
        <v>100000000</v>
      </c>
      <c r="CV306" s="1299">
        <v>150002000</v>
      </c>
      <c r="CW306" s="1299"/>
      <c r="CX306" s="1299"/>
      <c r="CY306" s="1154"/>
      <c r="CZ306" s="1154"/>
      <c r="DA306" s="1156"/>
      <c r="DB306" s="1156"/>
      <c r="DC306" s="1156"/>
      <c r="DD306" s="1156"/>
      <c r="DE306" s="1156"/>
      <c r="DF306" s="1156"/>
      <c r="DG306" s="1156"/>
      <c r="DH306" s="1156"/>
      <c r="DI306" s="1156"/>
      <c r="DJ306" s="1156"/>
      <c r="DK306" s="1156"/>
      <c r="DL306" s="1156"/>
      <c r="DM306" s="1156"/>
      <c r="DN306" s="1156"/>
      <c r="DO306" s="1156"/>
      <c r="DP306" s="1156"/>
      <c r="DQ306" s="1156"/>
      <c r="DR306" s="1156"/>
      <c r="DS306" s="1358">
        <f t="shared" ref="DS306:DS320" si="143">SUM(CV306:DQ306)</f>
        <v>150002000</v>
      </c>
      <c r="DT306" s="1215">
        <f t="shared" si="140"/>
        <v>250002000</v>
      </c>
      <c r="DU306" s="1300" t="s">
        <v>1183</v>
      </c>
      <c r="DV306" s="789"/>
      <c r="DW306" s="789"/>
      <c r="DX306" s="789"/>
      <c r="DY306" s="789"/>
      <c r="DZ306" s="789"/>
    </row>
    <row r="307" spans="1:130" ht="56.25" customHeight="1" x14ac:dyDescent="0.25">
      <c r="A307" s="1198">
        <v>5</v>
      </c>
      <c r="B307" s="1199" t="s">
        <v>963</v>
      </c>
      <c r="C307" s="1198" t="s">
        <v>398</v>
      </c>
      <c r="D307" s="1198" t="s">
        <v>1023</v>
      </c>
      <c r="E307" s="1198" t="s">
        <v>1024</v>
      </c>
      <c r="F307" s="1198" t="s">
        <v>1025</v>
      </c>
      <c r="G307" s="1198" t="s">
        <v>1026</v>
      </c>
      <c r="H307" s="1198" t="s">
        <v>1027</v>
      </c>
      <c r="I307" s="1198" t="s">
        <v>1028</v>
      </c>
      <c r="J307" s="1198" t="s">
        <v>105</v>
      </c>
      <c r="K307" s="1198" t="s">
        <v>33</v>
      </c>
      <c r="L307" s="1198">
        <v>1</v>
      </c>
      <c r="M307" s="1198">
        <v>1</v>
      </c>
      <c r="N307" s="1199" t="s">
        <v>1035</v>
      </c>
      <c r="O307" s="1199" t="s">
        <v>1036</v>
      </c>
      <c r="P307" s="1199" t="s">
        <v>1037</v>
      </c>
      <c r="Q307" s="1199">
        <v>2023</v>
      </c>
      <c r="R307" s="1199" t="s">
        <v>1038</v>
      </c>
      <c r="S307" s="1298" t="s">
        <v>105</v>
      </c>
      <c r="T307" s="832" t="s">
        <v>33</v>
      </c>
      <c r="U307" s="832">
        <v>1</v>
      </c>
      <c r="V307" s="832">
        <v>1</v>
      </c>
      <c r="W307" s="969">
        <v>0.2</v>
      </c>
      <c r="X307" s="832">
        <v>0.3</v>
      </c>
      <c r="Y307" s="832">
        <v>0.6</v>
      </c>
      <c r="Z307" s="832">
        <v>1</v>
      </c>
      <c r="AA307" s="1153">
        <v>60000000</v>
      </c>
      <c r="AB307" s="1154"/>
      <c r="AC307" s="1154"/>
      <c r="AD307" s="1154"/>
      <c r="AE307" s="1154"/>
      <c r="AF307" s="1154"/>
      <c r="AG307" s="1154"/>
      <c r="AH307" s="1154"/>
      <c r="AI307" s="1154"/>
      <c r="AJ307" s="1154"/>
      <c r="AK307" s="1154"/>
      <c r="AL307" s="1154"/>
      <c r="AM307" s="1154"/>
      <c r="AN307" s="1154"/>
      <c r="AO307" s="1154"/>
      <c r="AP307" s="1154"/>
      <c r="AQ307" s="1154"/>
      <c r="AR307" s="1154"/>
      <c r="AS307" s="1154"/>
      <c r="AT307" s="1154"/>
      <c r="AU307" s="1154"/>
      <c r="AV307" s="1154"/>
      <c r="AW307" s="1154"/>
      <c r="AX307" s="1154"/>
      <c r="AY307" s="1307">
        <f t="shared" si="139"/>
        <v>60000000</v>
      </c>
      <c r="AZ307" s="1154">
        <v>100000000</v>
      </c>
      <c r="BA307" s="1154"/>
      <c r="BB307" s="1154"/>
      <c r="BC307" s="1154"/>
      <c r="BD307" s="1154"/>
      <c r="BE307" s="1154"/>
      <c r="BF307" s="1154"/>
      <c r="BG307" s="1154"/>
      <c r="BH307" s="1154"/>
      <c r="BI307" s="1154"/>
      <c r="BJ307" s="1154"/>
      <c r="BK307" s="1154"/>
      <c r="BL307" s="1154"/>
      <c r="BM307" s="1154"/>
      <c r="BN307" s="1154"/>
      <c r="BO307" s="1154"/>
      <c r="BP307" s="1154"/>
      <c r="BQ307" s="1154"/>
      <c r="BR307" s="1154"/>
      <c r="BS307" s="1154"/>
      <c r="BT307" s="1154"/>
      <c r="BU307" s="1154"/>
      <c r="BV307" s="1154"/>
      <c r="BW307" s="1307">
        <f t="shared" si="141"/>
        <v>100000000</v>
      </c>
      <c r="BX307" s="1154">
        <v>80000000</v>
      </c>
      <c r="BY307" s="1154"/>
      <c r="BZ307" s="1154"/>
      <c r="CA307" s="1154"/>
      <c r="CB307" s="1154"/>
      <c r="CC307" s="1154"/>
      <c r="CD307" s="1154"/>
      <c r="CE307" s="1154"/>
      <c r="CF307" s="1154"/>
      <c r="CG307" s="1154"/>
      <c r="CH307" s="1154"/>
      <c r="CI307" s="1154"/>
      <c r="CJ307" s="1154"/>
      <c r="CK307" s="1154"/>
      <c r="CL307" s="1154"/>
      <c r="CM307" s="1154"/>
      <c r="CN307" s="1154"/>
      <c r="CO307" s="1154"/>
      <c r="CP307" s="1154"/>
      <c r="CQ307" s="1154"/>
      <c r="CR307" s="1154"/>
      <c r="CS307" s="1154"/>
      <c r="CT307" s="1154"/>
      <c r="CU307" s="1357">
        <f t="shared" si="142"/>
        <v>80000000</v>
      </c>
      <c r="CV307" s="1299">
        <v>100000000</v>
      </c>
      <c r="CW307" s="1299"/>
      <c r="CX307" s="1299"/>
      <c r="CY307" s="1154"/>
      <c r="CZ307" s="1154"/>
      <c r="DA307" s="1156"/>
      <c r="DB307" s="1156"/>
      <c r="DC307" s="1156"/>
      <c r="DD307" s="1156"/>
      <c r="DE307" s="1156"/>
      <c r="DF307" s="1156"/>
      <c r="DG307" s="1156"/>
      <c r="DH307" s="1156"/>
      <c r="DI307" s="1156"/>
      <c r="DJ307" s="1156"/>
      <c r="DK307" s="1156"/>
      <c r="DL307" s="1156"/>
      <c r="DM307" s="1156"/>
      <c r="DN307" s="1156"/>
      <c r="DO307" s="1156"/>
      <c r="DP307" s="1156"/>
      <c r="DQ307" s="1156"/>
      <c r="DR307" s="1156"/>
      <c r="DS307" s="1358">
        <f t="shared" si="143"/>
        <v>100000000</v>
      </c>
      <c r="DT307" s="1215">
        <f t="shared" si="140"/>
        <v>340000000</v>
      </c>
      <c r="DU307" s="1300" t="s">
        <v>1183</v>
      </c>
      <c r="DV307" s="789"/>
      <c r="DW307" s="789"/>
      <c r="DX307" s="789"/>
      <c r="DY307" s="789"/>
      <c r="DZ307" s="789"/>
    </row>
    <row r="308" spans="1:130" ht="56.25" customHeight="1" x14ac:dyDescent="0.25">
      <c r="A308" s="1198">
        <v>5</v>
      </c>
      <c r="B308" s="1199" t="s">
        <v>963</v>
      </c>
      <c r="C308" s="1198" t="s">
        <v>398</v>
      </c>
      <c r="D308" s="1198" t="s">
        <v>1023</v>
      </c>
      <c r="E308" s="1198" t="s">
        <v>1024</v>
      </c>
      <c r="F308" s="1198" t="s">
        <v>1025</v>
      </c>
      <c r="G308" s="1198" t="s">
        <v>1026</v>
      </c>
      <c r="H308" s="1198" t="s">
        <v>1027</v>
      </c>
      <c r="I308" s="1198" t="s">
        <v>1028</v>
      </c>
      <c r="J308" s="1198" t="s">
        <v>105</v>
      </c>
      <c r="K308" s="1198" t="s">
        <v>33</v>
      </c>
      <c r="L308" s="1198">
        <v>1</v>
      </c>
      <c r="M308" s="1198">
        <v>1</v>
      </c>
      <c r="N308" s="1199" t="s">
        <v>1039</v>
      </c>
      <c r="O308" s="1199" t="s">
        <v>1040</v>
      </c>
      <c r="P308" s="1199">
        <v>0</v>
      </c>
      <c r="Q308" s="1199">
        <v>2023</v>
      </c>
      <c r="R308" s="1199" t="s">
        <v>1041</v>
      </c>
      <c r="S308" s="1298" t="s">
        <v>444</v>
      </c>
      <c r="T308" s="832" t="s">
        <v>33</v>
      </c>
      <c r="U308" s="832">
        <v>10</v>
      </c>
      <c r="V308" s="832">
        <v>10</v>
      </c>
      <c r="W308" s="969">
        <v>2</v>
      </c>
      <c r="X308" s="832">
        <v>4</v>
      </c>
      <c r="Y308" s="832">
        <v>7</v>
      </c>
      <c r="Z308" s="832">
        <v>10</v>
      </c>
      <c r="AA308" s="1153">
        <v>70000000</v>
      </c>
      <c r="AB308" s="1154"/>
      <c r="AC308" s="1154"/>
      <c r="AD308" s="1154"/>
      <c r="AE308" s="1154"/>
      <c r="AF308" s="1154"/>
      <c r="AG308" s="1154"/>
      <c r="AH308" s="1154"/>
      <c r="AI308" s="1154"/>
      <c r="AJ308" s="1154"/>
      <c r="AK308" s="1154"/>
      <c r="AL308" s="1154"/>
      <c r="AM308" s="1154"/>
      <c r="AN308" s="1154"/>
      <c r="AO308" s="1154"/>
      <c r="AP308" s="1154"/>
      <c r="AQ308" s="1154"/>
      <c r="AR308" s="1154"/>
      <c r="AS308" s="1154"/>
      <c r="AT308" s="1154"/>
      <c r="AU308" s="1154"/>
      <c r="AV308" s="1154"/>
      <c r="AW308" s="1154"/>
      <c r="AX308" s="1154"/>
      <c r="AY308" s="1307">
        <f t="shared" si="139"/>
        <v>70000000</v>
      </c>
      <c r="AZ308" s="1154">
        <v>80000000</v>
      </c>
      <c r="BA308" s="1154"/>
      <c r="BB308" s="1154"/>
      <c r="BC308" s="1154"/>
      <c r="BD308" s="1154"/>
      <c r="BE308" s="1154"/>
      <c r="BF308" s="1154"/>
      <c r="BG308" s="1154"/>
      <c r="BH308" s="1154"/>
      <c r="BI308" s="1154"/>
      <c r="BJ308" s="1154"/>
      <c r="BK308" s="1154"/>
      <c r="BL308" s="1154"/>
      <c r="BM308" s="1154"/>
      <c r="BN308" s="1154"/>
      <c r="BO308" s="1154"/>
      <c r="BP308" s="1154"/>
      <c r="BQ308" s="1154"/>
      <c r="BR308" s="1154"/>
      <c r="BS308" s="1154"/>
      <c r="BT308" s="1154"/>
      <c r="BU308" s="1154"/>
      <c r="BV308" s="1154"/>
      <c r="BW308" s="1307">
        <f t="shared" si="141"/>
        <v>80000000</v>
      </c>
      <c r="BX308" s="1154">
        <v>50000000</v>
      </c>
      <c r="BY308" s="1154"/>
      <c r="BZ308" s="1154"/>
      <c r="CA308" s="1154"/>
      <c r="CB308" s="1154"/>
      <c r="CC308" s="1154"/>
      <c r="CD308" s="1154"/>
      <c r="CE308" s="1154"/>
      <c r="CF308" s="1154"/>
      <c r="CG308" s="1154"/>
      <c r="CH308" s="1154"/>
      <c r="CI308" s="1154"/>
      <c r="CJ308" s="1154"/>
      <c r="CK308" s="1154"/>
      <c r="CL308" s="1154"/>
      <c r="CM308" s="1154"/>
      <c r="CN308" s="1154"/>
      <c r="CO308" s="1154"/>
      <c r="CP308" s="1154"/>
      <c r="CQ308" s="1154"/>
      <c r="CR308" s="1154"/>
      <c r="CS308" s="1154"/>
      <c r="CT308" s="1154"/>
      <c r="CU308" s="1357">
        <f t="shared" si="142"/>
        <v>50000000</v>
      </c>
      <c r="CV308" s="1299">
        <v>100000000</v>
      </c>
      <c r="CW308" s="1299"/>
      <c r="CX308" s="1299"/>
      <c r="CY308" s="1154"/>
      <c r="CZ308" s="1154"/>
      <c r="DA308" s="1156"/>
      <c r="DB308" s="1156"/>
      <c r="DC308" s="1156"/>
      <c r="DD308" s="1156"/>
      <c r="DE308" s="1156"/>
      <c r="DF308" s="1156"/>
      <c r="DG308" s="1156"/>
      <c r="DH308" s="1156"/>
      <c r="DI308" s="1156"/>
      <c r="DJ308" s="1156"/>
      <c r="DK308" s="1156"/>
      <c r="DL308" s="1156"/>
      <c r="DM308" s="1156"/>
      <c r="DN308" s="1156"/>
      <c r="DO308" s="1156"/>
      <c r="DP308" s="1156"/>
      <c r="DQ308" s="1156"/>
      <c r="DR308" s="1156"/>
      <c r="DS308" s="1358">
        <f t="shared" si="143"/>
        <v>100000000</v>
      </c>
      <c r="DT308" s="1215">
        <f t="shared" si="140"/>
        <v>300000000</v>
      </c>
      <c r="DU308" s="1300" t="s">
        <v>1183</v>
      </c>
      <c r="DV308" s="789"/>
      <c r="DW308" s="789"/>
      <c r="DX308" s="789"/>
      <c r="DY308" s="789"/>
      <c r="DZ308" s="789"/>
    </row>
    <row r="309" spans="1:130" ht="56.25" customHeight="1" x14ac:dyDescent="0.25">
      <c r="A309" s="1198">
        <v>5</v>
      </c>
      <c r="B309" s="1199" t="s">
        <v>963</v>
      </c>
      <c r="C309" s="1198" t="s">
        <v>398</v>
      </c>
      <c r="D309" s="1198" t="s">
        <v>1023</v>
      </c>
      <c r="E309" s="1198" t="s">
        <v>1024</v>
      </c>
      <c r="F309" s="1198" t="s">
        <v>1025</v>
      </c>
      <c r="G309" s="1198" t="s">
        <v>1026</v>
      </c>
      <c r="H309" s="1198" t="s">
        <v>1027</v>
      </c>
      <c r="I309" s="1198" t="s">
        <v>1028</v>
      </c>
      <c r="J309" s="1198" t="s">
        <v>105</v>
      </c>
      <c r="K309" s="1198" t="s">
        <v>33</v>
      </c>
      <c r="L309" s="1198">
        <v>1</v>
      </c>
      <c r="M309" s="1198">
        <v>1</v>
      </c>
      <c r="N309" s="1199" t="s">
        <v>1042</v>
      </c>
      <c r="O309" s="1199" t="s">
        <v>1043</v>
      </c>
      <c r="P309" s="1199">
        <v>0</v>
      </c>
      <c r="Q309" s="1199">
        <v>2023</v>
      </c>
      <c r="R309" s="1199" t="s">
        <v>1044</v>
      </c>
      <c r="S309" s="1298" t="s">
        <v>444</v>
      </c>
      <c r="T309" s="832" t="s">
        <v>33</v>
      </c>
      <c r="U309" s="832">
        <v>1</v>
      </c>
      <c r="V309" s="832">
        <v>1</v>
      </c>
      <c r="W309" s="969">
        <v>0.3</v>
      </c>
      <c r="X309" s="832">
        <v>0.5</v>
      </c>
      <c r="Y309" s="832">
        <v>0.75</v>
      </c>
      <c r="Z309" s="832">
        <v>1</v>
      </c>
      <c r="AA309" s="1153"/>
      <c r="AB309" s="1154"/>
      <c r="AC309" s="1154"/>
      <c r="AD309" s="1154"/>
      <c r="AE309" s="1155"/>
      <c r="AF309" s="1154"/>
      <c r="AG309" s="1154"/>
      <c r="AH309" s="1154">
        <v>60000000</v>
      </c>
      <c r="AI309" s="1154"/>
      <c r="AJ309" s="1154"/>
      <c r="AK309" s="1154"/>
      <c r="AL309" s="1154"/>
      <c r="AM309" s="1154"/>
      <c r="AN309" s="1154"/>
      <c r="AO309" s="1154"/>
      <c r="AP309" s="1154"/>
      <c r="AQ309" s="1154"/>
      <c r="AR309" s="1154"/>
      <c r="AS309" s="1154"/>
      <c r="AT309" s="1154"/>
      <c r="AU309" s="1154"/>
      <c r="AV309" s="1154"/>
      <c r="AW309" s="1154"/>
      <c r="AX309" s="1154"/>
      <c r="AY309" s="1307">
        <f t="shared" si="139"/>
        <v>60000000</v>
      </c>
      <c r="AZ309" s="1154">
        <v>45000000</v>
      </c>
      <c r="BA309" s="1154"/>
      <c r="BB309" s="1154"/>
      <c r="BC309" s="1154"/>
      <c r="BD309" s="1154"/>
      <c r="BE309" s="1154"/>
      <c r="BF309" s="1154"/>
      <c r="BG309" s="1154"/>
      <c r="BH309" s="1154"/>
      <c r="BI309" s="1154"/>
      <c r="BJ309" s="1154"/>
      <c r="BK309" s="1154"/>
      <c r="BL309" s="1154"/>
      <c r="BM309" s="1154"/>
      <c r="BN309" s="1154"/>
      <c r="BO309" s="1154"/>
      <c r="BP309" s="1154"/>
      <c r="BQ309" s="1154"/>
      <c r="BR309" s="1154"/>
      <c r="BS309" s="1154"/>
      <c r="BT309" s="1154"/>
      <c r="BU309" s="1154"/>
      <c r="BV309" s="1154"/>
      <c r="BW309" s="1307">
        <f t="shared" si="141"/>
        <v>45000000</v>
      </c>
      <c r="BX309" s="1154">
        <v>45000000</v>
      </c>
      <c r="BY309" s="1154"/>
      <c r="BZ309" s="1154"/>
      <c r="CA309" s="1154"/>
      <c r="CB309" s="1154"/>
      <c r="CC309" s="1154"/>
      <c r="CD309" s="1154"/>
      <c r="CE309" s="1154"/>
      <c r="CF309" s="1154"/>
      <c r="CG309" s="1154"/>
      <c r="CH309" s="1154"/>
      <c r="CI309" s="1154"/>
      <c r="CJ309" s="1154"/>
      <c r="CK309" s="1154"/>
      <c r="CL309" s="1154"/>
      <c r="CM309" s="1154"/>
      <c r="CN309" s="1154"/>
      <c r="CO309" s="1154"/>
      <c r="CP309" s="1154"/>
      <c r="CQ309" s="1154"/>
      <c r="CR309" s="1154"/>
      <c r="CS309" s="1154"/>
      <c r="CT309" s="1154"/>
      <c r="CU309" s="1357">
        <f t="shared" si="142"/>
        <v>45000000</v>
      </c>
      <c r="CV309" s="1299">
        <v>50000000</v>
      </c>
      <c r="CW309" s="1299"/>
      <c r="CX309" s="1299"/>
      <c r="CY309" s="1154"/>
      <c r="CZ309" s="1154"/>
      <c r="DA309" s="1156"/>
      <c r="DB309" s="1156"/>
      <c r="DC309" s="1156"/>
      <c r="DD309" s="1156"/>
      <c r="DE309" s="1156"/>
      <c r="DF309" s="1156"/>
      <c r="DG309" s="1156"/>
      <c r="DH309" s="1156"/>
      <c r="DI309" s="1156"/>
      <c r="DJ309" s="1156"/>
      <c r="DK309" s="1156"/>
      <c r="DL309" s="1156"/>
      <c r="DM309" s="1156"/>
      <c r="DN309" s="1156"/>
      <c r="DO309" s="1156"/>
      <c r="DP309" s="1156"/>
      <c r="DQ309" s="1156"/>
      <c r="DR309" s="1156"/>
      <c r="DS309" s="1358">
        <f t="shared" si="143"/>
        <v>50000000</v>
      </c>
      <c r="DT309" s="1215">
        <f t="shared" si="140"/>
        <v>200000000</v>
      </c>
      <c r="DU309" s="1300" t="s">
        <v>1183</v>
      </c>
      <c r="DV309" s="789"/>
      <c r="DW309" s="789"/>
      <c r="DX309" s="789"/>
      <c r="DY309" s="789"/>
      <c r="DZ309" s="789"/>
    </row>
    <row r="310" spans="1:130" ht="56.25" customHeight="1" x14ac:dyDescent="0.25">
      <c r="A310" s="1198">
        <v>5</v>
      </c>
      <c r="B310" s="1199" t="s">
        <v>963</v>
      </c>
      <c r="C310" s="1198" t="s">
        <v>398</v>
      </c>
      <c r="D310" s="1198" t="s">
        <v>1023</v>
      </c>
      <c r="E310" s="1198" t="s">
        <v>1024</v>
      </c>
      <c r="F310" s="1198" t="s">
        <v>1025</v>
      </c>
      <c r="G310" s="1198" t="s">
        <v>1026</v>
      </c>
      <c r="H310" s="1198" t="s">
        <v>1027</v>
      </c>
      <c r="I310" s="1198" t="s">
        <v>1028</v>
      </c>
      <c r="J310" s="1198" t="s">
        <v>105</v>
      </c>
      <c r="K310" s="1198" t="s">
        <v>33</v>
      </c>
      <c r="L310" s="1198">
        <v>1</v>
      </c>
      <c r="M310" s="1198">
        <v>1</v>
      </c>
      <c r="N310" s="1198" t="s">
        <v>1045</v>
      </c>
      <c r="O310" s="1198" t="s">
        <v>1046</v>
      </c>
      <c r="P310" s="1198">
        <v>0</v>
      </c>
      <c r="Q310" s="1198">
        <v>2023</v>
      </c>
      <c r="R310" s="1198" t="s">
        <v>1047</v>
      </c>
      <c r="S310" s="1198" t="s">
        <v>444</v>
      </c>
      <c r="T310" s="1198" t="s">
        <v>33</v>
      </c>
      <c r="U310" s="1198">
        <v>4</v>
      </c>
      <c r="V310" s="1198">
        <v>4</v>
      </c>
      <c r="W310" s="1250">
        <v>1</v>
      </c>
      <c r="X310" s="1198">
        <v>2</v>
      </c>
      <c r="Y310" s="1198">
        <v>3</v>
      </c>
      <c r="Z310" s="1198">
        <v>4</v>
      </c>
      <c r="AA310" s="1153">
        <v>363000000</v>
      </c>
      <c r="AB310" s="1154"/>
      <c r="AC310" s="1154"/>
      <c r="AD310" s="1154"/>
      <c r="AE310" s="1154"/>
      <c r="AF310" s="1154"/>
      <c r="AG310" s="1154"/>
      <c r="AH310" s="1154">
        <v>40000000</v>
      </c>
      <c r="AI310" s="1154"/>
      <c r="AJ310" s="1154"/>
      <c r="AK310" s="1154"/>
      <c r="AL310" s="1154"/>
      <c r="AM310" s="1154"/>
      <c r="AN310" s="1154"/>
      <c r="AO310" s="1154"/>
      <c r="AP310" s="1154"/>
      <c r="AQ310" s="1154"/>
      <c r="AR310" s="1154"/>
      <c r="AS310" s="1154"/>
      <c r="AT310" s="1154"/>
      <c r="AU310" s="1154"/>
      <c r="AV310" s="1154"/>
      <c r="AW310" s="1154"/>
      <c r="AX310" s="1154"/>
      <c r="AY310" s="1307">
        <f t="shared" si="139"/>
        <v>403000000</v>
      </c>
      <c r="AZ310" s="1154">
        <v>68096000</v>
      </c>
      <c r="BA310" s="1154"/>
      <c r="BB310" s="1154"/>
      <c r="BC310" s="1154"/>
      <c r="BD310" s="1154"/>
      <c r="BE310" s="1154"/>
      <c r="BF310" s="1154"/>
      <c r="BG310" s="1154">
        <v>72030000</v>
      </c>
      <c r="BH310" s="1154"/>
      <c r="BI310" s="1154"/>
      <c r="BJ310" s="1154"/>
      <c r="BK310" s="1154"/>
      <c r="BL310" s="1154"/>
      <c r="BM310" s="1154"/>
      <c r="BN310" s="1154"/>
      <c r="BO310" s="1154"/>
      <c r="BP310" s="1154"/>
      <c r="BQ310" s="1154"/>
      <c r="BR310" s="1154"/>
      <c r="BS310" s="1154"/>
      <c r="BT310" s="1154"/>
      <c r="BU310" s="1154"/>
      <c r="BV310" s="1154"/>
      <c r="BW310" s="1307">
        <f t="shared" si="141"/>
        <v>140126000</v>
      </c>
      <c r="BX310" s="1154">
        <v>69506268</v>
      </c>
      <c r="BY310" s="1154"/>
      <c r="BZ310" s="1154"/>
      <c r="CA310" s="1154"/>
      <c r="CB310" s="1154"/>
      <c r="CC310" s="1154"/>
      <c r="CD310" s="1154"/>
      <c r="CE310" s="1154">
        <v>75199320</v>
      </c>
      <c r="CF310" s="1154"/>
      <c r="CG310" s="1154"/>
      <c r="CH310" s="1154"/>
      <c r="CI310" s="1154"/>
      <c r="CJ310" s="1154"/>
      <c r="CK310" s="1154"/>
      <c r="CL310" s="1154"/>
      <c r="CM310" s="1154"/>
      <c r="CN310" s="1154"/>
      <c r="CO310" s="1154"/>
      <c r="CP310" s="1154"/>
      <c r="CQ310" s="1154"/>
      <c r="CR310" s="1154"/>
      <c r="CS310" s="1154"/>
      <c r="CT310" s="1154"/>
      <c r="CU310" s="1357">
        <f t="shared" si="142"/>
        <v>144705588</v>
      </c>
      <c r="CV310" s="1299">
        <v>67228092</v>
      </c>
      <c r="CW310" s="1299"/>
      <c r="CX310" s="1299"/>
      <c r="CY310" s="1154"/>
      <c r="CZ310" s="1154"/>
      <c r="DA310" s="1156"/>
      <c r="DB310" s="1156"/>
      <c r="DC310" s="1156">
        <v>78508090</v>
      </c>
      <c r="DD310" s="1156"/>
      <c r="DE310" s="1156"/>
      <c r="DF310" s="1156"/>
      <c r="DG310" s="1156"/>
      <c r="DH310" s="1156"/>
      <c r="DI310" s="1156"/>
      <c r="DJ310" s="1156"/>
      <c r="DK310" s="1156"/>
      <c r="DL310" s="1156"/>
      <c r="DM310" s="1156"/>
      <c r="DN310" s="1156"/>
      <c r="DO310" s="1156"/>
      <c r="DP310" s="1156"/>
      <c r="DQ310" s="1156"/>
      <c r="DR310" s="1156"/>
      <c r="DS310" s="1358">
        <f t="shared" si="143"/>
        <v>145736182</v>
      </c>
      <c r="DT310" s="1215">
        <f t="shared" si="140"/>
        <v>833567770</v>
      </c>
      <c r="DU310" s="1300" t="s">
        <v>1183</v>
      </c>
      <c r="DV310" s="789"/>
      <c r="DW310" s="789"/>
      <c r="DX310" s="789"/>
      <c r="DY310" s="789"/>
      <c r="DZ310" s="789"/>
    </row>
    <row r="311" spans="1:130" ht="56.25" customHeight="1" x14ac:dyDescent="0.25">
      <c r="A311" s="1198">
        <v>5</v>
      </c>
      <c r="B311" s="1199" t="s">
        <v>963</v>
      </c>
      <c r="C311" s="1198" t="s">
        <v>398</v>
      </c>
      <c r="D311" s="1198" t="s">
        <v>1023</v>
      </c>
      <c r="E311" s="1198" t="s">
        <v>1024</v>
      </c>
      <c r="F311" s="1198" t="s">
        <v>1025</v>
      </c>
      <c r="G311" s="1198" t="s">
        <v>1026</v>
      </c>
      <c r="H311" s="1198" t="s">
        <v>1027</v>
      </c>
      <c r="I311" s="1198" t="s">
        <v>1028</v>
      </c>
      <c r="J311" s="1198" t="s">
        <v>105</v>
      </c>
      <c r="K311" s="1198" t="s">
        <v>33</v>
      </c>
      <c r="L311" s="1198">
        <v>1</v>
      </c>
      <c r="M311" s="1198">
        <v>1</v>
      </c>
      <c r="N311" s="1199" t="s">
        <v>1048</v>
      </c>
      <c r="O311" s="1199" t="s">
        <v>1049</v>
      </c>
      <c r="P311" s="1301">
        <v>0.8</v>
      </c>
      <c r="Q311" s="1199" t="s">
        <v>324</v>
      </c>
      <c r="R311" s="1199" t="s">
        <v>1050</v>
      </c>
      <c r="S311" s="1298" t="s">
        <v>176</v>
      </c>
      <c r="T311" s="832" t="s">
        <v>33</v>
      </c>
      <c r="U311" s="1150">
        <v>0.95</v>
      </c>
      <c r="V311" s="1150">
        <v>0.95</v>
      </c>
      <c r="W311" s="1302">
        <v>0.15</v>
      </c>
      <c r="X311" s="1301">
        <v>0.45</v>
      </c>
      <c r="Y311" s="1301">
        <v>0.75</v>
      </c>
      <c r="Z311" s="1303">
        <v>0.95</v>
      </c>
      <c r="AA311" s="1153">
        <v>15000000</v>
      </c>
      <c r="AB311" s="1154"/>
      <c r="AC311" s="1154"/>
      <c r="AD311" s="1154"/>
      <c r="AE311" s="1154"/>
      <c r="AF311" s="1154"/>
      <c r="AG311" s="1154"/>
      <c r="AH311" s="1154"/>
      <c r="AI311" s="1154"/>
      <c r="AJ311" s="1154"/>
      <c r="AK311" s="1154"/>
      <c r="AL311" s="1154"/>
      <c r="AM311" s="1154"/>
      <c r="AN311" s="1154"/>
      <c r="AO311" s="1154"/>
      <c r="AP311" s="1154"/>
      <c r="AQ311" s="1154"/>
      <c r="AR311" s="1154"/>
      <c r="AS311" s="1154"/>
      <c r="AT311" s="1154"/>
      <c r="AU311" s="1154"/>
      <c r="AV311" s="1154"/>
      <c r="AW311" s="1154"/>
      <c r="AX311" s="1154"/>
      <c r="AY311" s="1307">
        <f t="shared" si="139"/>
        <v>15000000</v>
      </c>
      <c r="AZ311" s="1154">
        <v>50000000</v>
      </c>
      <c r="BA311" s="1154"/>
      <c r="BB311" s="1154"/>
      <c r="BC311" s="1154"/>
      <c r="BD311" s="1154"/>
      <c r="BE311" s="1154"/>
      <c r="BF311" s="1154"/>
      <c r="BG311" s="1154"/>
      <c r="BH311" s="1154"/>
      <c r="BI311" s="1154"/>
      <c r="BJ311" s="1154"/>
      <c r="BK311" s="1154"/>
      <c r="BL311" s="1154"/>
      <c r="BM311" s="1154"/>
      <c r="BN311" s="1154"/>
      <c r="BO311" s="1154"/>
      <c r="BP311" s="1154"/>
      <c r="BQ311" s="1154"/>
      <c r="BR311" s="1154"/>
      <c r="BS311" s="1154"/>
      <c r="BT311" s="1154"/>
      <c r="BU311" s="1154"/>
      <c r="BV311" s="1154"/>
      <c r="BW311" s="1307">
        <f t="shared" si="141"/>
        <v>50000000</v>
      </c>
      <c r="BX311" s="1154">
        <v>40000000</v>
      </c>
      <c r="BY311" s="1154"/>
      <c r="BZ311" s="1154"/>
      <c r="CA311" s="1154"/>
      <c r="CB311" s="1154"/>
      <c r="CC311" s="1154"/>
      <c r="CD311" s="1154"/>
      <c r="CE311" s="1154"/>
      <c r="CF311" s="1154"/>
      <c r="CG311" s="1154"/>
      <c r="CH311" s="1154"/>
      <c r="CI311" s="1154"/>
      <c r="CJ311" s="1154"/>
      <c r="CK311" s="1154"/>
      <c r="CL311" s="1154"/>
      <c r="CM311" s="1154"/>
      <c r="CN311" s="1154"/>
      <c r="CO311" s="1154"/>
      <c r="CP311" s="1154"/>
      <c r="CQ311" s="1154"/>
      <c r="CR311" s="1154"/>
      <c r="CS311" s="1154"/>
      <c r="CT311" s="1154"/>
      <c r="CU311" s="1357">
        <f t="shared" si="142"/>
        <v>40000000</v>
      </c>
      <c r="CV311" s="1299">
        <v>50000000</v>
      </c>
      <c r="CW311" s="1299"/>
      <c r="CX311" s="1299"/>
      <c r="CY311" s="1154"/>
      <c r="CZ311" s="1154"/>
      <c r="DA311" s="1156"/>
      <c r="DB311" s="1156"/>
      <c r="DC311" s="1156"/>
      <c r="DD311" s="1156"/>
      <c r="DE311" s="1156"/>
      <c r="DF311" s="1156"/>
      <c r="DG311" s="1156"/>
      <c r="DH311" s="1156"/>
      <c r="DI311" s="1156"/>
      <c r="DJ311" s="1156"/>
      <c r="DK311" s="1156"/>
      <c r="DL311" s="1156"/>
      <c r="DM311" s="1156"/>
      <c r="DN311" s="1156"/>
      <c r="DO311" s="1156"/>
      <c r="DP311" s="1156"/>
      <c r="DQ311" s="1156"/>
      <c r="DR311" s="1156"/>
      <c r="DS311" s="1358">
        <f t="shared" si="143"/>
        <v>50000000</v>
      </c>
      <c r="DT311" s="1215">
        <f t="shared" si="140"/>
        <v>155000000</v>
      </c>
      <c r="DU311" s="1300" t="s">
        <v>1183</v>
      </c>
      <c r="DV311" s="789"/>
      <c r="DW311" s="789"/>
      <c r="DX311" s="789"/>
      <c r="DY311" s="789"/>
      <c r="DZ311" s="789"/>
    </row>
    <row r="312" spans="1:130" ht="56.25" customHeight="1" x14ac:dyDescent="0.25">
      <c r="A312" s="1198">
        <v>5</v>
      </c>
      <c r="B312" s="1199" t="s">
        <v>963</v>
      </c>
      <c r="C312" s="1198" t="s">
        <v>398</v>
      </c>
      <c r="D312" s="1198" t="s">
        <v>1023</v>
      </c>
      <c r="E312" s="1198" t="s">
        <v>1024</v>
      </c>
      <c r="F312" s="1198" t="s">
        <v>1025</v>
      </c>
      <c r="G312" s="1198" t="s">
        <v>1026</v>
      </c>
      <c r="H312" s="1198" t="s">
        <v>1027</v>
      </c>
      <c r="I312" s="1198" t="s">
        <v>1028</v>
      </c>
      <c r="J312" s="1198" t="s">
        <v>105</v>
      </c>
      <c r="K312" s="1198" t="s">
        <v>33</v>
      </c>
      <c r="L312" s="1198">
        <v>1</v>
      </c>
      <c r="M312" s="1198">
        <v>1</v>
      </c>
      <c r="N312" s="1199" t="s">
        <v>1051</v>
      </c>
      <c r="O312" s="1199" t="s">
        <v>1052</v>
      </c>
      <c r="P312" s="1199">
        <v>1</v>
      </c>
      <c r="Q312" s="1199">
        <v>2023</v>
      </c>
      <c r="R312" s="1199" t="s">
        <v>1053</v>
      </c>
      <c r="S312" s="1298" t="s">
        <v>37</v>
      </c>
      <c r="T312" s="832" t="s">
        <v>33</v>
      </c>
      <c r="U312" s="832">
        <v>1</v>
      </c>
      <c r="V312" s="832">
        <v>2</v>
      </c>
      <c r="W312" s="1252">
        <v>0.1</v>
      </c>
      <c r="X312" s="1199">
        <v>0.2</v>
      </c>
      <c r="Y312" s="1199">
        <v>0.5</v>
      </c>
      <c r="Z312" s="1298">
        <v>1</v>
      </c>
      <c r="AA312" s="1153">
        <v>15000000</v>
      </c>
      <c r="AB312" s="1154"/>
      <c r="AC312" s="1154"/>
      <c r="AD312" s="1154"/>
      <c r="AE312" s="1154"/>
      <c r="AF312" s="1154"/>
      <c r="AG312" s="1154"/>
      <c r="AH312" s="1154"/>
      <c r="AI312" s="1154"/>
      <c r="AJ312" s="1154"/>
      <c r="AK312" s="1154"/>
      <c r="AL312" s="1154"/>
      <c r="AM312" s="1154"/>
      <c r="AN312" s="1154"/>
      <c r="AO312" s="1154"/>
      <c r="AP312" s="1154"/>
      <c r="AQ312" s="1154"/>
      <c r="AR312" s="1154"/>
      <c r="AS312" s="1154"/>
      <c r="AT312" s="1154"/>
      <c r="AU312" s="1154"/>
      <c r="AV312" s="1154"/>
      <c r="AW312" s="1154"/>
      <c r="AX312" s="1154"/>
      <c r="AY312" s="1307">
        <f t="shared" si="139"/>
        <v>15000000</v>
      </c>
      <c r="AZ312" s="1154">
        <v>30000000</v>
      </c>
      <c r="BA312" s="1154"/>
      <c r="BB312" s="1154"/>
      <c r="BC312" s="1154"/>
      <c r="BD312" s="1154"/>
      <c r="BE312" s="1154"/>
      <c r="BF312" s="1154"/>
      <c r="BG312" s="1154"/>
      <c r="BH312" s="1154"/>
      <c r="BI312" s="1154"/>
      <c r="BJ312" s="1154"/>
      <c r="BK312" s="1154"/>
      <c r="BL312" s="1154"/>
      <c r="BM312" s="1154"/>
      <c r="BN312" s="1154"/>
      <c r="BO312" s="1154"/>
      <c r="BP312" s="1154"/>
      <c r="BQ312" s="1154"/>
      <c r="BR312" s="1154"/>
      <c r="BS312" s="1154"/>
      <c r="BT312" s="1154"/>
      <c r="BU312" s="1154"/>
      <c r="BV312" s="1154"/>
      <c r="BW312" s="1307">
        <f t="shared" si="141"/>
        <v>30000000</v>
      </c>
      <c r="BX312" s="1154">
        <v>30000000</v>
      </c>
      <c r="BY312" s="1154"/>
      <c r="BZ312" s="1154"/>
      <c r="CA312" s="1154"/>
      <c r="CB312" s="1154"/>
      <c r="CC312" s="1154"/>
      <c r="CD312" s="1154"/>
      <c r="CE312" s="1154"/>
      <c r="CF312" s="1154"/>
      <c r="CG312" s="1154"/>
      <c r="CH312" s="1154"/>
      <c r="CI312" s="1154"/>
      <c r="CJ312" s="1154"/>
      <c r="CK312" s="1154"/>
      <c r="CL312" s="1154"/>
      <c r="CM312" s="1154"/>
      <c r="CN312" s="1154"/>
      <c r="CO312" s="1154"/>
      <c r="CP312" s="1154"/>
      <c r="CQ312" s="1154"/>
      <c r="CR312" s="1154"/>
      <c r="CS312" s="1154"/>
      <c r="CT312" s="1154"/>
      <c r="CU312" s="1357">
        <f t="shared" si="142"/>
        <v>30000000</v>
      </c>
      <c r="CV312" s="1299">
        <v>30000000</v>
      </c>
      <c r="CW312" s="1299"/>
      <c r="CX312" s="1299"/>
      <c r="CY312" s="1154"/>
      <c r="CZ312" s="1154"/>
      <c r="DA312" s="1156"/>
      <c r="DB312" s="1156"/>
      <c r="DC312" s="1156"/>
      <c r="DD312" s="1156"/>
      <c r="DE312" s="1156"/>
      <c r="DF312" s="1156"/>
      <c r="DG312" s="1156"/>
      <c r="DH312" s="1156"/>
      <c r="DI312" s="1156"/>
      <c r="DJ312" s="1156"/>
      <c r="DK312" s="1156"/>
      <c r="DL312" s="1156"/>
      <c r="DM312" s="1156"/>
      <c r="DN312" s="1156"/>
      <c r="DO312" s="1156"/>
      <c r="DP312" s="1156"/>
      <c r="DQ312" s="1156"/>
      <c r="DR312" s="1156"/>
      <c r="DS312" s="1358">
        <f t="shared" si="143"/>
        <v>30000000</v>
      </c>
      <c r="DT312" s="1215">
        <f t="shared" si="140"/>
        <v>105000000</v>
      </c>
      <c r="DU312" s="1300" t="s">
        <v>1183</v>
      </c>
      <c r="DV312" s="789"/>
      <c r="DW312" s="789"/>
      <c r="DX312" s="789"/>
      <c r="DY312" s="789"/>
      <c r="DZ312" s="789"/>
    </row>
    <row r="313" spans="1:130" ht="56.25" customHeight="1" x14ac:dyDescent="0.25">
      <c r="A313" s="1198">
        <v>5</v>
      </c>
      <c r="B313" s="1199" t="s">
        <v>963</v>
      </c>
      <c r="C313" s="1198" t="s">
        <v>398</v>
      </c>
      <c r="D313" s="1198" t="s">
        <v>1023</v>
      </c>
      <c r="E313" s="1198" t="s">
        <v>1024</v>
      </c>
      <c r="F313" s="1198" t="s">
        <v>1025</v>
      </c>
      <c r="G313" s="1198" t="s">
        <v>1026</v>
      </c>
      <c r="H313" s="1198" t="s">
        <v>1027</v>
      </c>
      <c r="I313" s="1198" t="s">
        <v>1028</v>
      </c>
      <c r="J313" s="1198" t="s">
        <v>105</v>
      </c>
      <c r="K313" s="1198" t="s">
        <v>33</v>
      </c>
      <c r="L313" s="1198">
        <v>1</v>
      </c>
      <c r="M313" s="1198">
        <v>1</v>
      </c>
      <c r="N313" s="1199" t="s">
        <v>1054</v>
      </c>
      <c r="O313" s="1199" t="s">
        <v>1055</v>
      </c>
      <c r="P313" s="1199">
        <v>1</v>
      </c>
      <c r="Q313" s="1199">
        <v>2023</v>
      </c>
      <c r="R313" s="1199" t="s">
        <v>1056</v>
      </c>
      <c r="S313" s="1298" t="s">
        <v>105</v>
      </c>
      <c r="T313" s="832" t="s">
        <v>33</v>
      </c>
      <c r="U313" s="832">
        <v>11</v>
      </c>
      <c r="V313" s="832">
        <v>12</v>
      </c>
      <c r="W313" s="969">
        <v>2</v>
      </c>
      <c r="X313" s="832">
        <v>5</v>
      </c>
      <c r="Y313" s="832">
        <v>8</v>
      </c>
      <c r="Z313" s="832">
        <v>11</v>
      </c>
      <c r="AA313" s="1153">
        <v>30000000</v>
      </c>
      <c r="AB313" s="1154"/>
      <c r="AC313" s="1154"/>
      <c r="AD313" s="1154"/>
      <c r="AE313" s="1154"/>
      <c r="AF313" s="1154"/>
      <c r="AG313" s="1154"/>
      <c r="AH313" s="1154"/>
      <c r="AI313" s="1154"/>
      <c r="AJ313" s="1154"/>
      <c r="AK313" s="1154"/>
      <c r="AL313" s="1154"/>
      <c r="AM313" s="1154"/>
      <c r="AN313" s="1154"/>
      <c r="AO313" s="1154"/>
      <c r="AP313" s="1154"/>
      <c r="AQ313" s="1154"/>
      <c r="AR313" s="1154"/>
      <c r="AS313" s="1154"/>
      <c r="AT313" s="1154"/>
      <c r="AU313" s="1154"/>
      <c r="AV313" s="1154"/>
      <c r="AW313" s="1154"/>
      <c r="AX313" s="1154"/>
      <c r="AY313" s="1307">
        <f t="shared" si="139"/>
        <v>30000000</v>
      </c>
      <c r="AZ313" s="1154">
        <v>50000000</v>
      </c>
      <c r="BA313" s="1154"/>
      <c r="BB313" s="1154"/>
      <c r="BC313" s="1154"/>
      <c r="BD313" s="1154"/>
      <c r="BE313" s="1154"/>
      <c r="BF313" s="1154"/>
      <c r="BG313" s="1154"/>
      <c r="BH313" s="1154"/>
      <c r="BI313" s="1154"/>
      <c r="BJ313" s="1154"/>
      <c r="BK313" s="1154"/>
      <c r="BL313" s="1154"/>
      <c r="BM313" s="1154"/>
      <c r="BN313" s="1154"/>
      <c r="BO313" s="1154"/>
      <c r="BP313" s="1154"/>
      <c r="BQ313" s="1154"/>
      <c r="BR313" s="1154"/>
      <c r="BS313" s="1154"/>
      <c r="BT313" s="1154"/>
      <c r="BU313" s="1154"/>
      <c r="BV313" s="1154"/>
      <c r="BW313" s="1307">
        <f t="shared" si="141"/>
        <v>50000000</v>
      </c>
      <c r="BX313" s="1154">
        <v>20000000</v>
      </c>
      <c r="BY313" s="1154"/>
      <c r="BZ313" s="1154"/>
      <c r="CA313" s="1154"/>
      <c r="CB313" s="1154"/>
      <c r="CC313" s="1154"/>
      <c r="CD313" s="1154"/>
      <c r="CE313" s="1154"/>
      <c r="CF313" s="1154"/>
      <c r="CG313" s="1154"/>
      <c r="CH313" s="1154"/>
      <c r="CI313" s="1154"/>
      <c r="CJ313" s="1154"/>
      <c r="CK313" s="1154"/>
      <c r="CL313" s="1154"/>
      <c r="CM313" s="1154"/>
      <c r="CN313" s="1154"/>
      <c r="CO313" s="1154"/>
      <c r="CP313" s="1154"/>
      <c r="CQ313" s="1154"/>
      <c r="CR313" s="1154"/>
      <c r="CS313" s="1154"/>
      <c r="CT313" s="1154"/>
      <c r="CU313" s="1357">
        <f t="shared" si="142"/>
        <v>20000000</v>
      </c>
      <c r="CV313" s="1299">
        <v>0</v>
      </c>
      <c r="CW313" s="1299"/>
      <c r="CX313" s="1299"/>
      <c r="CY313" s="1154"/>
      <c r="CZ313" s="1154"/>
      <c r="DA313" s="1156"/>
      <c r="DB313" s="1156"/>
      <c r="DC313" s="1156"/>
      <c r="DD313" s="1156"/>
      <c r="DE313" s="1156"/>
      <c r="DF313" s="1156"/>
      <c r="DG313" s="1156"/>
      <c r="DH313" s="1156"/>
      <c r="DI313" s="1156"/>
      <c r="DJ313" s="1156"/>
      <c r="DK313" s="1156"/>
      <c r="DL313" s="1156"/>
      <c r="DM313" s="1156"/>
      <c r="DN313" s="1156"/>
      <c r="DO313" s="1156"/>
      <c r="DP313" s="1156"/>
      <c r="DQ313" s="1156"/>
      <c r="DR313" s="1156"/>
      <c r="DS313" s="1358">
        <f t="shared" si="143"/>
        <v>0</v>
      </c>
      <c r="DT313" s="1215">
        <f t="shared" si="140"/>
        <v>100000000</v>
      </c>
      <c r="DU313" s="1300" t="s">
        <v>1183</v>
      </c>
      <c r="DV313" s="789"/>
      <c r="DW313" s="789"/>
      <c r="DX313" s="789"/>
      <c r="DY313" s="789"/>
      <c r="DZ313" s="789"/>
    </row>
    <row r="314" spans="1:130" ht="56.25" customHeight="1" x14ac:dyDescent="0.25">
      <c r="A314" s="1198">
        <v>5</v>
      </c>
      <c r="B314" s="1199" t="s">
        <v>963</v>
      </c>
      <c r="C314" s="1198" t="s">
        <v>398</v>
      </c>
      <c r="D314" s="1198" t="s">
        <v>1023</v>
      </c>
      <c r="E314" s="1198" t="s">
        <v>1024</v>
      </c>
      <c r="F314" s="1198" t="s">
        <v>1025</v>
      </c>
      <c r="G314" s="1198" t="s">
        <v>1026</v>
      </c>
      <c r="H314" s="1198" t="s">
        <v>1027</v>
      </c>
      <c r="I314" s="1198" t="s">
        <v>1028</v>
      </c>
      <c r="J314" s="1198" t="s">
        <v>105</v>
      </c>
      <c r="K314" s="1198" t="s">
        <v>33</v>
      </c>
      <c r="L314" s="1198">
        <v>1</v>
      </c>
      <c r="M314" s="1198">
        <v>1</v>
      </c>
      <c r="N314" s="1199" t="s">
        <v>1057</v>
      </c>
      <c r="O314" s="1199" t="s">
        <v>1058</v>
      </c>
      <c r="P314" s="1199">
        <v>0</v>
      </c>
      <c r="Q314" s="1199">
        <v>2023</v>
      </c>
      <c r="R314" s="1199" t="s">
        <v>1059</v>
      </c>
      <c r="S314" s="1298" t="s">
        <v>105</v>
      </c>
      <c r="T314" s="832" t="s">
        <v>33</v>
      </c>
      <c r="U314" s="832">
        <v>1</v>
      </c>
      <c r="V314" s="832">
        <v>1</v>
      </c>
      <c r="W314" s="1252">
        <v>0.2</v>
      </c>
      <c r="X314" s="1199">
        <v>0.5</v>
      </c>
      <c r="Y314" s="1199">
        <v>0.8</v>
      </c>
      <c r="Z314" s="1298">
        <v>1</v>
      </c>
      <c r="AA314" s="1153">
        <v>50000000</v>
      </c>
      <c r="AB314" s="1154"/>
      <c r="AC314" s="1154"/>
      <c r="AD314" s="1154"/>
      <c r="AE314" s="1154"/>
      <c r="AF314" s="1154"/>
      <c r="AG314" s="1154"/>
      <c r="AH314" s="1154"/>
      <c r="AI314" s="1154"/>
      <c r="AJ314" s="1154"/>
      <c r="AK314" s="1154"/>
      <c r="AL314" s="1154"/>
      <c r="AM314" s="1154"/>
      <c r="AN314" s="1154"/>
      <c r="AO314" s="1154"/>
      <c r="AP314" s="1154"/>
      <c r="AQ314" s="1154"/>
      <c r="AR314" s="1154"/>
      <c r="AS314" s="1154"/>
      <c r="AT314" s="1154"/>
      <c r="AU314" s="1154"/>
      <c r="AV314" s="1154"/>
      <c r="AW314" s="1154"/>
      <c r="AX314" s="1154"/>
      <c r="AY314" s="1307">
        <f t="shared" si="139"/>
        <v>50000000</v>
      </c>
      <c r="AZ314" s="1154">
        <v>60000000</v>
      </c>
      <c r="BA314" s="1154"/>
      <c r="BB314" s="1154"/>
      <c r="BC314" s="1154"/>
      <c r="BD314" s="1154"/>
      <c r="BE314" s="1154"/>
      <c r="BF314" s="1154"/>
      <c r="BG314" s="1154"/>
      <c r="BH314" s="1154"/>
      <c r="BI314" s="1154"/>
      <c r="BJ314" s="1154"/>
      <c r="BK314" s="1154"/>
      <c r="BL314" s="1154"/>
      <c r="BM314" s="1154"/>
      <c r="BN314" s="1154"/>
      <c r="BO314" s="1154"/>
      <c r="BP314" s="1154"/>
      <c r="BQ314" s="1154"/>
      <c r="BR314" s="1154"/>
      <c r="BS314" s="1154"/>
      <c r="BT314" s="1154"/>
      <c r="BU314" s="1154"/>
      <c r="BV314" s="1154"/>
      <c r="BW314" s="1307">
        <f t="shared" si="141"/>
        <v>60000000</v>
      </c>
      <c r="BX314" s="1154">
        <v>80000000</v>
      </c>
      <c r="BY314" s="1154"/>
      <c r="BZ314" s="1154"/>
      <c r="CA314" s="1154"/>
      <c r="CB314" s="1154"/>
      <c r="CC314" s="1154"/>
      <c r="CD314" s="1154"/>
      <c r="CE314" s="1154"/>
      <c r="CF314" s="1154"/>
      <c r="CG314" s="1154"/>
      <c r="CH314" s="1154"/>
      <c r="CI314" s="1154"/>
      <c r="CJ314" s="1154"/>
      <c r="CK314" s="1154"/>
      <c r="CL314" s="1154"/>
      <c r="CM314" s="1154"/>
      <c r="CN314" s="1154"/>
      <c r="CO314" s="1154"/>
      <c r="CP314" s="1154"/>
      <c r="CQ314" s="1154"/>
      <c r="CR314" s="1154"/>
      <c r="CS314" s="1154"/>
      <c r="CT314" s="1154"/>
      <c r="CU314" s="1357">
        <f t="shared" si="142"/>
        <v>80000000</v>
      </c>
      <c r="CV314" s="1299">
        <v>80000000</v>
      </c>
      <c r="CW314" s="1299"/>
      <c r="CX314" s="1299"/>
      <c r="CY314" s="1154"/>
      <c r="CZ314" s="1154"/>
      <c r="DA314" s="1156"/>
      <c r="DB314" s="1156"/>
      <c r="DC314" s="1156"/>
      <c r="DD314" s="1156"/>
      <c r="DE314" s="1156"/>
      <c r="DF314" s="1156"/>
      <c r="DG314" s="1156"/>
      <c r="DH314" s="1156"/>
      <c r="DI314" s="1156"/>
      <c r="DJ314" s="1156"/>
      <c r="DK314" s="1156"/>
      <c r="DL314" s="1156"/>
      <c r="DM314" s="1156"/>
      <c r="DN314" s="1156"/>
      <c r="DO314" s="1156"/>
      <c r="DP314" s="1156"/>
      <c r="DQ314" s="1156"/>
      <c r="DR314" s="1156"/>
      <c r="DS314" s="1358">
        <f t="shared" si="143"/>
        <v>80000000</v>
      </c>
      <c r="DT314" s="1215">
        <f t="shared" si="140"/>
        <v>270000000</v>
      </c>
      <c r="DU314" s="1300" t="s">
        <v>1183</v>
      </c>
      <c r="DV314" s="789"/>
      <c r="DW314" s="789"/>
      <c r="DX314" s="789"/>
      <c r="DY314" s="789"/>
      <c r="DZ314" s="789"/>
    </row>
    <row r="315" spans="1:130" ht="56.25" customHeight="1" x14ac:dyDescent="0.25">
      <c r="A315" s="1198">
        <v>5</v>
      </c>
      <c r="B315" s="1199" t="s">
        <v>963</v>
      </c>
      <c r="C315" s="1198" t="s">
        <v>398</v>
      </c>
      <c r="D315" s="1198" t="s">
        <v>1023</v>
      </c>
      <c r="E315" s="1198" t="s">
        <v>1024</v>
      </c>
      <c r="F315" s="1198" t="s">
        <v>1025</v>
      </c>
      <c r="G315" s="1198" t="s">
        <v>1026</v>
      </c>
      <c r="H315" s="1198" t="s">
        <v>1027</v>
      </c>
      <c r="I315" s="1198" t="s">
        <v>1028</v>
      </c>
      <c r="J315" s="1198" t="s">
        <v>105</v>
      </c>
      <c r="K315" s="1198" t="s">
        <v>33</v>
      </c>
      <c r="L315" s="1198">
        <v>1</v>
      </c>
      <c r="M315" s="1198">
        <v>1</v>
      </c>
      <c r="N315" s="1199" t="s">
        <v>1060</v>
      </c>
      <c r="O315" s="1199" t="s">
        <v>1061</v>
      </c>
      <c r="P315" s="1301">
        <v>0.03</v>
      </c>
      <c r="Q315" s="1199">
        <v>2023</v>
      </c>
      <c r="R315" s="1199" t="s">
        <v>1062</v>
      </c>
      <c r="S315" s="1298" t="s">
        <v>176</v>
      </c>
      <c r="T315" s="832" t="s">
        <v>33</v>
      </c>
      <c r="U315" s="1150">
        <v>0.1</v>
      </c>
      <c r="V315" s="1150">
        <v>0.1</v>
      </c>
      <c r="W315" s="1304">
        <v>0.01</v>
      </c>
      <c r="X315" s="1305">
        <v>0.04</v>
      </c>
      <c r="Y315" s="1305">
        <v>0.08</v>
      </c>
      <c r="Z315" s="1305">
        <v>0.1</v>
      </c>
      <c r="AA315" s="1153">
        <v>30000000</v>
      </c>
      <c r="AB315" s="1154"/>
      <c r="AC315" s="1154"/>
      <c r="AD315" s="1154"/>
      <c r="AE315" s="1154"/>
      <c r="AF315" s="1154"/>
      <c r="AG315" s="1154"/>
      <c r="AH315" s="1154"/>
      <c r="AI315" s="1154"/>
      <c r="AJ315" s="1154"/>
      <c r="AK315" s="1154"/>
      <c r="AL315" s="1154"/>
      <c r="AM315" s="1154"/>
      <c r="AN315" s="1154"/>
      <c r="AO315" s="1154"/>
      <c r="AP315" s="1154"/>
      <c r="AQ315" s="1154"/>
      <c r="AR315" s="1154"/>
      <c r="AS315" s="1154"/>
      <c r="AT315" s="1154"/>
      <c r="AU315" s="1154"/>
      <c r="AV315" s="1154"/>
      <c r="AW315" s="1154"/>
      <c r="AX315" s="1154"/>
      <c r="AY315" s="1307">
        <f t="shared" si="139"/>
        <v>30000000</v>
      </c>
      <c r="AZ315" s="1154">
        <v>120000000</v>
      </c>
      <c r="BA315" s="1154"/>
      <c r="BB315" s="1154"/>
      <c r="BC315" s="1154"/>
      <c r="BD315" s="1154"/>
      <c r="BE315" s="1154"/>
      <c r="BF315" s="1154"/>
      <c r="BG315" s="1154"/>
      <c r="BH315" s="1154"/>
      <c r="BI315" s="1154"/>
      <c r="BJ315" s="1154"/>
      <c r="BK315" s="1154"/>
      <c r="BL315" s="1154"/>
      <c r="BM315" s="1154"/>
      <c r="BN315" s="1154"/>
      <c r="BO315" s="1154"/>
      <c r="BP315" s="1154"/>
      <c r="BQ315" s="1154"/>
      <c r="BR315" s="1154"/>
      <c r="BS315" s="1154"/>
      <c r="BT315" s="1154"/>
      <c r="BU315" s="1154"/>
      <c r="BV315" s="1154"/>
      <c r="BW315" s="1307">
        <f t="shared" si="141"/>
        <v>120000000</v>
      </c>
      <c r="BX315" s="1154">
        <v>120000000</v>
      </c>
      <c r="BY315" s="1154"/>
      <c r="BZ315" s="1154"/>
      <c r="CA315" s="1154"/>
      <c r="CB315" s="1154"/>
      <c r="CC315" s="1154"/>
      <c r="CD315" s="1154"/>
      <c r="CE315" s="1154"/>
      <c r="CF315" s="1154"/>
      <c r="CG315" s="1154"/>
      <c r="CH315" s="1154"/>
      <c r="CI315" s="1154"/>
      <c r="CJ315" s="1154"/>
      <c r="CK315" s="1154"/>
      <c r="CL315" s="1154"/>
      <c r="CM315" s="1154"/>
      <c r="CN315" s="1154"/>
      <c r="CO315" s="1154"/>
      <c r="CP315" s="1154"/>
      <c r="CQ315" s="1154"/>
      <c r="CR315" s="1154"/>
      <c r="CS315" s="1154"/>
      <c r="CT315" s="1154"/>
      <c r="CU315" s="1357">
        <f t="shared" si="142"/>
        <v>120000000</v>
      </c>
      <c r="CV315" s="1299">
        <v>120000000</v>
      </c>
      <c r="CW315" s="1299"/>
      <c r="CX315" s="1299"/>
      <c r="CY315" s="1154"/>
      <c r="CZ315" s="1154"/>
      <c r="DA315" s="1156"/>
      <c r="DB315" s="1156"/>
      <c r="DC315" s="1156"/>
      <c r="DD315" s="1156"/>
      <c r="DE315" s="1156"/>
      <c r="DF315" s="1156"/>
      <c r="DG315" s="1156"/>
      <c r="DH315" s="1156"/>
      <c r="DI315" s="1156"/>
      <c r="DJ315" s="1156"/>
      <c r="DK315" s="1156"/>
      <c r="DL315" s="1156"/>
      <c r="DM315" s="1156"/>
      <c r="DN315" s="1156"/>
      <c r="DO315" s="1156"/>
      <c r="DP315" s="1156"/>
      <c r="DQ315" s="1156"/>
      <c r="DR315" s="1156"/>
      <c r="DS315" s="1358">
        <f t="shared" si="143"/>
        <v>120000000</v>
      </c>
      <c r="DT315" s="1215">
        <f t="shared" si="140"/>
        <v>390000000</v>
      </c>
      <c r="DU315" s="1300" t="s">
        <v>1183</v>
      </c>
      <c r="DV315" s="789"/>
      <c r="DW315" s="789"/>
      <c r="DX315" s="789"/>
      <c r="DY315" s="789"/>
      <c r="DZ315" s="789"/>
    </row>
    <row r="316" spans="1:130" ht="56.25" customHeight="1" x14ac:dyDescent="0.25">
      <c r="A316" s="1198">
        <v>5</v>
      </c>
      <c r="B316" s="1199" t="s">
        <v>963</v>
      </c>
      <c r="C316" s="1198" t="s">
        <v>398</v>
      </c>
      <c r="D316" s="1198" t="s">
        <v>1023</v>
      </c>
      <c r="E316" s="1198" t="s">
        <v>1024</v>
      </c>
      <c r="F316" s="1198" t="s">
        <v>1025</v>
      </c>
      <c r="G316" s="1198" t="s">
        <v>1026</v>
      </c>
      <c r="H316" s="1198" t="s">
        <v>1027</v>
      </c>
      <c r="I316" s="1198" t="s">
        <v>1028</v>
      </c>
      <c r="J316" s="1198" t="s">
        <v>105</v>
      </c>
      <c r="K316" s="1198" t="s">
        <v>33</v>
      </c>
      <c r="L316" s="1198">
        <v>1</v>
      </c>
      <c r="M316" s="1198">
        <v>1</v>
      </c>
      <c r="N316" s="1199" t="s">
        <v>1063</v>
      </c>
      <c r="O316" s="1199" t="s">
        <v>1064</v>
      </c>
      <c r="P316" s="1199">
        <v>1</v>
      </c>
      <c r="Q316" s="1199">
        <v>2023</v>
      </c>
      <c r="R316" s="1199" t="s">
        <v>1065</v>
      </c>
      <c r="S316" s="1298" t="s">
        <v>105</v>
      </c>
      <c r="T316" s="832" t="s">
        <v>33</v>
      </c>
      <c r="U316" s="832">
        <v>1</v>
      </c>
      <c r="V316" s="832">
        <v>1</v>
      </c>
      <c r="W316" s="1252">
        <v>0.25</v>
      </c>
      <c r="X316" s="1199">
        <v>0.5</v>
      </c>
      <c r="Y316" s="1199">
        <v>0.75</v>
      </c>
      <c r="Z316" s="1298">
        <v>1</v>
      </c>
      <c r="AA316" s="1153">
        <v>30000000</v>
      </c>
      <c r="AB316" s="1154"/>
      <c r="AC316" s="1154"/>
      <c r="AD316" s="1154"/>
      <c r="AE316" s="1154"/>
      <c r="AF316" s="1154"/>
      <c r="AG316" s="1154"/>
      <c r="AH316" s="1154"/>
      <c r="AI316" s="1154"/>
      <c r="AJ316" s="1154"/>
      <c r="AK316" s="1154"/>
      <c r="AL316" s="1154"/>
      <c r="AM316" s="1154"/>
      <c r="AN316" s="1154"/>
      <c r="AO316" s="1154"/>
      <c r="AP316" s="1154"/>
      <c r="AQ316" s="1154"/>
      <c r="AR316" s="1154"/>
      <c r="AS316" s="1154"/>
      <c r="AT316" s="1154"/>
      <c r="AU316" s="1154"/>
      <c r="AV316" s="1154"/>
      <c r="AW316" s="1154"/>
      <c r="AX316" s="1154"/>
      <c r="AY316" s="1307">
        <f t="shared" si="139"/>
        <v>30000000</v>
      </c>
      <c r="AZ316" s="1154">
        <v>30000000</v>
      </c>
      <c r="BA316" s="1154"/>
      <c r="BB316" s="1154"/>
      <c r="BC316" s="1154"/>
      <c r="BD316" s="1154"/>
      <c r="BE316" s="1154"/>
      <c r="BF316" s="1154"/>
      <c r="BG316" s="1154"/>
      <c r="BH316" s="1154"/>
      <c r="BI316" s="1154"/>
      <c r="BJ316" s="1154"/>
      <c r="BK316" s="1154"/>
      <c r="BL316" s="1154"/>
      <c r="BM316" s="1154"/>
      <c r="BN316" s="1154"/>
      <c r="BO316" s="1154"/>
      <c r="BP316" s="1154"/>
      <c r="BQ316" s="1154"/>
      <c r="BR316" s="1154"/>
      <c r="BS316" s="1154"/>
      <c r="BT316" s="1154"/>
      <c r="BU316" s="1154"/>
      <c r="BV316" s="1154"/>
      <c r="BW316" s="1307">
        <f t="shared" si="141"/>
        <v>30000000</v>
      </c>
      <c r="BX316" s="1154">
        <v>30000000</v>
      </c>
      <c r="BY316" s="1154"/>
      <c r="BZ316" s="1154"/>
      <c r="CA316" s="1154"/>
      <c r="CB316" s="1154"/>
      <c r="CC316" s="1154"/>
      <c r="CD316" s="1154"/>
      <c r="CE316" s="1154"/>
      <c r="CF316" s="1154"/>
      <c r="CG316" s="1154"/>
      <c r="CH316" s="1154"/>
      <c r="CI316" s="1154"/>
      <c r="CJ316" s="1154"/>
      <c r="CK316" s="1154"/>
      <c r="CL316" s="1154"/>
      <c r="CM316" s="1154"/>
      <c r="CN316" s="1154"/>
      <c r="CO316" s="1154"/>
      <c r="CP316" s="1154"/>
      <c r="CQ316" s="1154"/>
      <c r="CR316" s="1154"/>
      <c r="CS316" s="1154"/>
      <c r="CT316" s="1154"/>
      <c r="CU316" s="1357">
        <f t="shared" si="142"/>
        <v>30000000</v>
      </c>
      <c r="CV316" s="1299">
        <v>30000000</v>
      </c>
      <c r="CW316" s="1299"/>
      <c r="CX316" s="1299"/>
      <c r="CY316" s="1154"/>
      <c r="CZ316" s="1154"/>
      <c r="DA316" s="1156"/>
      <c r="DB316" s="1156"/>
      <c r="DC316" s="1156"/>
      <c r="DD316" s="1156"/>
      <c r="DE316" s="1156"/>
      <c r="DF316" s="1156"/>
      <c r="DG316" s="1156"/>
      <c r="DH316" s="1156"/>
      <c r="DI316" s="1156"/>
      <c r="DJ316" s="1156"/>
      <c r="DK316" s="1156"/>
      <c r="DL316" s="1156"/>
      <c r="DM316" s="1156"/>
      <c r="DN316" s="1156"/>
      <c r="DO316" s="1156"/>
      <c r="DP316" s="1156"/>
      <c r="DQ316" s="1156"/>
      <c r="DR316" s="1156"/>
      <c r="DS316" s="1358">
        <f t="shared" si="143"/>
        <v>30000000</v>
      </c>
      <c r="DT316" s="1215">
        <f t="shared" si="140"/>
        <v>120000000</v>
      </c>
      <c r="DU316" s="1300" t="s">
        <v>1183</v>
      </c>
      <c r="DV316" s="789"/>
      <c r="DW316" s="789"/>
      <c r="DX316" s="789"/>
      <c r="DY316" s="789"/>
      <c r="DZ316" s="789"/>
    </row>
    <row r="317" spans="1:130" ht="56.25" customHeight="1" x14ac:dyDescent="0.25">
      <c r="A317" s="1198">
        <v>5</v>
      </c>
      <c r="B317" s="1199" t="s">
        <v>963</v>
      </c>
      <c r="C317" s="1198" t="s">
        <v>398</v>
      </c>
      <c r="D317" s="1198" t="s">
        <v>1023</v>
      </c>
      <c r="E317" s="1198" t="s">
        <v>1024</v>
      </c>
      <c r="F317" s="1198" t="s">
        <v>1066</v>
      </c>
      <c r="G317" s="1198" t="s">
        <v>1067</v>
      </c>
      <c r="H317" s="1198">
        <v>0</v>
      </c>
      <c r="I317" s="1198" t="s">
        <v>1068</v>
      </c>
      <c r="J317" s="1198" t="s">
        <v>105</v>
      </c>
      <c r="K317" s="1198" t="s">
        <v>33</v>
      </c>
      <c r="L317" s="1198">
        <v>1</v>
      </c>
      <c r="M317" s="1198">
        <v>1</v>
      </c>
      <c r="N317" s="1199" t="s">
        <v>1069</v>
      </c>
      <c r="O317" s="1199" t="s">
        <v>1070</v>
      </c>
      <c r="P317" s="1199">
        <v>1</v>
      </c>
      <c r="Q317" s="1199">
        <v>2023</v>
      </c>
      <c r="R317" s="1199" t="s">
        <v>1071</v>
      </c>
      <c r="S317" s="1298" t="s">
        <v>105</v>
      </c>
      <c r="T317" s="832" t="s">
        <v>33</v>
      </c>
      <c r="U317" s="832">
        <v>4</v>
      </c>
      <c r="V317" s="832">
        <v>5</v>
      </c>
      <c r="W317" s="1252">
        <v>2</v>
      </c>
      <c r="X317" s="1199">
        <v>3</v>
      </c>
      <c r="Y317" s="1199">
        <v>4</v>
      </c>
      <c r="Z317" s="1298">
        <v>0</v>
      </c>
      <c r="AA317" s="1153">
        <v>72600000</v>
      </c>
      <c r="AB317" s="1154"/>
      <c r="AC317" s="1154"/>
      <c r="AD317" s="1154"/>
      <c r="AE317" s="1154"/>
      <c r="AF317" s="1154"/>
      <c r="AG317" s="1154"/>
      <c r="AH317" s="1154"/>
      <c r="AI317" s="1154"/>
      <c r="AJ317" s="1154"/>
      <c r="AK317" s="1154"/>
      <c r="AL317" s="1154"/>
      <c r="AM317" s="1154"/>
      <c r="AN317" s="1154"/>
      <c r="AO317" s="1154"/>
      <c r="AP317" s="1154"/>
      <c r="AQ317" s="1154"/>
      <c r="AR317" s="1154"/>
      <c r="AS317" s="1154"/>
      <c r="AT317" s="1154"/>
      <c r="AU317" s="1154"/>
      <c r="AV317" s="1154"/>
      <c r="AW317" s="1154"/>
      <c r="AX317" s="1154"/>
      <c r="AY317" s="1307">
        <f t="shared" si="139"/>
        <v>72600000</v>
      </c>
      <c r="AZ317" s="1154">
        <v>25000000</v>
      </c>
      <c r="BA317" s="1154"/>
      <c r="BB317" s="1154"/>
      <c r="BC317" s="1154"/>
      <c r="BD317" s="1154"/>
      <c r="BE317" s="1154"/>
      <c r="BF317" s="1154"/>
      <c r="BG317" s="1154"/>
      <c r="BH317" s="1154"/>
      <c r="BI317" s="1154"/>
      <c r="BJ317" s="1154"/>
      <c r="BK317" s="1154"/>
      <c r="BL317" s="1154"/>
      <c r="BM317" s="1154"/>
      <c r="BN317" s="1154"/>
      <c r="BO317" s="1154"/>
      <c r="BP317" s="1154"/>
      <c r="BQ317" s="1154"/>
      <c r="BR317" s="1154"/>
      <c r="BS317" s="1154"/>
      <c r="BT317" s="1154"/>
      <c r="BU317" s="1154"/>
      <c r="BV317" s="1154"/>
      <c r="BW317" s="1307">
        <f t="shared" si="141"/>
        <v>25000000</v>
      </c>
      <c r="BX317" s="1154">
        <v>25000000</v>
      </c>
      <c r="BY317" s="1154"/>
      <c r="BZ317" s="1154"/>
      <c r="CA317" s="1154"/>
      <c r="CB317" s="1154"/>
      <c r="CC317" s="1154"/>
      <c r="CD317" s="1154"/>
      <c r="CE317" s="1154"/>
      <c r="CF317" s="1154"/>
      <c r="CG317" s="1154"/>
      <c r="CH317" s="1154"/>
      <c r="CI317" s="1154"/>
      <c r="CJ317" s="1154"/>
      <c r="CK317" s="1154"/>
      <c r="CL317" s="1154"/>
      <c r="CM317" s="1154"/>
      <c r="CN317" s="1154"/>
      <c r="CO317" s="1154"/>
      <c r="CP317" s="1154"/>
      <c r="CQ317" s="1154"/>
      <c r="CR317" s="1154"/>
      <c r="CS317" s="1154"/>
      <c r="CT317" s="1154"/>
      <c r="CU317" s="1357">
        <f t="shared" si="142"/>
        <v>25000000</v>
      </c>
      <c r="CV317" s="1306">
        <v>25000000</v>
      </c>
      <c r="CW317" s="1306"/>
      <c r="CX317" s="1306"/>
      <c r="CY317" s="1154"/>
      <c r="CZ317" s="1154"/>
      <c r="DA317" s="1156"/>
      <c r="DB317" s="1156"/>
      <c r="DC317" s="1156"/>
      <c r="DD317" s="1156"/>
      <c r="DE317" s="1156"/>
      <c r="DF317" s="1156"/>
      <c r="DG317" s="1156"/>
      <c r="DH317" s="1156"/>
      <c r="DI317" s="1156"/>
      <c r="DJ317" s="1156"/>
      <c r="DK317" s="1156"/>
      <c r="DL317" s="1156"/>
      <c r="DM317" s="1156"/>
      <c r="DN317" s="1156"/>
      <c r="DO317" s="1156"/>
      <c r="DP317" s="1156"/>
      <c r="DQ317" s="1156"/>
      <c r="DR317" s="1156"/>
      <c r="DS317" s="1358">
        <f t="shared" si="143"/>
        <v>25000000</v>
      </c>
      <c r="DT317" s="1215">
        <f t="shared" si="140"/>
        <v>147600000</v>
      </c>
      <c r="DU317" s="1300" t="s">
        <v>1183</v>
      </c>
      <c r="DV317" s="789"/>
      <c r="DW317" s="789"/>
      <c r="DX317" s="789"/>
      <c r="DY317" s="789"/>
      <c r="DZ317" s="789"/>
    </row>
    <row r="318" spans="1:130" ht="56.25" customHeight="1" x14ac:dyDescent="0.25">
      <c r="A318" s="1198">
        <v>5</v>
      </c>
      <c r="B318" s="1199" t="s">
        <v>963</v>
      </c>
      <c r="C318" s="1198" t="s">
        <v>398</v>
      </c>
      <c r="D318" s="1198" t="s">
        <v>1023</v>
      </c>
      <c r="E318" s="1198" t="s">
        <v>1024</v>
      </c>
      <c r="F318" s="1198" t="s">
        <v>1066</v>
      </c>
      <c r="G318" s="1198" t="s">
        <v>1067</v>
      </c>
      <c r="H318" s="1198">
        <v>0</v>
      </c>
      <c r="I318" s="1198" t="s">
        <v>1068</v>
      </c>
      <c r="J318" s="1198" t="s">
        <v>105</v>
      </c>
      <c r="K318" s="1198" t="s">
        <v>33</v>
      </c>
      <c r="L318" s="1198">
        <v>1</v>
      </c>
      <c r="M318" s="1198">
        <v>1</v>
      </c>
      <c r="N318" s="1199" t="s">
        <v>1072</v>
      </c>
      <c r="O318" s="1199" t="s">
        <v>1073</v>
      </c>
      <c r="P318" s="1199">
        <v>1</v>
      </c>
      <c r="Q318" s="1199">
        <v>2021</v>
      </c>
      <c r="R318" s="1199" t="s">
        <v>1074</v>
      </c>
      <c r="S318" s="1298" t="s">
        <v>105</v>
      </c>
      <c r="T318" s="832" t="s">
        <v>38</v>
      </c>
      <c r="U318" s="832">
        <v>1</v>
      </c>
      <c r="V318" s="832">
        <v>1</v>
      </c>
      <c r="W318" s="969">
        <v>1</v>
      </c>
      <c r="X318" s="832">
        <v>1</v>
      </c>
      <c r="Y318" s="832">
        <v>1</v>
      </c>
      <c r="Z318" s="832">
        <v>1</v>
      </c>
      <c r="AA318" s="1153">
        <v>151624000</v>
      </c>
      <c r="AB318" s="1154"/>
      <c r="AC318" s="1154"/>
      <c r="AD318" s="1154"/>
      <c r="AE318" s="1154"/>
      <c r="AF318" s="1154"/>
      <c r="AG318" s="1154"/>
      <c r="AH318" s="1154"/>
      <c r="AI318" s="1154"/>
      <c r="AJ318" s="1154"/>
      <c r="AK318" s="1154"/>
      <c r="AL318" s="1154"/>
      <c r="AM318" s="1154"/>
      <c r="AN318" s="1154"/>
      <c r="AO318" s="1154"/>
      <c r="AP318" s="1154"/>
      <c r="AQ318" s="1154"/>
      <c r="AR318" s="1154"/>
      <c r="AS318" s="1154"/>
      <c r="AT318" s="1154"/>
      <c r="AU318" s="1154"/>
      <c r="AV318" s="1154"/>
      <c r="AW318" s="1154"/>
      <c r="AX318" s="1154"/>
      <c r="AY318" s="1307">
        <f t="shared" si="139"/>
        <v>151624000</v>
      </c>
      <c r="AZ318" s="1154">
        <v>110000000</v>
      </c>
      <c r="BA318" s="1154"/>
      <c r="BB318" s="1154"/>
      <c r="BC318" s="1154"/>
      <c r="BD318" s="1154"/>
      <c r="BE318" s="1154"/>
      <c r="BF318" s="1154"/>
      <c r="BG318" s="1154"/>
      <c r="BH318" s="1154"/>
      <c r="BI318" s="1154"/>
      <c r="BJ318" s="1154"/>
      <c r="BK318" s="1154"/>
      <c r="BL318" s="1154"/>
      <c r="BM318" s="1154"/>
      <c r="BN318" s="1154"/>
      <c r="BO318" s="1154"/>
      <c r="BP318" s="1154"/>
      <c r="BQ318" s="1154"/>
      <c r="BR318" s="1154"/>
      <c r="BS318" s="1154"/>
      <c r="BT318" s="1154"/>
      <c r="BU318" s="1154"/>
      <c r="BV318" s="1154"/>
      <c r="BW318" s="1307">
        <f t="shared" si="141"/>
        <v>110000000</v>
      </c>
      <c r="BX318" s="1154">
        <v>130000000</v>
      </c>
      <c r="BY318" s="1154"/>
      <c r="BZ318" s="1154"/>
      <c r="CA318" s="1154"/>
      <c r="CB318" s="1154"/>
      <c r="CC318" s="1154"/>
      <c r="CD318" s="1154"/>
      <c r="CE318" s="1154"/>
      <c r="CF318" s="1154"/>
      <c r="CG318" s="1154"/>
      <c r="CH318" s="1154"/>
      <c r="CI318" s="1154"/>
      <c r="CJ318" s="1154"/>
      <c r="CK318" s="1154"/>
      <c r="CL318" s="1154"/>
      <c r="CM318" s="1154"/>
      <c r="CN318" s="1154"/>
      <c r="CO318" s="1154"/>
      <c r="CP318" s="1154"/>
      <c r="CQ318" s="1154"/>
      <c r="CR318" s="1154"/>
      <c r="CS318" s="1154"/>
      <c r="CT318" s="1154"/>
      <c r="CU318" s="1357">
        <f t="shared" si="142"/>
        <v>130000000</v>
      </c>
      <c r="CV318" s="1154">
        <v>143944102</v>
      </c>
      <c r="CW318" s="1154"/>
      <c r="CX318" s="1154"/>
      <c r="CY318" s="1154"/>
      <c r="CZ318" s="1154"/>
      <c r="DA318" s="1156"/>
      <c r="DB318" s="1156"/>
      <c r="DC318" s="1156"/>
      <c r="DD318" s="1156"/>
      <c r="DE318" s="1156"/>
      <c r="DF318" s="1156"/>
      <c r="DG318" s="1156"/>
      <c r="DH318" s="1156"/>
      <c r="DI318" s="1156"/>
      <c r="DJ318" s="1156"/>
      <c r="DK318" s="1156"/>
      <c r="DL318" s="1156"/>
      <c r="DM318" s="1156"/>
      <c r="DN318" s="1156"/>
      <c r="DO318" s="1156"/>
      <c r="DP318" s="1156"/>
      <c r="DQ318" s="1156"/>
      <c r="DR318" s="1156"/>
      <c r="DS318" s="1358">
        <f t="shared" si="143"/>
        <v>143944102</v>
      </c>
      <c r="DT318" s="1215">
        <f t="shared" si="140"/>
        <v>535568102</v>
      </c>
      <c r="DU318" s="1300" t="s">
        <v>1183</v>
      </c>
      <c r="DV318" s="789"/>
      <c r="DW318" s="789"/>
      <c r="DX318" s="789"/>
      <c r="DY318" s="789"/>
      <c r="DZ318" s="789"/>
    </row>
    <row r="319" spans="1:130" ht="56.25" customHeight="1" x14ac:dyDescent="0.25">
      <c r="A319" s="1198">
        <v>5</v>
      </c>
      <c r="B319" s="1199" t="s">
        <v>963</v>
      </c>
      <c r="C319" s="1198" t="s">
        <v>398</v>
      </c>
      <c r="D319" s="1198" t="s">
        <v>1023</v>
      </c>
      <c r="E319" s="1198" t="s">
        <v>1024</v>
      </c>
      <c r="F319" s="1198" t="s">
        <v>1066</v>
      </c>
      <c r="G319" s="1198" t="s">
        <v>1067</v>
      </c>
      <c r="H319" s="1198">
        <v>0</v>
      </c>
      <c r="I319" s="1198" t="s">
        <v>1068</v>
      </c>
      <c r="J319" s="1198" t="s">
        <v>105</v>
      </c>
      <c r="K319" s="1198" t="s">
        <v>33</v>
      </c>
      <c r="L319" s="1198">
        <v>1</v>
      </c>
      <c r="M319" s="1198">
        <v>1</v>
      </c>
      <c r="N319" s="1199" t="s">
        <v>1075</v>
      </c>
      <c r="O319" s="1199" t="s">
        <v>1076</v>
      </c>
      <c r="P319" s="1199">
        <v>0</v>
      </c>
      <c r="Q319" s="1199">
        <v>2023</v>
      </c>
      <c r="R319" s="1199" t="s">
        <v>1077</v>
      </c>
      <c r="S319" s="1298" t="s">
        <v>105</v>
      </c>
      <c r="T319" s="832" t="s">
        <v>33</v>
      </c>
      <c r="U319" s="832">
        <v>1</v>
      </c>
      <c r="V319" s="832">
        <v>1</v>
      </c>
      <c r="W319" s="969">
        <v>0.25</v>
      </c>
      <c r="X319" s="832">
        <v>0.5</v>
      </c>
      <c r="Y319" s="832">
        <v>0.75</v>
      </c>
      <c r="Z319" s="832">
        <v>1</v>
      </c>
      <c r="AA319" s="1153">
        <v>22400000</v>
      </c>
      <c r="AB319" s="1154"/>
      <c r="AC319" s="1154"/>
      <c r="AD319" s="1154"/>
      <c r="AE319" s="1154"/>
      <c r="AF319" s="1154"/>
      <c r="AG319" s="1154"/>
      <c r="AH319" s="1154"/>
      <c r="AI319" s="1154"/>
      <c r="AJ319" s="1154"/>
      <c r="AK319" s="1154"/>
      <c r="AL319" s="1154"/>
      <c r="AM319" s="1154"/>
      <c r="AN319" s="1154"/>
      <c r="AO319" s="1154"/>
      <c r="AP319" s="1154"/>
      <c r="AQ319" s="1154"/>
      <c r="AR319" s="1154"/>
      <c r="AS319" s="1154"/>
      <c r="AT319" s="1154"/>
      <c r="AU319" s="1154"/>
      <c r="AV319" s="1154"/>
      <c r="AW319" s="1154"/>
      <c r="AX319" s="1154"/>
      <c r="AY319" s="1307">
        <f t="shared" si="139"/>
        <v>22400000</v>
      </c>
      <c r="AZ319" s="1154">
        <v>22400000</v>
      </c>
      <c r="BA319" s="1154"/>
      <c r="BB319" s="1154"/>
      <c r="BC319" s="1154"/>
      <c r="BD319" s="1154"/>
      <c r="BE319" s="1154"/>
      <c r="BF319" s="1154"/>
      <c r="BG319" s="1154"/>
      <c r="BH319" s="1154"/>
      <c r="BI319" s="1154"/>
      <c r="BJ319" s="1154"/>
      <c r="BK319" s="1154"/>
      <c r="BL319" s="1154"/>
      <c r="BM319" s="1154"/>
      <c r="BN319" s="1154"/>
      <c r="BO319" s="1154"/>
      <c r="BP319" s="1154"/>
      <c r="BQ319" s="1154"/>
      <c r="BR319" s="1154"/>
      <c r="BS319" s="1154"/>
      <c r="BT319" s="1154"/>
      <c r="BU319" s="1154"/>
      <c r="BV319" s="1154"/>
      <c r="BW319" s="1307">
        <f t="shared" si="141"/>
        <v>22400000</v>
      </c>
      <c r="BX319" s="1154">
        <v>22400000</v>
      </c>
      <c r="BY319" s="1154"/>
      <c r="BZ319" s="1154"/>
      <c r="CA319" s="1154"/>
      <c r="CB319" s="1154"/>
      <c r="CC319" s="1154"/>
      <c r="CD319" s="1154"/>
      <c r="CE319" s="1154"/>
      <c r="CF319" s="1154"/>
      <c r="CG319" s="1154"/>
      <c r="CH319" s="1154"/>
      <c r="CI319" s="1154"/>
      <c r="CJ319" s="1154"/>
      <c r="CK319" s="1154"/>
      <c r="CL319" s="1154"/>
      <c r="CM319" s="1154"/>
      <c r="CN319" s="1154"/>
      <c r="CO319" s="1154"/>
      <c r="CP319" s="1154"/>
      <c r="CQ319" s="1154"/>
      <c r="CR319" s="1154"/>
      <c r="CS319" s="1154"/>
      <c r="CT319" s="1154"/>
      <c r="CU319" s="1357">
        <f t="shared" si="142"/>
        <v>22400000</v>
      </c>
      <c r="CV319" s="1154">
        <v>22400000</v>
      </c>
      <c r="CW319" s="1154"/>
      <c r="CX319" s="1154"/>
      <c r="CY319" s="1154"/>
      <c r="CZ319" s="1154"/>
      <c r="DA319" s="1156"/>
      <c r="DB319" s="1156"/>
      <c r="DC319" s="1156"/>
      <c r="DD319" s="1156"/>
      <c r="DE319" s="1156"/>
      <c r="DF319" s="1156"/>
      <c r="DG319" s="1156"/>
      <c r="DH319" s="1156"/>
      <c r="DI319" s="1156"/>
      <c r="DJ319" s="1156"/>
      <c r="DK319" s="1156"/>
      <c r="DL319" s="1156"/>
      <c r="DM319" s="1156"/>
      <c r="DN319" s="1156"/>
      <c r="DO319" s="1156"/>
      <c r="DP319" s="1156"/>
      <c r="DQ319" s="1156"/>
      <c r="DR319" s="1156"/>
      <c r="DS319" s="1358">
        <f t="shared" si="143"/>
        <v>22400000</v>
      </c>
      <c r="DT319" s="1215">
        <f t="shared" si="140"/>
        <v>89600000</v>
      </c>
      <c r="DU319" s="1300" t="s">
        <v>1183</v>
      </c>
      <c r="DV319" s="789"/>
      <c r="DW319" s="789"/>
      <c r="DX319" s="789"/>
      <c r="DY319" s="789"/>
      <c r="DZ319" s="789"/>
    </row>
    <row r="320" spans="1:130" ht="56.25" customHeight="1" x14ac:dyDescent="0.25">
      <c r="A320" s="1198">
        <v>5</v>
      </c>
      <c r="B320" s="1198" t="s">
        <v>963</v>
      </c>
      <c r="C320" s="1198" t="s">
        <v>398</v>
      </c>
      <c r="D320" s="1198" t="s">
        <v>1023</v>
      </c>
      <c r="E320" s="1198" t="s">
        <v>1024</v>
      </c>
      <c r="F320" s="1198" t="s">
        <v>1066</v>
      </c>
      <c r="G320" s="1198" t="s">
        <v>1067</v>
      </c>
      <c r="H320" s="1198">
        <v>0</v>
      </c>
      <c r="I320" s="1198" t="s">
        <v>1068</v>
      </c>
      <c r="J320" s="1198" t="s">
        <v>105</v>
      </c>
      <c r="K320" s="1198" t="s">
        <v>33</v>
      </c>
      <c r="L320" s="1198">
        <v>1</v>
      </c>
      <c r="M320" s="1198">
        <v>1</v>
      </c>
      <c r="N320" s="1198" t="s">
        <v>1078</v>
      </c>
      <c r="O320" s="1198" t="s">
        <v>1079</v>
      </c>
      <c r="P320" s="1198">
        <v>16</v>
      </c>
      <c r="Q320" s="1198">
        <v>2023</v>
      </c>
      <c r="R320" s="1198" t="s">
        <v>1080</v>
      </c>
      <c r="S320" s="1239" t="s">
        <v>105</v>
      </c>
      <c r="T320" s="1175" t="s">
        <v>33</v>
      </c>
      <c r="U320" s="1175">
        <v>1</v>
      </c>
      <c r="V320" s="1175">
        <v>1</v>
      </c>
      <c r="W320" s="1170">
        <v>1</v>
      </c>
      <c r="X320" s="1175">
        <v>1</v>
      </c>
      <c r="Y320" s="1175">
        <v>1</v>
      </c>
      <c r="Z320" s="1175">
        <v>1</v>
      </c>
      <c r="AA320" s="1153">
        <v>121885000</v>
      </c>
      <c r="AB320" s="1154"/>
      <c r="AC320" s="1154"/>
      <c r="AD320" s="1154"/>
      <c r="AE320" s="1154"/>
      <c r="AF320" s="1154"/>
      <c r="AG320" s="1154"/>
      <c r="AH320" s="1154"/>
      <c r="AI320" s="1154"/>
      <c r="AJ320" s="1154"/>
      <c r="AK320" s="1154"/>
      <c r="AL320" s="1154"/>
      <c r="AM320" s="1154"/>
      <c r="AN320" s="1154"/>
      <c r="AO320" s="1154"/>
      <c r="AP320" s="1154"/>
      <c r="AQ320" s="1154"/>
      <c r="AR320" s="1154"/>
      <c r="AS320" s="1154"/>
      <c r="AT320" s="1154"/>
      <c r="AU320" s="1154"/>
      <c r="AV320" s="1154"/>
      <c r="AW320" s="1154"/>
      <c r="AX320" s="1154"/>
      <c r="AY320" s="1307">
        <f t="shared" si="139"/>
        <v>121885000</v>
      </c>
      <c r="AZ320" s="1154">
        <v>145955000</v>
      </c>
      <c r="BA320" s="1154"/>
      <c r="BB320" s="1154"/>
      <c r="BC320" s="1154"/>
      <c r="BD320" s="1154"/>
      <c r="BE320" s="1154"/>
      <c r="BF320" s="1154"/>
      <c r="BG320" s="1154"/>
      <c r="BH320" s="1154"/>
      <c r="BI320" s="1154"/>
      <c r="BJ320" s="1154"/>
      <c r="BK320" s="1154"/>
      <c r="BL320" s="1154"/>
      <c r="BM320" s="1154"/>
      <c r="BN320" s="1154"/>
      <c r="BO320" s="1154"/>
      <c r="BP320" s="1154"/>
      <c r="BQ320" s="1154"/>
      <c r="BR320" s="1154"/>
      <c r="BS320" s="1154"/>
      <c r="BT320" s="1154"/>
      <c r="BU320" s="1154"/>
      <c r="BV320" s="1154"/>
      <c r="BW320" s="1307">
        <f t="shared" si="141"/>
        <v>145955000</v>
      </c>
      <c r="BX320" s="1154">
        <v>139511420</v>
      </c>
      <c r="BY320" s="1154"/>
      <c r="BZ320" s="1154"/>
      <c r="CA320" s="1154"/>
      <c r="CB320" s="1154"/>
      <c r="CC320" s="1154"/>
      <c r="CD320" s="1154"/>
      <c r="CE320" s="1154"/>
      <c r="CF320" s="1154"/>
      <c r="CG320" s="1154"/>
      <c r="CH320" s="1154"/>
      <c r="CI320" s="1154"/>
      <c r="CJ320" s="1154"/>
      <c r="CK320" s="1154"/>
      <c r="CL320" s="1154"/>
      <c r="CM320" s="1154"/>
      <c r="CN320" s="1154"/>
      <c r="CO320" s="1154"/>
      <c r="CP320" s="1154"/>
      <c r="CQ320" s="1154"/>
      <c r="CR320" s="1154"/>
      <c r="CS320" s="1154"/>
      <c r="CT320" s="1154"/>
      <c r="CU320" s="1357">
        <f t="shared" si="142"/>
        <v>139511420</v>
      </c>
      <c r="CV320" s="1154">
        <v>139511420</v>
      </c>
      <c r="CW320" s="1154"/>
      <c r="CX320" s="1154"/>
      <c r="CY320" s="1154"/>
      <c r="CZ320" s="1154"/>
      <c r="DA320" s="1156"/>
      <c r="DB320" s="1156"/>
      <c r="DC320" s="1156"/>
      <c r="DD320" s="1156"/>
      <c r="DE320" s="1156"/>
      <c r="DF320" s="1156"/>
      <c r="DG320" s="1156"/>
      <c r="DH320" s="1156"/>
      <c r="DI320" s="1156"/>
      <c r="DJ320" s="1156"/>
      <c r="DK320" s="1156"/>
      <c r="DL320" s="1156"/>
      <c r="DM320" s="1156"/>
      <c r="DN320" s="1156"/>
      <c r="DO320" s="1156"/>
      <c r="DP320" s="1156"/>
      <c r="DQ320" s="1156"/>
      <c r="DR320" s="1156"/>
      <c r="DS320" s="1358">
        <f t="shared" si="143"/>
        <v>139511420</v>
      </c>
      <c r="DT320" s="1215">
        <f t="shared" si="140"/>
        <v>546862840</v>
      </c>
      <c r="DU320" s="1300" t="s">
        <v>1183</v>
      </c>
      <c r="DV320" s="789"/>
      <c r="DW320" s="789"/>
      <c r="DX320" s="789"/>
      <c r="DY320" s="789"/>
      <c r="DZ320" s="789"/>
    </row>
    <row r="321" spans="1:130" ht="16.5" x14ac:dyDescent="0.25">
      <c r="A321" s="1445" t="s">
        <v>1308</v>
      </c>
      <c r="B321" s="1445"/>
      <c r="C321" s="1445"/>
      <c r="D321" s="1445"/>
      <c r="E321" s="1445"/>
      <c r="F321" s="1445"/>
      <c r="G321" s="1445"/>
      <c r="H321" s="1445"/>
      <c r="I321" s="1445"/>
      <c r="J321" s="1445"/>
      <c r="K321" s="1445"/>
      <c r="L321" s="1445"/>
      <c r="M321" s="1445"/>
      <c r="N321" s="1445"/>
      <c r="O321" s="1445"/>
      <c r="P321" s="1445"/>
      <c r="Q321" s="1445"/>
      <c r="R321" s="1445"/>
      <c r="S321" s="1445"/>
      <c r="T321" s="1445"/>
      <c r="U321" s="1445"/>
      <c r="V321" s="1445"/>
      <c r="W321" s="1445"/>
      <c r="X321" s="1445"/>
      <c r="Y321" s="1445"/>
      <c r="Z321" s="1445"/>
      <c r="AA321" s="1332">
        <f>SUM(AA305:AA320)</f>
        <v>1031509000</v>
      </c>
      <c r="AB321" s="1330">
        <f t="shared" ref="AB321:CR321" si="144">SUM(AB305:AB320)</f>
        <v>0</v>
      </c>
      <c r="AC321" s="1330"/>
      <c r="AD321" s="1330">
        <f t="shared" si="144"/>
        <v>0</v>
      </c>
      <c r="AE321" s="1330">
        <f t="shared" si="144"/>
        <v>0</v>
      </c>
      <c r="AF321" s="1330">
        <f t="shared" si="144"/>
        <v>0</v>
      </c>
      <c r="AG321" s="1330">
        <f t="shared" si="144"/>
        <v>0</v>
      </c>
      <c r="AH321" s="1330">
        <f t="shared" si="144"/>
        <v>100000000</v>
      </c>
      <c r="AI321" s="1330">
        <f t="shared" si="144"/>
        <v>0</v>
      </c>
      <c r="AJ321" s="1330">
        <f t="shared" si="144"/>
        <v>0</v>
      </c>
      <c r="AK321" s="1330">
        <f t="shared" si="144"/>
        <v>0</v>
      </c>
      <c r="AL321" s="1330">
        <f t="shared" si="144"/>
        <v>0</v>
      </c>
      <c r="AM321" s="1330">
        <f t="shared" si="144"/>
        <v>0</v>
      </c>
      <c r="AN321" s="1330">
        <f t="shared" si="144"/>
        <v>0</v>
      </c>
      <c r="AO321" s="1330">
        <f t="shared" si="144"/>
        <v>0</v>
      </c>
      <c r="AP321" s="1330">
        <f t="shared" si="144"/>
        <v>0</v>
      </c>
      <c r="AQ321" s="1330">
        <f t="shared" si="144"/>
        <v>0</v>
      </c>
      <c r="AR321" s="1330">
        <f t="shared" si="144"/>
        <v>0</v>
      </c>
      <c r="AS321" s="1330">
        <f t="shared" si="144"/>
        <v>0</v>
      </c>
      <c r="AT321" s="1330">
        <f t="shared" si="144"/>
        <v>0</v>
      </c>
      <c r="AU321" s="1330">
        <f t="shared" si="144"/>
        <v>0</v>
      </c>
      <c r="AV321" s="1330">
        <f t="shared" si="144"/>
        <v>0</v>
      </c>
      <c r="AW321" s="1330">
        <f t="shared" si="144"/>
        <v>0</v>
      </c>
      <c r="AX321" s="1331"/>
      <c r="AY321" s="1327">
        <f t="shared" si="144"/>
        <v>1131509000</v>
      </c>
      <c r="AZ321" s="1351">
        <f t="shared" si="144"/>
        <v>1016452000</v>
      </c>
      <c r="BA321" s="1351">
        <f t="shared" si="144"/>
        <v>0</v>
      </c>
      <c r="BB321" s="1351"/>
      <c r="BC321" s="1351">
        <f t="shared" si="144"/>
        <v>0</v>
      </c>
      <c r="BD321" s="1351">
        <f t="shared" si="144"/>
        <v>0</v>
      </c>
      <c r="BE321" s="1351">
        <f t="shared" si="144"/>
        <v>0</v>
      </c>
      <c r="BF321" s="1351">
        <f t="shared" si="144"/>
        <v>0</v>
      </c>
      <c r="BG321" s="1351">
        <f t="shared" si="144"/>
        <v>72030000</v>
      </c>
      <c r="BH321" s="1351">
        <f t="shared" si="144"/>
        <v>0</v>
      </c>
      <c r="BI321" s="1351">
        <f t="shared" si="144"/>
        <v>0</v>
      </c>
      <c r="BJ321" s="1351">
        <f t="shared" si="144"/>
        <v>0</v>
      </c>
      <c r="BK321" s="1351">
        <f t="shared" si="144"/>
        <v>0</v>
      </c>
      <c r="BL321" s="1351">
        <f t="shared" si="144"/>
        <v>0</v>
      </c>
      <c r="BM321" s="1351">
        <f t="shared" si="144"/>
        <v>0</v>
      </c>
      <c r="BN321" s="1351">
        <f t="shared" si="144"/>
        <v>0</v>
      </c>
      <c r="BO321" s="1351">
        <f t="shared" si="144"/>
        <v>0</v>
      </c>
      <c r="BP321" s="1351">
        <f t="shared" si="144"/>
        <v>0</v>
      </c>
      <c r="BQ321" s="1351">
        <f t="shared" si="144"/>
        <v>0</v>
      </c>
      <c r="BR321" s="1351">
        <f t="shared" si="144"/>
        <v>0</v>
      </c>
      <c r="BS321" s="1351">
        <f t="shared" si="144"/>
        <v>0</v>
      </c>
      <c r="BT321" s="1351">
        <f t="shared" si="144"/>
        <v>0</v>
      </c>
      <c r="BU321" s="1351">
        <f t="shared" si="144"/>
        <v>0</v>
      </c>
      <c r="BV321" s="1351"/>
      <c r="BW321" s="1351">
        <f t="shared" si="144"/>
        <v>1088482000</v>
      </c>
      <c r="BX321" s="934">
        <f t="shared" si="144"/>
        <v>1061417688</v>
      </c>
      <c r="BY321" s="934">
        <f t="shared" si="144"/>
        <v>0</v>
      </c>
      <c r="BZ321" s="934"/>
      <c r="CA321" s="934">
        <f t="shared" si="144"/>
        <v>0</v>
      </c>
      <c r="CB321" s="934">
        <f t="shared" si="144"/>
        <v>0</v>
      </c>
      <c r="CC321" s="934">
        <f t="shared" si="144"/>
        <v>0</v>
      </c>
      <c r="CD321" s="934">
        <f t="shared" si="144"/>
        <v>0</v>
      </c>
      <c r="CE321" s="934">
        <f t="shared" si="144"/>
        <v>75199320</v>
      </c>
      <c r="CF321" s="934">
        <f t="shared" si="144"/>
        <v>0</v>
      </c>
      <c r="CG321" s="934">
        <f t="shared" si="144"/>
        <v>0</v>
      </c>
      <c r="CH321" s="934">
        <f t="shared" si="144"/>
        <v>0</v>
      </c>
      <c r="CI321" s="934">
        <f t="shared" si="144"/>
        <v>0</v>
      </c>
      <c r="CJ321" s="934">
        <f t="shared" si="144"/>
        <v>0</v>
      </c>
      <c r="CK321" s="934">
        <f t="shared" si="144"/>
        <v>0</v>
      </c>
      <c r="CL321" s="934">
        <f t="shared" si="144"/>
        <v>0</v>
      </c>
      <c r="CM321" s="934">
        <f t="shared" si="144"/>
        <v>0</v>
      </c>
      <c r="CN321" s="934">
        <f t="shared" si="144"/>
        <v>0</v>
      </c>
      <c r="CO321" s="934">
        <f t="shared" si="144"/>
        <v>0</v>
      </c>
      <c r="CP321" s="934">
        <f t="shared" si="144"/>
        <v>0</v>
      </c>
      <c r="CQ321" s="934">
        <f t="shared" si="144"/>
        <v>0</v>
      </c>
      <c r="CR321" s="934">
        <f t="shared" si="144"/>
        <v>0</v>
      </c>
      <c r="CS321" s="934">
        <f t="shared" ref="CS321:DU321" si="145">SUM(CS305:CS320)</f>
        <v>0</v>
      </c>
      <c r="CT321" s="934"/>
      <c r="CU321" s="1351">
        <f t="shared" si="145"/>
        <v>1136617008</v>
      </c>
      <c r="CV321" s="1351">
        <f t="shared" si="145"/>
        <v>1108085614</v>
      </c>
      <c r="CW321" s="1351">
        <f t="shared" si="145"/>
        <v>0</v>
      </c>
      <c r="CX321" s="1351"/>
      <c r="CY321" s="1351">
        <f t="shared" si="145"/>
        <v>0</v>
      </c>
      <c r="CZ321" s="1351">
        <f t="shared" si="145"/>
        <v>0</v>
      </c>
      <c r="DA321" s="1351">
        <f t="shared" si="145"/>
        <v>0</v>
      </c>
      <c r="DB321" s="1351">
        <f t="shared" si="145"/>
        <v>0</v>
      </c>
      <c r="DC321" s="1351">
        <f t="shared" si="145"/>
        <v>78508090</v>
      </c>
      <c r="DD321" s="1351">
        <f t="shared" si="145"/>
        <v>0</v>
      </c>
      <c r="DE321" s="1351">
        <f t="shared" si="145"/>
        <v>0</v>
      </c>
      <c r="DF321" s="1351">
        <f t="shared" si="145"/>
        <v>0</v>
      </c>
      <c r="DG321" s="1351">
        <f t="shared" si="145"/>
        <v>0</v>
      </c>
      <c r="DH321" s="1351">
        <f t="shared" si="145"/>
        <v>0</v>
      </c>
      <c r="DI321" s="1351">
        <f t="shared" si="145"/>
        <v>0</v>
      </c>
      <c r="DJ321" s="1351">
        <f t="shared" si="145"/>
        <v>0</v>
      </c>
      <c r="DK321" s="1351">
        <f t="shared" si="145"/>
        <v>0</v>
      </c>
      <c r="DL321" s="1351">
        <f t="shared" si="145"/>
        <v>0</v>
      </c>
      <c r="DM321" s="1351">
        <f t="shared" si="145"/>
        <v>0</v>
      </c>
      <c r="DN321" s="1351">
        <f t="shared" si="145"/>
        <v>0</v>
      </c>
      <c r="DO321" s="1351">
        <f t="shared" si="145"/>
        <v>0</v>
      </c>
      <c r="DP321" s="1351">
        <f t="shared" si="145"/>
        <v>0</v>
      </c>
      <c r="DQ321" s="1351">
        <f t="shared" si="145"/>
        <v>0</v>
      </c>
      <c r="DR321" s="1352"/>
      <c r="DS321" s="1352">
        <f t="shared" si="145"/>
        <v>1186593704</v>
      </c>
      <c r="DT321" s="1351">
        <f t="shared" si="145"/>
        <v>4543201712</v>
      </c>
      <c r="DU321" s="1353">
        <f t="shared" si="145"/>
        <v>0</v>
      </c>
      <c r="DV321" s="1354"/>
      <c r="DW321" s="789"/>
      <c r="DX321" s="789"/>
      <c r="DY321" s="789"/>
      <c r="DZ321" s="789"/>
    </row>
    <row r="322" spans="1:130" ht="61.5" customHeight="1" x14ac:dyDescent="0.25">
      <c r="A322" s="1290">
        <v>5</v>
      </c>
      <c r="B322" s="1314" t="s">
        <v>963</v>
      </c>
      <c r="C322" s="1290" t="s">
        <v>1081</v>
      </c>
      <c r="D322" s="1290" t="s">
        <v>1082</v>
      </c>
      <c r="E322" s="1290" t="s">
        <v>1083</v>
      </c>
      <c r="F322" s="1290" t="s">
        <v>1084</v>
      </c>
      <c r="G322" s="1290" t="s">
        <v>1085</v>
      </c>
      <c r="H322" s="1290">
        <v>1</v>
      </c>
      <c r="I322" s="1290" t="s">
        <v>1086</v>
      </c>
      <c r="J322" s="1290" t="s">
        <v>105</v>
      </c>
      <c r="K322" s="1290" t="s">
        <v>38</v>
      </c>
      <c r="L322" s="1290">
        <v>1</v>
      </c>
      <c r="M322" s="1290">
        <v>1</v>
      </c>
      <c r="N322" s="1314" t="s">
        <v>1087</v>
      </c>
      <c r="O322" s="1314" t="s">
        <v>1088</v>
      </c>
      <c r="P322" s="1316">
        <v>1</v>
      </c>
      <c r="Q322" s="1314">
        <v>2023</v>
      </c>
      <c r="R322" s="1314" t="s">
        <v>1089</v>
      </c>
      <c r="S322" s="1315" t="s">
        <v>105</v>
      </c>
      <c r="T322" s="1188" t="s">
        <v>38</v>
      </c>
      <c r="U322" s="1188">
        <v>1</v>
      </c>
      <c r="V322" s="1188">
        <v>1</v>
      </c>
      <c r="W322" s="1134">
        <v>1</v>
      </c>
      <c r="X322" s="1188">
        <v>1</v>
      </c>
      <c r="Y322" s="1188">
        <v>1</v>
      </c>
      <c r="Z322" s="1188">
        <v>1</v>
      </c>
      <c r="AA322" s="1153">
        <v>400000000</v>
      </c>
      <c r="AB322" s="1154"/>
      <c r="AC322" s="1154"/>
      <c r="AD322" s="1154"/>
      <c r="AE322" s="1154"/>
      <c r="AF322" s="1154"/>
      <c r="AG322" s="1154"/>
      <c r="AH322" s="1154"/>
      <c r="AI322" s="1154"/>
      <c r="AJ322" s="1154"/>
      <c r="AK322" s="1154"/>
      <c r="AL322" s="1154"/>
      <c r="AM322" s="1154"/>
      <c r="AN322" s="1154"/>
      <c r="AO322" s="1154"/>
      <c r="AP322" s="1154"/>
      <c r="AQ322" s="1154"/>
      <c r="AR322" s="1154"/>
      <c r="AS322" s="1154"/>
      <c r="AT322" s="1154"/>
      <c r="AU322" s="1154"/>
      <c r="AV322" s="1154"/>
      <c r="AW322" s="1154"/>
      <c r="AX322" s="1154"/>
      <c r="AY322" s="1307">
        <f>SUM(AA322:AW322)</f>
        <v>400000000</v>
      </c>
      <c r="AZ322" s="1154">
        <v>514500000</v>
      </c>
      <c r="BA322" s="1154"/>
      <c r="BB322" s="1154"/>
      <c r="BC322" s="1154"/>
      <c r="BD322" s="1154"/>
      <c r="BE322" s="1154"/>
      <c r="BF322" s="1154"/>
      <c r="BG322" s="1154"/>
      <c r="BH322" s="1154"/>
      <c r="BI322" s="1154"/>
      <c r="BJ322" s="1154"/>
      <c r="BK322" s="1154"/>
      <c r="BL322" s="1154"/>
      <c r="BM322" s="1154"/>
      <c r="BN322" s="1154"/>
      <c r="BO322" s="1154"/>
      <c r="BP322" s="1154"/>
      <c r="BQ322" s="1154"/>
      <c r="BR322" s="1154"/>
      <c r="BS322" s="1154"/>
      <c r="BT322" s="1154"/>
      <c r="BU322" s="1154"/>
      <c r="BV322" s="1154"/>
      <c r="BW322" s="1307">
        <f>SUM(AZ322:BH322)</f>
        <v>514500000</v>
      </c>
      <c r="BX322" s="1154">
        <v>537138000</v>
      </c>
      <c r="BY322" s="1154"/>
      <c r="BZ322" s="1154"/>
      <c r="CA322" s="1154"/>
      <c r="CB322" s="1154"/>
      <c r="CC322" s="1154"/>
      <c r="CD322" s="1154"/>
      <c r="CE322" s="1154"/>
      <c r="CF322" s="1154"/>
      <c r="CG322" s="1154"/>
      <c r="CH322" s="1154"/>
      <c r="CI322" s="1154"/>
      <c r="CJ322" s="1154"/>
      <c r="CK322" s="1154"/>
      <c r="CL322" s="1154"/>
      <c r="CM322" s="1154"/>
      <c r="CN322" s="1154"/>
      <c r="CO322" s="1154"/>
      <c r="CP322" s="1154"/>
      <c r="CQ322" s="1154"/>
      <c r="CR322" s="1154"/>
      <c r="CS322" s="1154"/>
      <c r="CT322" s="1154"/>
      <c r="CU322" s="1307">
        <f>SUM(BX322:CS322)</f>
        <v>537138000</v>
      </c>
      <c r="CV322" s="1154">
        <v>560772072</v>
      </c>
      <c r="CW322" s="1154"/>
      <c r="CX322" s="1154"/>
      <c r="CY322" s="1154"/>
      <c r="CZ322" s="1154"/>
      <c r="DA322" s="1156"/>
      <c r="DB322" s="1156"/>
      <c r="DC322" s="1156"/>
      <c r="DD322" s="1156"/>
      <c r="DE322" s="1156"/>
      <c r="DF322" s="1156"/>
      <c r="DG322" s="1156"/>
      <c r="DH322" s="1156"/>
      <c r="DI322" s="1156"/>
      <c r="DJ322" s="1156"/>
      <c r="DK322" s="1156"/>
      <c r="DL322" s="1156"/>
      <c r="DM322" s="1156"/>
      <c r="DN322" s="1156"/>
      <c r="DO322" s="1156"/>
      <c r="DP322" s="1156"/>
      <c r="DQ322" s="1156"/>
      <c r="DR322" s="1156"/>
      <c r="DS322" s="1358">
        <f>SUM(CV322:DQ322)</f>
        <v>560772072</v>
      </c>
      <c r="DT322" s="1215">
        <f>+AY322+BW322+CU322+DS322</f>
        <v>2012410072</v>
      </c>
      <c r="DU322" s="1308" t="s">
        <v>1185</v>
      </c>
      <c r="DV322" s="789"/>
      <c r="DW322" s="789"/>
      <c r="DX322" s="789"/>
      <c r="DY322" s="789"/>
      <c r="DZ322" s="789"/>
    </row>
    <row r="323" spans="1:130" ht="61.5" customHeight="1" x14ac:dyDescent="0.25">
      <c r="A323" s="1198">
        <v>5</v>
      </c>
      <c r="B323" s="1199" t="s">
        <v>963</v>
      </c>
      <c r="C323" s="1198" t="s">
        <v>1081</v>
      </c>
      <c r="D323" s="1198" t="s">
        <v>1082</v>
      </c>
      <c r="E323" s="1198" t="s">
        <v>1083</v>
      </c>
      <c r="F323" s="1198" t="s">
        <v>1084</v>
      </c>
      <c r="G323" s="1198" t="s">
        <v>1085</v>
      </c>
      <c r="H323" s="1198">
        <v>1</v>
      </c>
      <c r="I323" s="1198" t="s">
        <v>1086</v>
      </c>
      <c r="J323" s="1198" t="s">
        <v>105</v>
      </c>
      <c r="K323" s="1198" t="s">
        <v>38</v>
      </c>
      <c r="L323" s="1198">
        <v>1</v>
      </c>
      <c r="M323" s="1198">
        <v>1</v>
      </c>
      <c r="N323" s="1199" t="s">
        <v>1090</v>
      </c>
      <c r="O323" s="1199" t="s">
        <v>1091</v>
      </c>
      <c r="P323" s="1199">
        <v>1</v>
      </c>
      <c r="Q323" s="1199">
        <v>2023</v>
      </c>
      <c r="R323" s="1199" t="s">
        <v>1092</v>
      </c>
      <c r="S323" s="1298" t="s">
        <v>105</v>
      </c>
      <c r="T323" s="832" t="s">
        <v>38</v>
      </c>
      <c r="U323" s="832">
        <v>1</v>
      </c>
      <c r="V323" s="832">
        <v>1</v>
      </c>
      <c r="W323" s="969">
        <v>1</v>
      </c>
      <c r="X323" s="832">
        <v>1</v>
      </c>
      <c r="Y323" s="832">
        <v>1</v>
      </c>
      <c r="Z323" s="832">
        <v>1</v>
      </c>
      <c r="AA323" s="1153">
        <v>600000000</v>
      </c>
      <c r="AB323" s="1154"/>
      <c r="AC323" s="1154"/>
      <c r="AD323" s="1154"/>
      <c r="AE323" s="1154"/>
      <c r="AF323" s="1154"/>
      <c r="AG323" s="1154"/>
      <c r="AH323" s="1154"/>
      <c r="AI323" s="1154"/>
      <c r="AJ323" s="1154"/>
      <c r="AK323" s="1154"/>
      <c r="AL323" s="1154"/>
      <c r="AM323" s="1154"/>
      <c r="AN323" s="1154"/>
      <c r="AO323" s="1154"/>
      <c r="AP323" s="1154"/>
      <c r="AQ323" s="1154"/>
      <c r="AR323" s="1154"/>
      <c r="AS323" s="1154"/>
      <c r="AT323" s="1154"/>
      <c r="AU323" s="1154"/>
      <c r="AV323" s="1154"/>
      <c r="AW323" s="1154"/>
      <c r="AX323" s="1154"/>
      <c r="AY323" s="1307">
        <f>SUM(AA323:AW323)</f>
        <v>600000000</v>
      </c>
      <c r="AZ323" s="1154">
        <v>514500000</v>
      </c>
      <c r="BA323" s="1154"/>
      <c r="BB323" s="1154"/>
      <c r="BC323" s="1154"/>
      <c r="BD323" s="1154"/>
      <c r="BE323" s="1154"/>
      <c r="BF323" s="1154"/>
      <c r="BG323" s="1154"/>
      <c r="BH323" s="1154"/>
      <c r="BI323" s="1154"/>
      <c r="BJ323" s="1154"/>
      <c r="BK323" s="1154"/>
      <c r="BL323" s="1154"/>
      <c r="BM323" s="1154"/>
      <c r="BN323" s="1154"/>
      <c r="BO323" s="1154"/>
      <c r="BP323" s="1154"/>
      <c r="BQ323" s="1154"/>
      <c r="BR323" s="1154"/>
      <c r="BS323" s="1154"/>
      <c r="BT323" s="1154"/>
      <c r="BU323" s="1154"/>
      <c r="BV323" s="1154"/>
      <c r="BW323" s="1307">
        <f>SUM(AZ323:BH323)</f>
        <v>514500000</v>
      </c>
      <c r="BX323" s="1154">
        <v>537138000</v>
      </c>
      <c r="BY323" s="1154"/>
      <c r="BZ323" s="1154"/>
      <c r="CA323" s="1154"/>
      <c r="CB323" s="1154"/>
      <c r="CC323" s="1154"/>
      <c r="CD323" s="1154"/>
      <c r="CE323" s="1154"/>
      <c r="CF323" s="1154"/>
      <c r="CG323" s="1154"/>
      <c r="CH323" s="1154"/>
      <c r="CI323" s="1154"/>
      <c r="CJ323" s="1154"/>
      <c r="CK323" s="1154"/>
      <c r="CL323" s="1154"/>
      <c r="CM323" s="1154"/>
      <c r="CN323" s="1154"/>
      <c r="CO323" s="1154"/>
      <c r="CP323" s="1154"/>
      <c r="CQ323" s="1154"/>
      <c r="CR323" s="1154"/>
      <c r="CS323" s="1154"/>
      <c r="CT323" s="1154"/>
      <c r="CU323" s="1307">
        <f t="shared" ref="CU323:CU324" si="146">SUM(BX323:CS323)</f>
        <v>537138000</v>
      </c>
      <c r="CV323" s="1154">
        <v>560772072</v>
      </c>
      <c r="CW323" s="1154"/>
      <c r="CX323" s="1154"/>
      <c r="CY323" s="1154"/>
      <c r="CZ323" s="1154"/>
      <c r="DA323" s="1156"/>
      <c r="DB323" s="1156"/>
      <c r="DC323" s="1156"/>
      <c r="DD323" s="1156"/>
      <c r="DE323" s="1156"/>
      <c r="DF323" s="1156"/>
      <c r="DG323" s="1156"/>
      <c r="DH323" s="1156"/>
      <c r="DI323" s="1156"/>
      <c r="DJ323" s="1156"/>
      <c r="DK323" s="1156"/>
      <c r="DL323" s="1156"/>
      <c r="DM323" s="1156"/>
      <c r="DN323" s="1156"/>
      <c r="DO323" s="1156"/>
      <c r="DP323" s="1156"/>
      <c r="DQ323" s="1156"/>
      <c r="DR323" s="1156"/>
      <c r="DS323" s="1358">
        <f t="shared" ref="DS323:DS324" si="147">SUM(CV323:DQ323)</f>
        <v>560772072</v>
      </c>
      <c r="DT323" s="1215">
        <f>+AY323+BW323+CU323+DS323</f>
        <v>2212410072</v>
      </c>
      <c r="DU323" s="1308" t="s">
        <v>1185</v>
      </c>
      <c r="DV323" s="789"/>
      <c r="DW323" s="789"/>
      <c r="DX323" s="789"/>
      <c r="DY323" s="789"/>
      <c r="DZ323" s="789"/>
    </row>
    <row r="324" spans="1:130" ht="61.5" customHeight="1" x14ac:dyDescent="0.25">
      <c r="A324" s="1175">
        <v>5</v>
      </c>
      <c r="B324" s="1201" t="s">
        <v>963</v>
      </c>
      <c r="C324" s="1198" t="s">
        <v>1081</v>
      </c>
      <c r="D324" s="1198" t="s">
        <v>1082</v>
      </c>
      <c r="E324" s="1198" t="s">
        <v>1083</v>
      </c>
      <c r="F324" s="1198" t="s">
        <v>1084</v>
      </c>
      <c r="G324" s="1198" t="s">
        <v>1085</v>
      </c>
      <c r="H324" s="1198">
        <v>1</v>
      </c>
      <c r="I324" s="1198" t="s">
        <v>1086</v>
      </c>
      <c r="J324" s="1198" t="s">
        <v>105</v>
      </c>
      <c r="K324" s="1198" t="s">
        <v>38</v>
      </c>
      <c r="L324" s="1198">
        <v>1</v>
      </c>
      <c r="M324" s="1198">
        <v>1</v>
      </c>
      <c r="N324" s="1198" t="s">
        <v>1093</v>
      </c>
      <c r="O324" s="1198" t="s">
        <v>1094</v>
      </c>
      <c r="P324" s="1198">
        <v>0</v>
      </c>
      <c r="Q324" s="1198">
        <v>2023</v>
      </c>
      <c r="R324" s="1198" t="s">
        <v>1095</v>
      </c>
      <c r="S324" s="1239" t="s">
        <v>105</v>
      </c>
      <c r="T324" s="1175" t="s">
        <v>33</v>
      </c>
      <c r="U324" s="1175">
        <v>1</v>
      </c>
      <c r="V324" s="1175">
        <v>1</v>
      </c>
      <c r="W324" s="1170">
        <v>0.25</v>
      </c>
      <c r="X324" s="1175">
        <v>0.5</v>
      </c>
      <c r="Y324" s="1175">
        <v>0.75</v>
      </c>
      <c r="Z324" s="1175">
        <v>1</v>
      </c>
      <c r="AA324" s="1153">
        <v>300000000</v>
      </c>
      <c r="AB324" s="1154"/>
      <c r="AC324" s="1154"/>
      <c r="AD324" s="1154"/>
      <c r="AE324" s="1154"/>
      <c r="AF324" s="1154"/>
      <c r="AG324" s="1154"/>
      <c r="AH324" s="1154"/>
      <c r="AI324" s="1154"/>
      <c r="AJ324" s="1154"/>
      <c r="AK324" s="1154"/>
      <c r="AL324" s="1154"/>
      <c r="AM324" s="1154"/>
      <c r="AN324" s="1154"/>
      <c r="AO324" s="1154"/>
      <c r="AP324" s="1154"/>
      <c r="AQ324" s="1154"/>
      <c r="AR324" s="1154"/>
      <c r="AS324" s="1154"/>
      <c r="AT324" s="1154"/>
      <c r="AU324" s="1154"/>
      <c r="AV324" s="1154"/>
      <c r="AW324" s="1154"/>
      <c r="AX324" s="1154"/>
      <c r="AY324" s="1307">
        <f>SUM(AA324:AW324)</f>
        <v>300000000</v>
      </c>
      <c r="AZ324" s="1154">
        <v>308700000</v>
      </c>
      <c r="BA324" s="1154"/>
      <c r="BB324" s="1154"/>
      <c r="BC324" s="1154"/>
      <c r="BD324" s="1154"/>
      <c r="BE324" s="1154"/>
      <c r="BF324" s="1154"/>
      <c r="BG324" s="1154"/>
      <c r="BH324" s="1154"/>
      <c r="BI324" s="1154"/>
      <c r="BJ324" s="1154"/>
      <c r="BK324" s="1154"/>
      <c r="BL324" s="1154"/>
      <c r="BM324" s="1154"/>
      <c r="BN324" s="1154"/>
      <c r="BO324" s="1154"/>
      <c r="BP324" s="1154"/>
      <c r="BQ324" s="1154"/>
      <c r="BR324" s="1154"/>
      <c r="BS324" s="1154"/>
      <c r="BT324" s="1154"/>
      <c r="BU324" s="1154"/>
      <c r="BV324" s="1154"/>
      <c r="BW324" s="1307">
        <f>SUM(AZ324:BH324)</f>
        <v>308700000</v>
      </c>
      <c r="BX324" s="1154">
        <v>322282800</v>
      </c>
      <c r="BY324" s="1154"/>
      <c r="BZ324" s="1154"/>
      <c r="CA324" s="1154"/>
      <c r="CB324" s="1154"/>
      <c r="CC324" s="1154"/>
      <c r="CD324" s="1154"/>
      <c r="CE324" s="1154"/>
      <c r="CF324" s="1154"/>
      <c r="CG324" s="1154"/>
      <c r="CH324" s="1154"/>
      <c r="CI324" s="1154"/>
      <c r="CJ324" s="1154"/>
      <c r="CK324" s="1154"/>
      <c r="CL324" s="1154"/>
      <c r="CM324" s="1154"/>
      <c r="CN324" s="1154"/>
      <c r="CO324" s="1154"/>
      <c r="CP324" s="1154"/>
      <c r="CQ324" s="1154"/>
      <c r="CR324" s="1154"/>
      <c r="CS324" s="1154"/>
      <c r="CT324" s="1154"/>
      <c r="CU324" s="1307">
        <f t="shared" si="146"/>
        <v>322282800</v>
      </c>
      <c r="CV324" s="1154">
        <v>336463243</v>
      </c>
      <c r="CW324" s="1154"/>
      <c r="CX324" s="1154"/>
      <c r="CY324" s="1154"/>
      <c r="CZ324" s="1154"/>
      <c r="DA324" s="1156"/>
      <c r="DB324" s="1156"/>
      <c r="DC324" s="1156"/>
      <c r="DD324" s="1156"/>
      <c r="DE324" s="1156"/>
      <c r="DF324" s="1156"/>
      <c r="DG324" s="1156"/>
      <c r="DH324" s="1156"/>
      <c r="DI324" s="1156"/>
      <c r="DJ324" s="1156"/>
      <c r="DK324" s="1156"/>
      <c r="DL324" s="1156"/>
      <c r="DM324" s="1156"/>
      <c r="DN324" s="1156"/>
      <c r="DO324" s="1156"/>
      <c r="DP324" s="1156"/>
      <c r="DQ324" s="1156"/>
      <c r="DR324" s="1156"/>
      <c r="DS324" s="1358">
        <f t="shared" si="147"/>
        <v>336463243</v>
      </c>
      <c r="DT324" s="1215">
        <f>+AY324+BW324+CU324+DS324</f>
        <v>1267446043</v>
      </c>
      <c r="DU324" s="1308" t="s">
        <v>1185</v>
      </c>
      <c r="DV324" s="789"/>
      <c r="DW324" s="789"/>
      <c r="DX324" s="789"/>
      <c r="DY324" s="789"/>
      <c r="DZ324" s="789"/>
    </row>
    <row r="325" spans="1:130" ht="16.5" x14ac:dyDescent="0.25">
      <c r="A325" s="1445" t="s">
        <v>1188</v>
      </c>
      <c r="B325" s="1445"/>
      <c r="C325" s="1445"/>
      <c r="D325" s="1445"/>
      <c r="E325" s="1445"/>
      <c r="F325" s="1445"/>
      <c r="G325" s="1445"/>
      <c r="H325" s="1445"/>
      <c r="I325" s="1445"/>
      <c r="J325" s="1445"/>
      <c r="K325" s="1445"/>
      <c r="L325" s="1445"/>
      <c r="M325" s="1445"/>
      <c r="N325" s="1445"/>
      <c r="O325" s="1445"/>
      <c r="P325" s="1445"/>
      <c r="Q325" s="1445"/>
      <c r="R325" s="1445"/>
      <c r="S325" s="1445"/>
      <c r="T325" s="1445"/>
      <c r="U325" s="1445"/>
      <c r="V325" s="1445"/>
      <c r="W325" s="1445"/>
      <c r="X325" s="1445"/>
      <c r="Y325" s="1445"/>
      <c r="Z325" s="1445"/>
      <c r="AA325" s="1332">
        <f>SUM(AA322:AA324)</f>
        <v>1300000000</v>
      </c>
      <c r="AB325" s="1330">
        <f t="shared" ref="AB325:CR325" si="148">SUM(AB322:AB324)</f>
        <v>0</v>
      </c>
      <c r="AC325" s="1330"/>
      <c r="AD325" s="1330">
        <f t="shared" si="148"/>
        <v>0</v>
      </c>
      <c r="AE325" s="1330">
        <f t="shared" si="148"/>
        <v>0</v>
      </c>
      <c r="AF325" s="1330">
        <f t="shared" si="148"/>
        <v>0</v>
      </c>
      <c r="AG325" s="1330">
        <f t="shared" si="148"/>
        <v>0</v>
      </c>
      <c r="AH325" s="1330">
        <f t="shared" si="148"/>
        <v>0</v>
      </c>
      <c r="AI325" s="1330">
        <f t="shared" si="148"/>
        <v>0</v>
      </c>
      <c r="AJ325" s="1330">
        <f t="shared" si="148"/>
        <v>0</v>
      </c>
      <c r="AK325" s="1330">
        <f t="shared" si="148"/>
        <v>0</v>
      </c>
      <c r="AL325" s="1330">
        <f t="shared" si="148"/>
        <v>0</v>
      </c>
      <c r="AM325" s="1330">
        <f t="shared" si="148"/>
        <v>0</v>
      </c>
      <c r="AN325" s="1330">
        <f t="shared" si="148"/>
        <v>0</v>
      </c>
      <c r="AO325" s="1330">
        <f t="shared" si="148"/>
        <v>0</v>
      </c>
      <c r="AP325" s="1330">
        <f t="shared" si="148"/>
        <v>0</v>
      </c>
      <c r="AQ325" s="1330">
        <f t="shared" si="148"/>
        <v>0</v>
      </c>
      <c r="AR325" s="1330">
        <f t="shared" si="148"/>
        <v>0</v>
      </c>
      <c r="AS325" s="1330">
        <f t="shared" si="148"/>
        <v>0</v>
      </c>
      <c r="AT325" s="1330">
        <f t="shared" si="148"/>
        <v>0</v>
      </c>
      <c r="AU325" s="1330">
        <f t="shared" si="148"/>
        <v>0</v>
      </c>
      <c r="AV325" s="1330">
        <f t="shared" si="148"/>
        <v>0</v>
      </c>
      <c r="AW325" s="1330">
        <f t="shared" si="148"/>
        <v>0</v>
      </c>
      <c r="AX325" s="1331"/>
      <c r="AY325" s="1327">
        <f t="shared" si="148"/>
        <v>1300000000</v>
      </c>
      <c r="AZ325" s="1351">
        <f t="shared" si="148"/>
        <v>1337700000</v>
      </c>
      <c r="BA325" s="1351">
        <f t="shared" si="148"/>
        <v>0</v>
      </c>
      <c r="BB325" s="1351"/>
      <c r="BC325" s="1351">
        <f t="shared" si="148"/>
        <v>0</v>
      </c>
      <c r="BD325" s="1351">
        <f t="shared" si="148"/>
        <v>0</v>
      </c>
      <c r="BE325" s="1351">
        <f t="shared" si="148"/>
        <v>0</v>
      </c>
      <c r="BF325" s="1351">
        <f t="shared" si="148"/>
        <v>0</v>
      </c>
      <c r="BG325" s="1351">
        <f t="shared" si="148"/>
        <v>0</v>
      </c>
      <c r="BH325" s="1351">
        <f t="shared" si="148"/>
        <v>0</v>
      </c>
      <c r="BI325" s="1351">
        <f t="shared" si="148"/>
        <v>0</v>
      </c>
      <c r="BJ325" s="1351">
        <f t="shared" si="148"/>
        <v>0</v>
      </c>
      <c r="BK325" s="1351">
        <f t="shared" si="148"/>
        <v>0</v>
      </c>
      <c r="BL325" s="1351">
        <f t="shared" si="148"/>
        <v>0</v>
      </c>
      <c r="BM325" s="1351">
        <f t="shared" si="148"/>
        <v>0</v>
      </c>
      <c r="BN325" s="1351">
        <f t="shared" si="148"/>
        <v>0</v>
      </c>
      <c r="BO325" s="1351">
        <f t="shared" si="148"/>
        <v>0</v>
      </c>
      <c r="BP325" s="1351">
        <f t="shared" si="148"/>
        <v>0</v>
      </c>
      <c r="BQ325" s="1351">
        <f t="shared" si="148"/>
        <v>0</v>
      </c>
      <c r="BR325" s="1351">
        <f t="shared" si="148"/>
        <v>0</v>
      </c>
      <c r="BS325" s="1351">
        <f t="shared" si="148"/>
        <v>0</v>
      </c>
      <c r="BT325" s="1351">
        <f t="shared" si="148"/>
        <v>0</v>
      </c>
      <c r="BU325" s="1351">
        <f t="shared" si="148"/>
        <v>0</v>
      </c>
      <c r="BV325" s="1351"/>
      <c r="BW325" s="1351">
        <f t="shared" si="148"/>
        <v>1337700000</v>
      </c>
      <c r="BX325" s="934">
        <f t="shared" si="148"/>
        <v>1396558800</v>
      </c>
      <c r="BY325" s="934">
        <f t="shared" si="148"/>
        <v>0</v>
      </c>
      <c r="BZ325" s="934"/>
      <c r="CA325" s="934">
        <f t="shared" si="148"/>
        <v>0</v>
      </c>
      <c r="CB325" s="934">
        <f t="shared" si="148"/>
        <v>0</v>
      </c>
      <c r="CC325" s="934">
        <f t="shared" si="148"/>
        <v>0</v>
      </c>
      <c r="CD325" s="934">
        <f t="shared" si="148"/>
        <v>0</v>
      </c>
      <c r="CE325" s="934">
        <f t="shared" si="148"/>
        <v>0</v>
      </c>
      <c r="CF325" s="934">
        <f t="shared" si="148"/>
        <v>0</v>
      </c>
      <c r="CG325" s="934">
        <f t="shared" si="148"/>
        <v>0</v>
      </c>
      <c r="CH325" s="934">
        <f t="shared" si="148"/>
        <v>0</v>
      </c>
      <c r="CI325" s="934">
        <f t="shared" si="148"/>
        <v>0</v>
      </c>
      <c r="CJ325" s="934">
        <f t="shared" si="148"/>
        <v>0</v>
      </c>
      <c r="CK325" s="934">
        <f t="shared" si="148"/>
        <v>0</v>
      </c>
      <c r="CL325" s="934">
        <f t="shared" si="148"/>
        <v>0</v>
      </c>
      <c r="CM325" s="934">
        <f t="shared" si="148"/>
        <v>0</v>
      </c>
      <c r="CN325" s="934">
        <f t="shared" si="148"/>
        <v>0</v>
      </c>
      <c r="CO325" s="934">
        <f t="shared" si="148"/>
        <v>0</v>
      </c>
      <c r="CP325" s="934">
        <f t="shared" si="148"/>
        <v>0</v>
      </c>
      <c r="CQ325" s="934">
        <f t="shared" si="148"/>
        <v>0</v>
      </c>
      <c r="CR325" s="934">
        <f t="shared" si="148"/>
        <v>0</v>
      </c>
      <c r="CS325" s="934">
        <f t="shared" ref="CS325:DU325" si="149">SUM(CS322:CS324)</f>
        <v>0</v>
      </c>
      <c r="CT325" s="934"/>
      <c r="CU325" s="1351">
        <f t="shared" si="149"/>
        <v>1396558800</v>
      </c>
      <c r="CV325" s="1351">
        <f t="shared" si="149"/>
        <v>1458007387</v>
      </c>
      <c r="CW325" s="1351">
        <f t="shared" si="149"/>
        <v>0</v>
      </c>
      <c r="CX325" s="1351"/>
      <c r="CY325" s="1351">
        <f t="shared" si="149"/>
        <v>0</v>
      </c>
      <c r="CZ325" s="1351">
        <f t="shared" si="149"/>
        <v>0</v>
      </c>
      <c r="DA325" s="1351">
        <f t="shared" si="149"/>
        <v>0</v>
      </c>
      <c r="DB325" s="1351">
        <f t="shared" si="149"/>
        <v>0</v>
      </c>
      <c r="DC325" s="1351">
        <f t="shared" si="149"/>
        <v>0</v>
      </c>
      <c r="DD325" s="1351">
        <f t="shared" si="149"/>
        <v>0</v>
      </c>
      <c r="DE325" s="1351">
        <f t="shared" si="149"/>
        <v>0</v>
      </c>
      <c r="DF325" s="1351">
        <f t="shared" si="149"/>
        <v>0</v>
      </c>
      <c r="DG325" s="1351">
        <f t="shared" si="149"/>
        <v>0</v>
      </c>
      <c r="DH325" s="1351">
        <f t="shared" si="149"/>
        <v>0</v>
      </c>
      <c r="DI325" s="1351">
        <f t="shared" si="149"/>
        <v>0</v>
      </c>
      <c r="DJ325" s="1351">
        <f t="shared" si="149"/>
        <v>0</v>
      </c>
      <c r="DK325" s="1351">
        <f t="shared" si="149"/>
        <v>0</v>
      </c>
      <c r="DL325" s="1351">
        <f t="shared" si="149"/>
        <v>0</v>
      </c>
      <c r="DM325" s="1351">
        <f t="shared" si="149"/>
        <v>0</v>
      </c>
      <c r="DN325" s="1351">
        <f t="shared" si="149"/>
        <v>0</v>
      </c>
      <c r="DO325" s="1351">
        <f t="shared" si="149"/>
        <v>0</v>
      </c>
      <c r="DP325" s="1351">
        <f t="shared" si="149"/>
        <v>0</v>
      </c>
      <c r="DQ325" s="1351">
        <f t="shared" si="149"/>
        <v>0</v>
      </c>
      <c r="DR325" s="1352"/>
      <c r="DS325" s="1352">
        <f t="shared" si="149"/>
        <v>1458007387</v>
      </c>
      <c r="DT325" s="1351">
        <f t="shared" si="149"/>
        <v>5492266187</v>
      </c>
      <c r="DU325" s="1353">
        <f t="shared" si="149"/>
        <v>0</v>
      </c>
      <c r="DV325" s="1354"/>
      <c r="DW325" s="789"/>
      <c r="DX325" s="789"/>
      <c r="DY325" s="789"/>
      <c r="DZ325" s="789"/>
    </row>
    <row r="326" spans="1:130" ht="56.25" customHeight="1" x14ac:dyDescent="0.25">
      <c r="A326" s="1290">
        <v>5</v>
      </c>
      <c r="B326" s="1314" t="s">
        <v>963</v>
      </c>
      <c r="C326" s="1290" t="s">
        <v>398</v>
      </c>
      <c r="D326" s="1290" t="s">
        <v>1096</v>
      </c>
      <c r="E326" s="1290" t="s">
        <v>1097</v>
      </c>
      <c r="F326" s="1290" t="s">
        <v>1098</v>
      </c>
      <c r="G326" s="1290" t="s">
        <v>1099</v>
      </c>
      <c r="H326" s="1290">
        <v>58</v>
      </c>
      <c r="I326" s="1290" t="s">
        <v>1100</v>
      </c>
      <c r="J326" s="1290" t="s">
        <v>1101</v>
      </c>
      <c r="K326" s="1290" t="s">
        <v>33</v>
      </c>
      <c r="L326" s="1290">
        <v>61</v>
      </c>
      <c r="M326" s="1290">
        <v>61</v>
      </c>
      <c r="N326" s="1314" t="s">
        <v>1102</v>
      </c>
      <c r="O326" s="1314" t="s">
        <v>1103</v>
      </c>
      <c r="P326" s="1317">
        <v>92280836061</v>
      </c>
      <c r="Q326" s="1314">
        <v>2023</v>
      </c>
      <c r="R326" s="1314" t="s">
        <v>1104</v>
      </c>
      <c r="S326" s="1315" t="s">
        <v>1105</v>
      </c>
      <c r="T326" s="1188" t="s">
        <v>33</v>
      </c>
      <c r="U326" s="1318">
        <v>118727988661</v>
      </c>
      <c r="V326" s="1318">
        <v>118727988661</v>
      </c>
      <c r="W326" s="1319">
        <v>98280836061</v>
      </c>
      <c r="X326" s="1318">
        <v>104280836061</v>
      </c>
      <c r="Y326" s="1318">
        <v>110280836061</v>
      </c>
      <c r="Z326" s="1318">
        <v>118727988661</v>
      </c>
      <c r="AA326" s="1203">
        <v>2118001000</v>
      </c>
      <c r="AB326" s="1292"/>
      <c r="AC326" s="1292"/>
      <c r="AD326" s="1154"/>
      <c r="AE326" s="1154"/>
      <c r="AF326" s="1154"/>
      <c r="AG326" s="1154">
        <v>1000</v>
      </c>
      <c r="AH326" s="1154"/>
      <c r="AI326" s="1154"/>
      <c r="AJ326" s="1154"/>
      <c r="AK326" s="1154"/>
      <c r="AL326" s="1154"/>
      <c r="AM326" s="1154"/>
      <c r="AN326" s="1154"/>
      <c r="AO326" s="1154"/>
      <c r="AP326" s="1154"/>
      <c r="AQ326" s="1154"/>
      <c r="AR326" s="1154"/>
      <c r="AS326" s="1154"/>
      <c r="AT326" s="1154"/>
      <c r="AU326" s="1154"/>
      <c r="AV326" s="1154"/>
      <c r="AW326" s="1154"/>
      <c r="AX326" s="1154"/>
      <c r="AY326" s="1307">
        <f>SUM(AA326:AW326)</f>
        <v>2118002000</v>
      </c>
      <c r="AZ326" s="1154">
        <v>1689586610</v>
      </c>
      <c r="BA326" s="1154"/>
      <c r="BB326" s="1154"/>
      <c r="BC326" s="1154"/>
      <c r="BD326" s="1154"/>
      <c r="BE326" s="1154"/>
      <c r="BF326" s="1154"/>
      <c r="BG326" s="1154"/>
      <c r="BH326" s="1154"/>
      <c r="BI326" s="1154"/>
      <c r="BJ326" s="1154"/>
      <c r="BK326" s="1154"/>
      <c r="BL326" s="1154"/>
      <c r="BM326" s="1154"/>
      <c r="BN326" s="1154"/>
      <c r="BO326" s="1154"/>
      <c r="BP326" s="1154"/>
      <c r="BQ326" s="1154"/>
      <c r="BR326" s="1154"/>
      <c r="BS326" s="1154"/>
      <c r="BT326" s="1154"/>
      <c r="BU326" s="1154"/>
      <c r="BV326" s="1154"/>
      <c r="BW326" s="1307">
        <f>SUM(AZ326:BU326)</f>
        <v>1689586610</v>
      </c>
      <c r="BX326" s="1154">
        <v>1534156035</v>
      </c>
      <c r="BY326" s="1154"/>
      <c r="BZ326" s="1154"/>
      <c r="CA326" s="1154">
        <f>+BC326*1.044</f>
        <v>0</v>
      </c>
      <c r="CB326" s="1154"/>
      <c r="CC326" s="1154"/>
      <c r="CD326" s="1154"/>
      <c r="CE326" s="1154"/>
      <c r="CF326" s="1154"/>
      <c r="CG326" s="1154"/>
      <c r="CH326" s="1154"/>
      <c r="CI326" s="1154"/>
      <c r="CJ326" s="1154"/>
      <c r="CK326" s="1154"/>
      <c r="CL326" s="1154"/>
      <c r="CM326" s="1154"/>
      <c r="CN326" s="1154"/>
      <c r="CO326" s="1154"/>
      <c r="CP326" s="1154"/>
      <c r="CQ326" s="1154"/>
      <c r="CR326" s="1154"/>
      <c r="CS326" s="1154"/>
      <c r="CT326" s="1154"/>
      <c r="CU326" s="1307">
        <f>SUM(BX326:CS326)</f>
        <v>1534156035</v>
      </c>
      <c r="CV326" s="1154">
        <v>1603968907</v>
      </c>
      <c r="CW326" s="1154"/>
      <c r="CX326" s="1154"/>
      <c r="CY326" s="1154"/>
      <c r="CZ326" s="1154"/>
      <c r="DA326" s="1154"/>
      <c r="DB326" s="1156"/>
      <c r="DC326" s="1156"/>
      <c r="DD326" s="1156"/>
      <c r="DE326" s="1156"/>
      <c r="DF326" s="1156"/>
      <c r="DG326" s="1156"/>
      <c r="DH326" s="1156"/>
      <c r="DI326" s="1156"/>
      <c r="DJ326" s="1156"/>
      <c r="DK326" s="1156"/>
      <c r="DL326" s="1156"/>
      <c r="DM326" s="1156"/>
      <c r="DN326" s="1156"/>
      <c r="DO326" s="1156"/>
      <c r="DP326" s="1156"/>
      <c r="DQ326" s="1156"/>
      <c r="DR326" s="1156"/>
      <c r="DS326" s="1358">
        <f>SUM(CV326:DQ326)</f>
        <v>1603968907</v>
      </c>
      <c r="DT326" s="1215">
        <f>+AY326+BW326+CU326+DS326</f>
        <v>6945713552</v>
      </c>
      <c r="DU326" s="1300" t="s">
        <v>1186</v>
      </c>
      <c r="DV326" s="789"/>
      <c r="DW326" s="789"/>
      <c r="DX326" s="789"/>
      <c r="DY326" s="789"/>
      <c r="DZ326" s="789"/>
    </row>
    <row r="327" spans="1:130" ht="56.25" customHeight="1" x14ac:dyDescent="0.25">
      <c r="A327" s="1198">
        <v>5</v>
      </c>
      <c r="B327" s="1198" t="s">
        <v>963</v>
      </c>
      <c r="C327" s="1198" t="s">
        <v>398</v>
      </c>
      <c r="D327" s="1198" t="s">
        <v>1096</v>
      </c>
      <c r="E327" s="1198" t="s">
        <v>1097</v>
      </c>
      <c r="F327" s="1198" t="s">
        <v>1098</v>
      </c>
      <c r="G327" s="1198" t="s">
        <v>1099</v>
      </c>
      <c r="H327" s="1198">
        <v>58</v>
      </c>
      <c r="I327" s="1198" t="s">
        <v>1100</v>
      </c>
      <c r="J327" s="1198" t="s">
        <v>1101</v>
      </c>
      <c r="K327" s="1198" t="s">
        <v>33</v>
      </c>
      <c r="L327" s="1198">
        <v>61</v>
      </c>
      <c r="M327" s="1198">
        <v>61</v>
      </c>
      <c r="N327" s="1198" t="s">
        <v>1106</v>
      </c>
      <c r="O327" s="1198" t="s">
        <v>1107</v>
      </c>
      <c r="P327" s="1198">
        <v>0</v>
      </c>
      <c r="Q327" s="1198">
        <v>2023</v>
      </c>
      <c r="R327" s="1198" t="s">
        <v>1095</v>
      </c>
      <c r="S327" s="1239" t="s">
        <v>105</v>
      </c>
      <c r="T327" s="1175" t="s">
        <v>33</v>
      </c>
      <c r="U327" s="1175">
        <v>1</v>
      </c>
      <c r="V327" s="1175">
        <v>1</v>
      </c>
      <c r="W327" s="1170">
        <v>0.25</v>
      </c>
      <c r="X327" s="1175">
        <v>0.5</v>
      </c>
      <c r="Y327" s="1175">
        <v>0.75</v>
      </c>
      <c r="Z327" s="1175">
        <v>1</v>
      </c>
      <c r="AA327" s="1203">
        <v>11975173543</v>
      </c>
      <c r="AB327" s="1292"/>
      <c r="AC327" s="1292"/>
      <c r="AD327" s="1154"/>
      <c r="AE327" s="1154"/>
      <c r="AF327" s="1154"/>
      <c r="AG327" s="1154">
        <v>15000000</v>
      </c>
      <c r="AH327" s="1154"/>
      <c r="AI327" s="1154"/>
      <c r="AJ327" s="1154"/>
      <c r="AK327" s="1154"/>
      <c r="AL327" s="1154"/>
      <c r="AM327" s="1154"/>
      <c r="AN327" s="1154"/>
      <c r="AO327" s="1154"/>
      <c r="AP327" s="1154"/>
      <c r="AQ327" s="1154"/>
      <c r="AR327" s="1154"/>
      <c r="AS327" s="1154"/>
      <c r="AT327" s="1154"/>
      <c r="AU327" s="1154"/>
      <c r="AV327" s="1154"/>
      <c r="AW327" s="1154"/>
      <c r="AX327" s="1154"/>
      <c r="AY327" s="1307">
        <f>SUM(AA327:AW327)</f>
        <v>11990173543</v>
      </c>
      <c r="AZ327" s="1154">
        <v>9564880804</v>
      </c>
      <c r="BA327" s="1154"/>
      <c r="BB327" s="1154"/>
      <c r="BC327" s="1154"/>
      <c r="BD327" s="1154"/>
      <c r="BE327" s="1154"/>
      <c r="BF327" s="1154"/>
      <c r="BG327" s="1154"/>
      <c r="BH327" s="1154"/>
      <c r="BI327" s="1154"/>
      <c r="BJ327" s="1154"/>
      <c r="BK327" s="1154"/>
      <c r="BL327" s="1154"/>
      <c r="BM327" s="1154"/>
      <c r="BN327" s="1154"/>
      <c r="BO327" s="1154"/>
      <c r="BP327" s="1154"/>
      <c r="BQ327" s="1154"/>
      <c r="BR327" s="1154"/>
      <c r="BS327" s="1154"/>
      <c r="BT327" s="1154"/>
      <c r="BU327" s="1154"/>
      <c r="BV327" s="1154"/>
      <c r="BW327" s="1307">
        <f>SUM(AZ327:BU327)</f>
        <v>9564880804</v>
      </c>
      <c r="BX327" s="1154">
        <v>8684976264</v>
      </c>
      <c r="BY327" s="1154"/>
      <c r="BZ327" s="1154"/>
      <c r="CA327" s="1154"/>
      <c r="CB327" s="1154"/>
      <c r="CC327" s="1154"/>
      <c r="CD327" s="1154"/>
      <c r="CE327" s="1154"/>
      <c r="CF327" s="1154"/>
      <c r="CG327" s="1154"/>
      <c r="CH327" s="1154"/>
      <c r="CI327" s="1154"/>
      <c r="CJ327" s="1154"/>
      <c r="CK327" s="1154"/>
      <c r="CL327" s="1154"/>
      <c r="CM327" s="1154"/>
      <c r="CN327" s="1154"/>
      <c r="CO327" s="1154"/>
      <c r="CP327" s="1154"/>
      <c r="CQ327" s="1154"/>
      <c r="CR327" s="1154"/>
      <c r="CS327" s="1154"/>
      <c r="CT327" s="1154"/>
      <c r="CU327" s="1307">
        <f>SUM(BX327:CS327)</f>
        <v>8684976264</v>
      </c>
      <c r="CV327" s="1154">
        <v>9080192349</v>
      </c>
      <c r="CW327" s="1154"/>
      <c r="CX327" s="1154"/>
      <c r="CY327" s="1154"/>
      <c r="CZ327" s="1154"/>
      <c r="DA327" s="1154"/>
      <c r="DB327" s="1156"/>
      <c r="DC327" s="1156"/>
      <c r="DD327" s="1156"/>
      <c r="DE327" s="1156"/>
      <c r="DF327" s="1156"/>
      <c r="DG327" s="1156"/>
      <c r="DH327" s="1156"/>
      <c r="DI327" s="1156"/>
      <c r="DJ327" s="1156"/>
      <c r="DK327" s="1156"/>
      <c r="DL327" s="1156"/>
      <c r="DM327" s="1156"/>
      <c r="DN327" s="1156"/>
      <c r="DO327" s="1156"/>
      <c r="DP327" s="1156"/>
      <c r="DQ327" s="1156"/>
      <c r="DR327" s="1156"/>
      <c r="DS327" s="1358">
        <f>SUM(CV327:DQ327)</f>
        <v>9080192349</v>
      </c>
      <c r="DT327" s="1215">
        <f>+AY327+BW327+CU327+DS327</f>
        <v>39320222960</v>
      </c>
      <c r="DU327" s="1300" t="s">
        <v>1186</v>
      </c>
      <c r="DV327" s="789"/>
      <c r="DW327" s="789"/>
      <c r="DX327" s="789"/>
      <c r="DY327" s="789"/>
      <c r="DZ327" s="789"/>
    </row>
    <row r="328" spans="1:130" ht="16.5" x14ac:dyDescent="0.25">
      <c r="A328" s="1445" t="s">
        <v>1187</v>
      </c>
      <c r="B328" s="1445"/>
      <c r="C328" s="1445"/>
      <c r="D328" s="1445"/>
      <c r="E328" s="1445"/>
      <c r="F328" s="1445"/>
      <c r="G328" s="1445"/>
      <c r="H328" s="1445"/>
      <c r="I328" s="1445"/>
      <c r="J328" s="1445"/>
      <c r="K328" s="1445"/>
      <c r="L328" s="1445"/>
      <c r="M328" s="1445"/>
      <c r="N328" s="1445"/>
      <c r="O328" s="1445"/>
      <c r="P328" s="1445"/>
      <c r="Q328" s="1445"/>
      <c r="R328" s="1445"/>
      <c r="S328" s="1445"/>
      <c r="T328" s="1445"/>
      <c r="U328" s="1445"/>
      <c r="V328" s="1445"/>
      <c r="W328" s="1445"/>
      <c r="X328" s="1445"/>
      <c r="Y328" s="1445"/>
      <c r="Z328" s="1445"/>
      <c r="AA328" s="1332">
        <f>SUM(AA326:AA327)</f>
        <v>14093174543</v>
      </c>
      <c r="AB328" s="1330">
        <f t="shared" ref="AB328:CR328" si="150">SUM(AB326:AB327)</f>
        <v>0</v>
      </c>
      <c r="AC328" s="1330"/>
      <c r="AD328" s="1330">
        <f t="shared" si="150"/>
        <v>0</v>
      </c>
      <c r="AE328" s="1330">
        <f t="shared" si="150"/>
        <v>0</v>
      </c>
      <c r="AF328" s="1330">
        <f t="shared" si="150"/>
        <v>0</v>
      </c>
      <c r="AG328" s="1330">
        <f t="shared" si="150"/>
        <v>15001000</v>
      </c>
      <c r="AH328" s="1330">
        <f t="shared" si="150"/>
        <v>0</v>
      </c>
      <c r="AI328" s="1330">
        <f t="shared" si="150"/>
        <v>0</v>
      </c>
      <c r="AJ328" s="1330">
        <f t="shared" si="150"/>
        <v>0</v>
      </c>
      <c r="AK328" s="1330">
        <f t="shared" si="150"/>
        <v>0</v>
      </c>
      <c r="AL328" s="1330">
        <f t="shared" si="150"/>
        <v>0</v>
      </c>
      <c r="AM328" s="1330">
        <f t="shared" si="150"/>
        <v>0</v>
      </c>
      <c r="AN328" s="1330">
        <f t="shared" si="150"/>
        <v>0</v>
      </c>
      <c r="AO328" s="1330">
        <f t="shared" si="150"/>
        <v>0</v>
      </c>
      <c r="AP328" s="1330">
        <f t="shared" si="150"/>
        <v>0</v>
      </c>
      <c r="AQ328" s="1330">
        <f t="shared" si="150"/>
        <v>0</v>
      </c>
      <c r="AR328" s="1330">
        <f t="shared" si="150"/>
        <v>0</v>
      </c>
      <c r="AS328" s="1330">
        <f t="shared" si="150"/>
        <v>0</v>
      </c>
      <c r="AT328" s="1330">
        <f t="shared" si="150"/>
        <v>0</v>
      </c>
      <c r="AU328" s="1330">
        <f t="shared" si="150"/>
        <v>0</v>
      </c>
      <c r="AV328" s="1330">
        <f t="shared" si="150"/>
        <v>0</v>
      </c>
      <c r="AW328" s="1330">
        <f t="shared" si="150"/>
        <v>0</v>
      </c>
      <c r="AX328" s="1331"/>
      <c r="AY328" s="1327">
        <f t="shared" si="150"/>
        <v>14108175543</v>
      </c>
      <c r="AZ328" s="1351">
        <f t="shared" si="150"/>
        <v>11254467414</v>
      </c>
      <c r="BA328" s="1351">
        <f t="shared" si="150"/>
        <v>0</v>
      </c>
      <c r="BB328" s="1351"/>
      <c r="BC328" s="1351">
        <f t="shared" si="150"/>
        <v>0</v>
      </c>
      <c r="BD328" s="1351">
        <f t="shared" si="150"/>
        <v>0</v>
      </c>
      <c r="BE328" s="1351">
        <f t="shared" si="150"/>
        <v>0</v>
      </c>
      <c r="BF328" s="1351">
        <f t="shared" si="150"/>
        <v>0</v>
      </c>
      <c r="BG328" s="1351">
        <f t="shared" si="150"/>
        <v>0</v>
      </c>
      <c r="BH328" s="1351">
        <f t="shared" si="150"/>
        <v>0</v>
      </c>
      <c r="BI328" s="1351">
        <f t="shared" si="150"/>
        <v>0</v>
      </c>
      <c r="BJ328" s="1351">
        <f t="shared" si="150"/>
        <v>0</v>
      </c>
      <c r="BK328" s="1351">
        <f t="shared" si="150"/>
        <v>0</v>
      </c>
      <c r="BL328" s="1351">
        <f t="shared" si="150"/>
        <v>0</v>
      </c>
      <c r="BM328" s="1351">
        <f t="shared" si="150"/>
        <v>0</v>
      </c>
      <c r="BN328" s="1351">
        <f t="shared" si="150"/>
        <v>0</v>
      </c>
      <c r="BO328" s="1351">
        <f t="shared" si="150"/>
        <v>0</v>
      </c>
      <c r="BP328" s="1351">
        <f t="shared" si="150"/>
        <v>0</v>
      </c>
      <c r="BQ328" s="1351">
        <f t="shared" si="150"/>
        <v>0</v>
      </c>
      <c r="BR328" s="1351">
        <f t="shared" si="150"/>
        <v>0</v>
      </c>
      <c r="BS328" s="1351">
        <f t="shared" si="150"/>
        <v>0</v>
      </c>
      <c r="BT328" s="1351">
        <f t="shared" si="150"/>
        <v>0</v>
      </c>
      <c r="BU328" s="1351">
        <f t="shared" si="150"/>
        <v>0</v>
      </c>
      <c r="BV328" s="1351"/>
      <c r="BW328" s="1351">
        <f t="shared" si="150"/>
        <v>11254467414</v>
      </c>
      <c r="BX328" s="934">
        <f t="shared" si="150"/>
        <v>10219132299</v>
      </c>
      <c r="BY328" s="934">
        <f t="shared" si="150"/>
        <v>0</v>
      </c>
      <c r="BZ328" s="934"/>
      <c r="CA328" s="934">
        <f t="shared" si="150"/>
        <v>0</v>
      </c>
      <c r="CB328" s="934">
        <f t="shared" si="150"/>
        <v>0</v>
      </c>
      <c r="CC328" s="934">
        <f t="shared" si="150"/>
        <v>0</v>
      </c>
      <c r="CD328" s="934">
        <f t="shared" si="150"/>
        <v>0</v>
      </c>
      <c r="CE328" s="934">
        <f t="shared" si="150"/>
        <v>0</v>
      </c>
      <c r="CF328" s="934">
        <f t="shared" si="150"/>
        <v>0</v>
      </c>
      <c r="CG328" s="934">
        <f t="shared" si="150"/>
        <v>0</v>
      </c>
      <c r="CH328" s="934">
        <f t="shared" si="150"/>
        <v>0</v>
      </c>
      <c r="CI328" s="934">
        <f t="shared" si="150"/>
        <v>0</v>
      </c>
      <c r="CJ328" s="934">
        <f t="shared" si="150"/>
        <v>0</v>
      </c>
      <c r="CK328" s="934">
        <f t="shared" si="150"/>
        <v>0</v>
      </c>
      <c r="CL328" s="934">
        <f t="shared" si="150"/>
        <v>0</v>
      </c>
      <c r="CM328" s="934">
        <f t="shared" si="150"/>
        <v>0</v>
      </c>
      <c r="CN328" s="934">
        <f t="shared" si="150"/>
        <v>0</v>
      </c>
      <c r="CO328" s="934">
        <f t="shared" si="150"/>
        <v>0</v>
      </c>
      <c r="CP328" s="934">
        <f t="shared" si="150"/>
        <v>0</v>
      </c>
      <c r="CQ328" s="934">
        <f t="shared" si="150"/>
        <v>0</v>
      </c>
      <c r="CR328" s="934">
        <f t="shared" si="150"/>
        <v>0</v>
      </c>
      <c r="CS328" s="934">
        <f t="shared" ref="CS328:DU328" si="151">SUM(CS326:CS327)</f>
        <v>0</v>
      </c>
      <c r="CT328" s="934"/>
      <c r="CU328" s="1351">
        <f t="shared" si="151"/>
        <v>10219132299</v>
      </c>
      <c r="CV328" s="1351">
        <f t="shared" si="151"/>
        <v>10684161256</v>
      </c>
      <c r="CW328" s="1351">
        <f t="shared" si="151"/>
        <v>0</v>
      </c>
      <c r="CX328" s="1351"/>
      <c r="CY328" s="1351">
        <f t="shared" si="151"/>
        <v>0</v>
      </c>
      <c r="CZ328" s="1351">
        <f t="shared" si="151"/>
        <v>0</v>
      </c>
      <c r="DA328" s="1351">
        <f t="shared" si="151"/>
        <v>0</v>
      </c>
      <c r="DB328" s="1351">
        <f t="shared" si="151"/>
        <v>0</v>
      </c>
      <c r="DC328" s="1351">
        <f t="shared" si="151"/>
        <v>0</v>
      </c>
      <c r="DD328" s="1351">
        <f t="shared" si="151"/>
        <v>0</v>
      </c>
      <c r="DE328" s="1351">
        <f t="shared" si="151"/>
        <v>0</v>
      </c>
      <c r="DF328" s="1351">
        <f t="shared" si="151"/>
        <v>0</v>
      </c>
      <c r="DG328" s="1351">
        <f t="shared" si="151"/>
        <v>0</v>
      </c>
      <c r="DH328" s="1351">
        <f t="shared" si="151"/>
        <v>0</v>
      </c>
      <c r="DI328" s="1351">
        <f t="shared" si="151"/>
        <v>0</v>
      </c>
      <c r="DJ328" s="1351">
        <f t="shared" si="151"/>
        <v>0</v>
      </c>
      <c r="DK328" s="1351">
        <f t="shared" si="151"/>
        <v>0</v>
      </c>
      <c r="DL328" s="1351">
        <f t="shared" si="151"/>
        <v>0</v>
      </c>
      <c r="DM328" s="1351">
        <f t="shared" si="151"/>
        <v>0</v>
      </c>
      <c r="DN328" s="1351">
        <f t="shared" si="151"/>
        <v>0</v>
      </c>
      <c r="DO328" s="1351">
        <f t="shared" si="151"/>
        <v>0</v>
      </c>
      <c r="DP328" s="1351">
        <f t="shared" si="151"/>
        <v>0</v>
      </c>
      <c r="DQ328" s="1351">
        <f t="shared" si="151"/>
        <v>0</v>
      </c>
      <c r="DR328" s="1352"/>
      <c r="DS328" s="1352">
        <f t="shared" si="151"/>
        <v>10684161256</v>
      </c>
      <c r="DT328" s="1351">
        <f t="shared" si="151"/>
        <v>46265936512</v>
      </c>
      <c r="DU328" s="1353">
        <f t="shared" si="151"/>
        <v>0</v>
      </c>
      <c r="DV328" s="1354"/>
      <c r="DW328" s="789"/>
      <c r="DX328" s="789"/>
      <c r="DY328" s="789"/>
      <c r="DZ328" s="789"/>
    </row>
    <row r="329" spans="1:130" ht="57.75" customHeight="1" x14ac:dyDescent="0.25">
      <c r="A329" s="1263">
        <v>5</v>
      </c>
      <c r="B329" s="1295" t="s">
        <v>963</v>
      </c>
      <c r="C329" s="1263" t="s">
        <v>1108</v>
      </c>
      <c r="D329" s="1263" t="s">
        <v>1109</v>
      </c>
      <c r="E329" s="1263" t="s">
        <v>1110</v>
      </c>
      <c r="F329" s="1263" t="s">
        <v>1111</v>
      </c>
      <c r="G329" s="1263" t="s">
        <v>1112</v>
      </c>
      <c r="H329" s="1263">
        <v>1</v>
      </c>
      <c r="I329" s="1263" t="s">
        <v>1113</v>
      </c>
      <c r="J329" s="1263" t="s">
        <v>105</v>
      </c>
      <c r="K329" s="1263" t="s">
        <v>38</v>
      </c>
      <c r="L329" s="1263">
        <v>1</v>
      </c>
      <c r="M329" s="1263">
        <v>1</v>
      </c>
      <c r="N329" s="1295" t="s">
        <v>1114</v>
      </c>
      <c r="O329" s="1295" t="s">
        <v>1115</v>
      </c>
      <c r="P329" s="1295">
        <v>0</v>
      </c>
      <c r="Q329" s="1295">
        <v>2023</v>
      </c>
      <c r="R329" s="1295" t="s">
        <v>1116</v>
      </c>
      <c r="S329" s="1320" t="s">
        <v>105</v>
      </c>
      <c r="T329" s="1134" t="s">
        <v>33</v>
      </c>
      <c r="U329" s="1134">
        <v>3</v>
      </c>
      <c r="V329" s="1134">
        <v>3</v>
      </c>
      <c r="W329" s="1134">
        <v>0</v>
      </c>
      <c r="X329" s="1134">
        <v>1</v>
      </c>
      <c r="Y329" s="1134">
        <v>1</v>
      </c>
      <c r="Z329" s="1134">
        <v>1</v>
      </c>
      <c r="AA329" s="1203"/>
      <c r="AB329" s="1309"/>
      <c r="AC329" s="1309"/>
      <c r="AD329" s="1309"/>
      <c r="AE329" s="1292"/>
      <c r="AF329" s="1292"/>
      <c r="AG329" s="1292"/>
      <c r="AH329" s="1292"/>
      <c r="AI329" s="1292"/>
      <c r="AJ329" s="1292"/>
      <c r="AK329" s="1292"/>
      <c r="AL329" s="1292"/>
      <c r="AM329" s="1292"/>
      <c r="AN329" s="1292"/>
      <c r="AO329" s="1292"/>
      <c r="AP329" s="1292"/>
      <c r="AQ329" s="1292"/>
      <c r="AR329" s="1292"/>
      <c r="AS329" s="1292"/>
      <c r="AT329" s="1292"/>
      <c r="AU329" s="1292"/>
      <c r="AV329" s="1292"/>
      <c r="AW329" s="1292">
        <v>500000</v>
      </c>
      <c r="AX329" s="1292"/>
      <c r="AY329" s="1347">
        <f>SUM(AA329:AW329)</f>
        <v>500000</v>
      </c>
      <c r="AZ329" s="1292"/>
      <c r="BA329" s="1292"/>
      <c r="BB329" s="1292"/>
      <c r="BC329" s="1292"/>
      <c r="BD329" s="1292"/>
      <c r="BE329" s="1292"/>
      <c r="BF329" s="1292"/>
      <c r="BG329" s="1292"/>
      <c r="BH329" s="1292">
        <v>15000000</v>
      </c>
      <c r="BI329" s="1292"/>
      <c r="BJ329" s="1292"/>
      <c r="BK329" s="1292"/>
      <c r="BL329" s="1292"/>
      <c r="BM329" s="1292"/>
      <c r="BN329" s="1292"/>
      <c r="BO329" s="1292"/>
      <c r="BP329" s="1292"/>
      <c r="BQ329" s="1292"/>
      <c r="BR329" s="1292"/>
      <c r="BS329" s="1292"/>
      <c r="BT329" s="1292"/>
      <c r="BU329" s="1292"/>
      <c r="BV329" s="1292"/>
      <c r="BW329" s="1347">
        <f>SUM(AZ329:BU329)</f>
        <v>15000000</v>
      </c>
      <c r="BX329" s="1292"/>
      <c r="BY329" s="1292"/>
      <c r="BZ329" s="1292"/>
      <c r="CA329" s="1292"/>
      <c r="CB329" s="1292"/>
      <c r="CC329" s="1292"/>
      <c r="CD329" s="1292"/>
      <c r="CE329" s="1292"/>
      <c r="CF329" s="1292">
        <v>15000000</v>
      </c>
      <c r="CG329" s="1292"/>
      <c r="CH329" s="1292"/>
      <c r="CI329" s="1292"/>
      <c r="CJ329" s="1292"/>
      <c r="CK329" s="1292"/>
      <c r="CL329" s="1292"/>
      <c r="CM329" s="1292"/>
      <c r="CN329" s="1292"/>
      <c r="CO329" s="1292"/>
      <c r="CP329" s="1292"/>
      <c r="CQ329" s="1292"/>
      <c r="CR329" s="1292"/>
      <c r="CS329" s="1292"/>
      <c r="CT329" s="1292"/>
      <c r="CU329" s="1347">
        <f>SUM(BX329:CS329)</f>
        <v>15000000</v>
      </c>
      <c r="CV329" s="1310"/>
      <c r="CW329" s="1310"/>
      <c r="CX329" s="1310"/>
      <c r="CY329" s="1292"/>
      <c r="CZ329" s="1292"/>
      <c r="DA329" s="1293"/>
      <c r="DB329" s="1293"/>
      <c r="DC329" s="1293"/>
      <c r="DD329" s="1293">
        <v>15000000</v>
      </c>
      <c r="DE329" s="1293"/>
      <c r="DF329" s="1293"/>
      <c r="DG329" s="1293"/>
      <c r="DH329" s="1293"/>
      <c r="DI329" s="1293"/>
      <c r="DJ329" s="1293"/>
      <c r="DK329" s="1293"/>
      <c r="DL329" s="1293"/>
      <c r="DM329" s="1293"/>
      <c r="DN329" s="1293"/>
      <c r="DO329" s="1293"/>
      <c r="DP329" s="1293"/>
      <c r="DQ329" s="1293"/>
      <c r="DR329" s="1293"/>
      <c r="DS329" s="1364">
        <f>SUM(CV329:DQ329)</f>
        <v>15000000</v>
      </c>
      <c r="DT329" s="1208">
        <f>+AY329+BW329+CU329+DS329</f>
        <v>45500000</v>
      </c>
      <c r="DU329" s="1311" t="s">
        <v>1189</v>
      </c>
      <c r="DV329" s="789"/>
      <c r="DW329" s="789"/>
      <c r="DX329" s="789"/>
      <c r="DY329" s="789"/>
      <c r="DZ329" s="789"/>
    </row>
    <row r="330" spans="1:130" ht="57.75" customHeight="1" x14ac:dyDescent="0.25">
      <c r="A330" s="1250">
        <v>5</v>
      </c>
      <c r="B330" s="1252" t="s">
        <v>963</v>
      </c>
      <c r="C330" s="1250" t="s">
        <v>1108</v>
      </c>
      <c r="D330" s="1250" t="s">
        <v>1109</v>
      </c>
      <c r="E330" s="1250" t="s">
        <v>1110</v>
      </c>
      <c r="F330" s="1250" t="s">
        <v>1111</v>
      </c>
      <c r="G330" s="1250" t="s">
        <v>1112</v>
      </c>
      <c r="H330" s="1250">
        <v>1</v>
      </c>
      <c r="I330" s="1250" t="s">
        <v>1113</v>
      </c>
      <c r="J330" s="1250" t="s">
        <v>105</v>
      </c>
      <c r="K330" s="1250" t="s">
        <v>38</v>
      </c>
      <c r="L330" s="1250">
        <v>1</v>
      </c>
      <c r="M330" s="1250">
        <v>1</v>
      </c>
      <c r="N330" s="1252" t="s">
        <v>1117</v>
      </c>
      <c r="O330" s="1252" t="s">
        <v>1118</v>
      </c>
      <c r="P330" s="1252">
        <v>3</v>
      </c>
      <c r="Q330" s="1252">
        <v>2023</v>
      </c>
      <c r="R330" s="1252" t="s">
        <v>1119</v>
      </c>
      <c r="S330" s="1253" t="s">
        <v>105</v>
      </c>
      <c r="T330" s="969" t="s">
        <v>33</v>
      </c>
      <c r="U330" s="969">
        <v>14</v>
      </c>
      <c r="V330" s="969">
        <v>14</v>
      </c>
      <c r="W330" s="969">
        <v>14</v>
      </c>
      <c r="X330" s="969">
        <v>14</v>
      </c>
      <c r="Y330" s="969">
        <v>14</v>
      </c>
      <c r="Z330" s="969">
        <v>14</v>
      </c>
      <c r="AA330" s="1203"/>
      <c r="AB330" s="1292"/>
      <c r="AC330" s="1292"/>
      <c r="AD330" s="1292"/>
      <c r="AE330" s="1292"/>
      <c r="AF330" s="1292"/>
      <c r="AG330" s="1292"/>
      <c r="AH330" s="1292"/>
      <c r="AI330" s="1292"/>
      <c r="AJ330" s="1292"/>
      <c r="AK330" s="1292"/>
      <c r="AL330" s="1292"/>
      <c r="AM330" s="1292"/>
      <c r="AN330" s="1292"/>
      <c r="AO330" s="1292"/>
      <c r="AP330" s="1292"/>
      <c r="AQ330" s="1292"/>
      <c r="AR330" s="1292"/>
      <c r="AS330" s="1292"/>
      <c r="AT330" s="1292"/>
      <c r="AU330" s="1292"/>
      <c r="AV330" s="1292"/>
      <c r="AW330" s="1292">
        <v>3500000</v>
      </c>
      <c r="AX330" s="1292"/>
      <c r="AY330" s="1347">
        <f>SUM(AA330:AW330)</f>
        <v>3500000</v>
      </c>
      <c r="AZ330" s="1292">
        <v>100000000</v>
      </c>
      <c r="BA330" s="1292"/>
      <c r="BB330" s="1292"/>
      <c r="BC330" s="1292"/>
      <c r="BD330" s="1292"/>
      <c r="BE330" s="1292"/>
      <c r="BF330" s="1292"/>
      <c r="BG330" s="1292"/>
      <c r="BH330" s="1292"/>
      <c r="BI330" s="1292"/>
      <c r="BJ330" s="1292"/>
      <c r="BK330" s="1292"/>
      <c r="BL330" s="1292"/>
      <c r="BM330" s="1292"/>
      <c r="BN330" s="1292"/>
      <c r="BO330" s="1292"/>
      <c r="BP330" s="1292"/>
      <c r="BQ330" s="1292"/>
      <c r="BR330" s="1292"/>
      <c r="BS330" s="1292"/>
      <c r="BT330" s="1292"/>
      <c r="BU330" s="1292"/>
      <c r="BV330" s="1292"/>
      <c r="BW330" s="1347">
        <f t="shared" ref="BW330:BW333" si="152">SUM(AZ330:BU330)</f>
        <v>100000000</v>
      </c>
      <c r="BX330" s="1292">
        <v>100000000</v>
      </c>
      <c r="BY330" s="1292"/>
      <c r="BZ330" s="1292"/>
      <c r="CA330" s="1292"/>
      <c r="CB330" s="1292"/>
      <c r="CC330" s="1292"/>
      <c r="CD330" s="1292"/>
      <c r="CE330" s="1292"/>
      <c r="CF330" s="1292"/>
      <c r="CG330" s="1292"/>
      <c r="CH330" s="1292"/>
      <c r="CI330" s="1292"/>
      <c r="CJ330" s="1292"/>
      <c r="CK330" s="1292"/>
      <c r="CL330" s="1292"/>
      <c r="CM330" s="1292"/>
      <c r="CN330" s="1292"/>
      <c r="CO330" s="1292"/>
      <c r="CP330" s="1292"/>
      <c r="CQ330" s="1292"/>
      <c r="CR330" s="1292"/>
      <c r="CS330" s="1292"/>
      <c r="CT330" s="1292"/>
      <c r="CU330" s="1347">
        <f t="shared" ref="CU330:CU333" si="153">SUM(BX330:CS330)</f>
        <v>100000000</v>
      </c>
      <c r="CV330" s="1310">
        <v>100000000</v>
      </c>
      <c r="CW330" s="1310"/>
      <c r="CX330" s="1310"/>
      <c r="CY330" s="1292"/>
      <c r="CZ330" s="1292"/>
      <c r="DA330" s="1293"/>
      <c r="DB330" s="1293"/>
      <c r="DC330" s="1293"/>
      <c r="DD330" s="1293"/>
      <c r="DE330" s="1293"/>
      <c r="DF330" s="1293"/>
      <c r="DG330" s="1293"/>
      <c r="DH330" s="1293"/>
      <c r="DI330" s="1293"/>
      <c r="DJ330" s="1293"/>
      <c r="DK330" s="1293"/>
      <c r="DL330" s="1293"/>
      <c r="DM330" s="1293"/>
      <c r="DN330" s="1293"/>
      <c r="DO330" s="1293"/>
      <c r="DP330" s="1293"/>
      <c r="DQ330" s="1293"/>
      <c r="DR330" s="1293"/>
      <c r="DS330" s="1364">
        <f t="shared" ref="DS330:DS333" si="154">SUM(CV330:DQ330)</f>
        <v>100000000</v>
      </c>
      <c r="DT330" s="1208">
        <f>+AY330+BW330+CU330+DS330</f>
        <v>303500000</v>
      </c>
      <c r="DU330" s="1311" t="s">
        <v>1189</v>
      </c>
      <c r="DV330" s="789"/>
      <c r="DW330" s="789"/>
      <c r="DX330" s="789"/>
      <c r="DY330" s="789"/>
      <c r="DZ330" s="789"/>
    </row>
    <row r="331" spans="1:130" ht="57.75" customHeight="1" x14ac:dyDescent="0.25">
      <c r="A331" s="1250">
        <v>5</v>
      </c>
      <c r="B331" s="1252" t="s">
        <v>963</v>
      </c>
      <c r="C331" s="1250" t="s">
        <v>1108</v>
      </c>
      <c r="D331" s="1250" t="s">
        <v>1109</v>
      </c>
      <c r="E331" s="1250" t="s">
        <v>1110</v>
      </c>
      <c r="F331" s="1250" t="s">
        <v>1111</v>
      </c>
      <c r="G331" s="1250" t="s">
        <v>1112</v>
      </c>
      <c r="H331" s="1250">
        <v>1</v>
      </c>
      <c r="I331" s="1250" t="s">
        <v>1113</v>
      </c>
      <c r="J331" s="1250" t="s">
        <v>105</v>
      </c>
      <c r="K331" s="1250" t="s">
        <v>38</v>
      </c>
      <c r="L331" s="1250">
        <v>1</v>
      </c>
      <c r="M331" s="1250">
        <v>1</v>
      </c>
      <c r="N331" s="1252" t="s">
        <v>1120</v>
      </c>
      <c r="O331" s="1252" t="s">
        <v>1121</v>
      </c>
      <c r="P331" s="1252">
        <v>4</v>
      </c>
      <c r="Q331" s="1252">
        <v>2023</v>
      </c>
      <c r="R331" s="1250" t="s">
        <v>1122</v>
      </c>
      <c r="S331" s="1312" t="s">
        <v>105</v>
      </c>
      <c r="T331" s="969" t="s">
        <v>38</v>
      </c>
      <c r="U331" s="969">
        <v>4</v>
      </c>
      <c r="V331" s="969">
        <v>4</v>
      </c>
      <c r="W331" s="969">
        <v>4</v>
      </c>
      <c r="X331" s="969">
        <v>4</v>
      </c>
      <c r="Y331" s="969">
        <v>4</v>
      </c>
      <c r="Z331" s="969">
        <v>4</v>
      </c>
      <c r="AA331" s="1203"/>
      <c r="AB331" s="1296"/>
      <c r="AC331" s="1296"/>
      <c r="AD331" s="1296"/>
      <c r="AE331" s="1296"/>
      <c r="AF331" s="1292"/>
      <c r="AG331" s="1292"/>
      <c r="AH331" s="1292"/>
      <c r="AI331" s="1292">
        <v>120000000</v>
      </c>
      <c r="AJ331" s="1292"/>
      <c r="AK331" s="1292"/>
      <c r="AL331" s="1292"/>
      <c r="AM331" s="1292"/>
      <c r="AN331" s="1292"/>
      <c r="AO331" s="1292"/>
      <c r="AP331" s="1292"/>
      <c r="AQ331" s="1292"/>
      <c r="AR331" s="1292"/>
      <c r="AS331" s="1292"/>
      <c r="AT331" s="1292"/>
      <c r="AU331" s="1292"/>
      <c r="AV331" s="1292"/>
      <c r="AW331" s="1292"/>
      <c r="AX331" s="1292"/>
      <c r="AY331" s="1347">
        <f>SUM(AA331:AW331)</f>
        <v>120000000</v>
      </c>
      <c r="AZ331" s="1292"/>
      <c r="BA331" s="1292"/>
      <c r="BB331" s="1292"/>
      <c r="BC331" s="1292"/>
      <c r="BD331" s="1292"/>
      <c r="BE331" s="1292"/>
      <c r="BF331" s="1292"/>
      <c r="BG331" s="1292"/>
      <c r="BH331" s="1292">
        <v>124350000</v>
      </c>
      <c r="BI331" s="1292"/>
      <c r="BJ331" s="1292"/>
      <c r="BK331" s="1292"/>
      <c r="BL331" s="1292"/>
      <c r="BM331" s="1292"/>
      <c r="BN331" s="1292"/>
      <c r="BO331" s="1292"/>
      <c r="BP331" s="1292"/>
      <c r="BQ331" s="1292"/>
      <c r="BR331" s="1292"/>
      <c r="BS331" s="1292"/>
      <c r="BT331" s="1292"/>
      <c r="BU331" s="1292"/>
      <c r="BV331" s="1292"/>
      <c r="BW331" s="1347">
        <f t="shared" si="152"/>
        <v>124350000</v>
      </c>
      <c r="BX331" s="1292"/>
      <c r="BY331" s="1292"/>
      <c r="BZ331" s="1292"/>
      <c r="CA331" s="1292"/>
      <c r="CB331" s="1292"/>
      <c r="CC331" s="1292"/>
      <c r="CD331" s="1292"/>
      <c r="CE331" s="1292"/>
      <c r="CF331" s="1292">
        <v>131139400</v>
      </c>
      <c r="CG331" s="1292"/>
      <c r="CH331" s="1292"/>
      <c r="CI331" s="1292"/>
      <c r="CJ331" s="1292"/>
      <c r="CK331" s="1292"/>
      <c r="CL331" s="1292"/>
      <c r="CM331" s="1292"/>
      <c r="CN331" s="1292"/>
      <c r="CO331" s="1292"/>
      <c r="CP331" s="1292"/>
      <c r="CQ331" s="1292"/>
      <c r="CR331" s="1292"/>
      <c r="CS331" s="1292"/>
      <c r="CT331" s="1292"/>
      <c r="CU331" s="1347">
        <f t="shared" si="153"/>
        <v>131139400</v>
      </c>
      <c r="CV331" s="1310"/>
      <c r="CW331" s="1310"/>
      <c r="CX331" s="1310"/>
      <c r="CY331" s="1292"/>
      <c r="CZ331" s="1292"/>
      <c r="DA331" s="1293"/>
      <c r="DB331" s="1293"/>
      <c r="DC331" s="1293"/>
      <c r="DD331" s="1293">
        <v>138231622</v>
      </c>
      <c r="DE331" s="1293"/>
      <c r="DF331" s="1293"/>
      <c r="DG331" s="1293"/>
      <c r="DH331" s="1293"/>
      <c r="DI331" s="1293"/>
      <c r="DJ331" s="1293"/>
      <c r="DK331" s="1293"/>
      <c r="DL331" s="1293"/>
      <c r="DM331" s="1293"/>
      <c r="DN331" s="1293"/>
      <c r="DO331" s="1293"/>
      <c r="DP331" s="1293"/>
      <c r="DQ331" s="1293"/>
      <c r="DR331" s="1293"/>
      <c r="DS331" s="1364">
        <f t="shared" si="154"/>
        <v>138231622</v>
      </c>
      <c r="DT331" s="1208">
        <f>+AY331+BW331+CU331+DS331</f>
        <v>513721022</v>
      </c>
      <c r="DU331" s="1311" t="s">
        <v>1189</v>
      </c>
      <c r="DV331" s="789"/>
      <c r="DW331" s="789"/>
      <c r="DX331" s="789"/>
      <c r="DY331" s="789"/>
      <c r="DZ331" s="789"/>
    </row>
    <row r="332" spans="1:130" ht="57.75" customHeight="1" x14ac:dyDescent="0.25">
      <c r="A332" s="1250">
        <v>5</v>
      </c>
      <c r="B332" s="1252" t="s">
        <v>963</v>
      </c>
      <c r="C332" s="1250" t="s">
        <v>1108</v>
      </c>
      <c r="D332" s="1250" t="s">
        <v>1109</v>
      </c>
      <c r="E332" s="1250" t="s">
        <v>1110</v>
      </c>
      <c r="F332" s="1250" t="s">
        <v>1111</v>
      </c>
      <c r="G332" s="1250" t="s">
        <v>1112</v>
      </c>
      <c r="H332" s="1250">
        <v>1</v>
      </c>
      <c r="I332" s="1250" t="s">
        <v>1113</v>
      </c>
      <c r="J332" s="1250" t="s">
        <v>105</v>
      </c>
      <c r="K332" s="1250" t="s">
        <v>38</v>
      </c>
      <c r="L332" s="1250">
        <v>1</v>
      </c>
      <c r="M332" s="1250">
        <v>1</v>
      </c>
      <c r="N332" s="1252" t="s">
        <v>1123</v>
      </c>
      <c r="O332" s="1252" t="s">
        <v>1124</v>
      </c>
      <c r="P332" s="1252">
        <v>2</v>
      </c>
      <c r="Q332" s="1253">
        <v>2023</v>
      </c>
      <c r="R332" s="969" t="s">
        <v>1125</v>
      </c>
      <c r="S332" s="969" t="s">
        <v>105</v>
      </c>
      <c r="T332" s="969" t="s">
        <v>38</v>
      </c>
      <c r="U332" s="969">
        <v>2</v>
      </c>
      <c r="V332" s="969">
        <v>2</v>
      </c>
      <c r="W332" s="969">
        <v>2</v>
      </c>
      <c r="X332" s="969">
        <v>2</v>
      </c>
      <c r="Y332" s="969">
        <v>2</v>
      </c>
      <c r="Z332" s="969">
        <v>2</v>
      </c>
      <c r="AA332" s="1203">
        <v>1110000000</v>
      </c>
      <c r="AB332" s="1292"/>
      <c r="AC332" s="1292"/>
      <c r="AD332" s="1292"/>
      <c r="AE332" s="1292"/>
      <c r="AF332" s="1292"/>
      <c r="AG332" s="1292"/>
      <c r="AH332" s="1292"/>
      <c r="AI332" s="1292">
        <v>30000000</v>
      </c>
      <c r="AJ332" s="1292"/>
      <c r="AK332" s="1292"/>
      <c r="AL332" s="1292"/>
      <c r="AM332" s="1292"/>
      <c r="AN332" s="1292"/>
      <c r="AO332" s="1292"/>
      <c r="AP332" s="1292"/>
      <c r="AQ332" s="1292"/>
      <c r="AR332" s="1292"/>
      <c r="AS332" s="1292"/>
      <c r="AT332" s="1292"/>
      <c r="AU332" s="1292"/>
      <c r="AV332" s="1292"/>
      <c r="AW332" s="1292"/>
      <c r="AX332" s="1292"/>
      <c r="AY332" s="1347">
        <f>SUM(AA332:AW332)</f>
        <v>1140000000</v>
      </c>
      <c r="AZ332" s="1292">
        <v>116092058</v>
      </c>
      <c r="BA332" s="1292"/>
      <c r="BB332" s="1292"/>
      <c r="BC332" s="1292"/>
      <c r="BD332" s="1292"/>
      <c r="BE332" s="1292"/>
      <c r="BF332" s="1292"/>
      <c r="BG332" s="1292"/>
      <c r="BH332" s="1292"/>
      <c r="BI332" s="1292"/>
      <c r="BJ332" s="1292"/>
      <c r="BK332" s="1292"/>
      <c r="BL332" s="1292"/>
      <c r="BM332" s="1292"/>
      <c r="BN332" s="1292"/>
      <c r="BO332" s="1292"/>
      <c r="BP332" s="1292"/>
      <c r="BQ332" s="1292"/>
      <c r="BR332" s="1292"/>
      <c r="BS332" s="1292"/>
      <c r="BT332" s="1292"/>
      <c r="BU332" s="1292"/>
      <c r="BV332" s="1292"/>
      <c r="BW332" s="1347">
        <f t="shared" si="152"/>
        <v>116092058</v>
      </c>
      <c r="BX332" s="1292">
        <v>125602109</v>
      </c>
      <c r="BY332" s="1292"/>
      <c r="BZ332" s="1292"/>
      <c r="CA332" s="1292"/>
      <c r="CB332" s="1292"/>
      <c r="CC332" s="1292"/>
      <c r="CD332" s="1292"/>
      <c r="CE332" s="1292"/>
      <c r="CF332" s="1292"/>
      <c r="CG332" s="1292"/>
      <c r="CH332" s="1292"/>
      <c r="CI332" s="1292"/>
      <c r="CJ332" s="1292"/>
      <c r="CK332" s="1292"/>
      <c r="CL332" s="1292"/>
      <c r="CM332" s="1292"/>
      <c r="CN332" s="1292"/>
      <c r="CO332" s="1292"/>
      <c r="CP332" s="1292"/>
      <c r="CQ332" s="1292"/>
      <c r="CR332" s="1292"/>
      <c r="CS332" s="1292"/>
      <c r="CT332" s="1292"/>
      <c r="CU332" s="1347">
        <f t="shared" si="153"/>
        <v>125602109</v>
      </c>
      <c r="CV332" s="1310">
        <v>135526513</v>
      </c>
      <c r="CW332" s="1310"/>
      <c r="CX332" s="1310"/>
      <c r="CY332" s="1292"/>
      <c r="CZ332" s="1292"/>
      <c r="DA332" s="1293"/>
      <c r="DB332" s="1293"/>
      <c r="DC332" s="1293"/>
      <c r="DD332" s="1293"/>
      <c r="DE332" s="1293"/>
      <c r="DF332" s="1293"/>
      <c r="DG332" s="1293"/>
      <c r="DH332" s="1293"/>
      <c r="DI332" s="1293"/>
      <c r="DJ332" s="1293"/>
      <c r="DK332" s="1293"/>
      <c r="DL332" s="1293"/>
      <c r="DM332" s="1293"/>
      <c r="DN332" s="1293"/>
      <c r="DO332" s="1293"/>
      <c r="DP332" s="1293"/>
      <c r="DQ332" s="1293"/>
      <c r="DR332" s="1293"/>
      <c r="DS332" s="1364">
        <f t="shared" si="154"/>
        <v>135526513</v>
      </c>
      <c r="DT332" s="1208">
        <f>+AY332+BW332+CU332+DS332</f>
        <v>1517220680</v>
      </c>
      <c r="DU332" s="1311" t="s">
        <v>1189</v>
      </c>
      <c r="DV332" s="789"/>
      <c r="DW332" s="789"/>
      <c r="DX332" s="789"/>
      <c r="DY332" s="789"/>
      <c r="DZ332" s="789"/>
    </row>
    <row r="333" spans="1:130" ht="61.5" customHeight="1" x14ac:dyDescent="0.25">
      <c r="A333" s="1250">
        <v>5</v>
      </c>
      <c r="B333" s="1250" t="s">
        <v>963</v>
      </c>
      <c r="C333" s="1250" t="s">
        <v>1108</v>
      </c>
      <c r="D333" s="1250" t="s">
        <v>1109</v>
      </c>
      <c r="E333" s="1250" t="s">
        <v>1110</v>
      </c>
      <c r="F333" s="1250" t="s">
        <v>1111</v>
      </c>
      <c r="G333" s="1250" t="s">
        <v>1112</v>
      </c>
      <c r="H333" s="1250">
        <v>1</v>
      </c>
      <c r="I333" s="1250" t="s">
        <v>1113</v>
      </c>
      <c r="J333" s="1250" t="s">
        <v>105</v>
      </c>
      <c r="K333" s="1250" t="s">
        <v>38</v>
      </c>
      <c r="L333" s="1250">
        <v>1</v>
      </c>
      <c r="M333" s="1250">
        <v>1</v>
      </c>
      <c r="N333" s="1250" t="s">
        <v>1126</v>
      </c>
      <c r="O333" s="1250" t="s">
        <v>1127</v>
      </c>
      <c r="P333" s="1250">
        <v>1</v>
      </c>
      <c r="Q333" s="1312">
        <v>2023</v>
      </c>
      <c r="R333" s="1170" t="s">
        <v>1128</v>
      </c>
      <c r="S333" s="1170" t="s">
        <v>105</v>
      </c>
      <c r="T333" s="1170" t="s">
        <v>38</v>
      </c>
      <c r="U333" s="1170">
        <v>1</v>
      </c>
      <c r="V333" s="1170">
        <v>1</v>
      </c>
      <c r="W333" s="1170">
        <v>1</v>
      </c>
      <c r="X333" s="1170">
        <v>1</v>
      </c>
      <c r="Y333" s="1170" t="s">
        <v>1239</v>
      </c>
      <c r="Z333" s="1170">
        <v>1</v>
      </c>
      <c r="AA333" s="1279">
        <v>0</v>
      </c>
      <c r="AB333" s="1296"/>
      <c r="AC333" s="1296"/>
      <c r="AD333" s="1296"/>
      <c r="AE333" s="1296"/>
      <c r="AF333" s="1296"/>
      <c r="AG333" s="1296"/>
      <c r="AH333" s="1296"/>
      <c r="AI333" s="1296"/>
      <c r="AJ333" s="1296"/>
      <c r="AK333" s="1296"/>
      <c r="AL333" s="1296"/>
      <c r="AM333" s="1296"/>
      <c r="AN333" s="1296"/>
      <c r="AO333" s="1296"/>
      <c r="AP333" s="1296"/>
      <c r="AQ333" s="1296"/>
      <c r="AR333" s="1296"/>
      <c r="AS333" s="1296"/>
      <c r="AT333" s="1296"/>
      <c r="AU333" s="1296"/>
      <c r="AV333" s="1296"/>
      <c r="AW333" s="1296">
        <v>7000000</v>
      </c>
      <c r="AX333" s="1296"/>
      <c r="AY333" s="1313">
        <f>SUM(AA333:AW333)</f>
        <v>7000000</v>
      </c>
      <c r="AZ333" s="1296"/>
      <c r="BA333" s="1296"/>
      <c r="BB333" s="1296"/>
      <c r="BC333" s="1296"/>
      <c r="BD333" s="1296"/>
      <c r="BE333" s="1296"/>
      <c r="BF333" s="1296"/>
      <c r="BG333" s="1296"/>
      <c r="BH333" s="1296">
        <v>15000000</v>
      </c>
      <c r="BI333" s="1296"/>
      <c r="BJ333" s="1296"/>
      <c r="BK333" s="1296"/>
      <c r="BL333" s="1296"/>
      <c r="BM333" s="1296"/>
      <c r="BN333" s="1296"/>
      <c r="BO333" s="1296"/>
      <c r="BP333" s="1296"/>
      <c r="BQ333" s="1296"/>
      <c r="BR333" s="1296"/>
      <c r="BS333" s="1296"/>
      <c r="BT333" s="1296"/>
      <c r="BU333" s="1296"/>
      <c r="BV333" s="1296"/>
      <c r="BW333" s="1313">
        <f t="shared" si="152"/>
        <v>15000000</v>
      </c>
      <c r="BX333" s="1296"/>
      <c r="BY333" s="1296"/>
      <c r="BZ333" s="1296"/>
      <c r="CA333" s="1296"/>
      <c r="CB333" s="1296"/>
      <c r="CC333" s="1296"/>
      <c r="CD333" s="1296"/>
      <c r="CE333" s="1296"/>
      <c r="CF333" s="1296">
        <v>15000000</v>
      </c>
      <c r="CG333" s="1296"/>
      <c r="CH333" s="1296"/>
      <c r="CI333" s="1296"/>
      <c r="CJ333" s="1296"/>
      <c r="CK333" s="1296"/>
      <c r="CL333" s="1296"/>
      <c r="CM333" s="1296"/>
      <c r="CN333" s="1296"/>
      <c r="CO333" s="1296"/>
      <c r="CP333" s="1296"/>
      <c r="CQ333" s="1296"/>
      <c r="CR333" s="1296"/>
      <c r="CS333" s="1296"/>
      <c r="CT333" s="1296"/>
      <c r="CU333" s="1313">
        <f t="shared" si="153"/>
        <v>15000000</v>
      </c>
      <c r="CV333" s="1321"/>
      <c r="CW333" s="1321"/>
      <c r="CX333" s="1321"/>
      <c r="CY333" s="1296"/>
      <c r="CZ333" s="1296"/>
      <c r="DA333" s="1322"/>
      <c r="DB333" s="1322"/>
      <c r="DC333" s="1322"/>
      <c r="DD333" s="1322">
        <v>15000000</v>
      </c>
      <c r="DE333" s="1322"/>
      <c r="DF333" s="1322"/>
      <c r="DG333" s="1322"/>
      <c r="DH333" s="1322"/>
      <c r="DI333" s="1322"/>
      <c r="DJ333" s="1322"/>
      <c r="DK333" s="1322"/>
      <c r="DL333" s="1322"/>
      <c r="DM333" s="1322"/>
      <c r="DN333" s="1322"/>
      <c r="DO333" s="1322"/>
      <c r="DP333" s="1322"/>
      <c r="DQ333" s="1322"/>
      <c r="DR333" s="1322"/>
      <c r="DS333" s="1365">
        <f t="shared" si="154"/>
        <v>15000000</v>
      </c>
      <c r="DT333" s="1323">
        <f>+AY333+BW333+CU333+DS333</f>
        <v>52000000</v>
      </c>
      <c r="DU333" s="1324" t="s">
        <v>1189</v>
      </c>
      <c r="DV333" s="789"/>
      <c r="DW333" s="789"/>
      <c r="DX333" s="789"/>
      <c r="DY333" s="789"/>
      <c r="DZ333" s="789"/>
    </row>
    <row r="334" spans="1:130" s="755" customFormat="1" x14ac:dyDescent="0.25">
      <c r="A334" s="1450" t="s">
        <v>1190</v>
      </c>
      <c r="B334" s="1450"/>
      <c r="C334" s="1450"/>
      <c r="D334" s="1450"/>
      <c r="E334" s="1450"/>
      <c r="F334" s="1450"/>
      <c r="G334" s="1450"/>
      <c r="H334" s="1450"/>
      <c r="I334" s="1450"/>
      <c r="J334" s="1450"/>
      <c r="K334" s="1450"/>
      <c r="L334" s="1450"/>
      <c r="M334" s="1450"/>
      <c r="N334" s="1450"/>
      <c r="O334" s="1450"/>
      <c r="P334" s="1450"/>
      <c r="Q334" s="1450"/>
      <c r="R334" s="1450"/>
      <c r="S334" s="1450"/>
      <c r="T334" s="1450"/>
      <c r="U334" s="1450"/>
      <c r="V334" s="1450"/>
      <c r="W334" s="1450"/>
      <c r="X334" s="1450"/>
      <c r="Y334" s="1450"/>
      <c r="Z334" s="1450"/>
      <c r="AA334" s="1325">
        <f>SUM(AA329:AA333)</f>
        <v>1110000000</v>
      </c>
      <c r="AB334" s="1326">
        <f t="shared" ref="AB334:CR334" si="155">SUM(AB329:AB333)</f>
        <v>0</v>
      </c>
      <c r="AC334" s="1326"/>
      <c r="AD334" s="1326">
        <f t="shared" si="155"/>
        <v>0</v>
      </c>
      <c r="AE334" s="1326">
        <f t="shared" si="155"/>
        <v>0</v>
      </c>
      <c r="AF334" s="1326">
        <f t="shared" si="155"/>
        <v>0</v>
      </c>
      <c r="AG334" s="1326">
        <f t="shared" si="155"/>
        <v>0</v>
      </c>
      <c r="AH334" s="1326">
        <f t="shared" si="155"/>
        <v>0</v>
      </c>
      <c r="AI334" s="1326">
        <f t="shared" si="155"/>
        <v>150000000</v>
      </c>
      <c r="AJ334" s="1326">
        <f t="shared" si="155"/>
        <v>0</v>
      </c>
      <c r="AK334" s="1326">
        <f t="shared" si="155"/>
        <v>0</v>
      </c>
      <c r="AL334" s="1326">
        <f t="shared" si="155"/>
        <v>0</v>
      </c>
      <c r="AM334" s="1326">
        <f t="shared" si="155"/>
        <v>0</v>
      </c>
      <c r="AN334" s="1326">
        <f t="shared" si="155"/>
        <v>0</v>
      </c>
      <c r="AO334" s="1326">
        <f t="shared" si="155"/>
        <v>0</v>
      </c>
      <c r="AP334" s="1326">
        <f t="shared" si="155"/>
        <v>0</v>
      </c>
      <c r="AQ334" s="1326">
        <f t="shared" si="155"/>
        <v>0</v>
      </c>
      <c r="AR334" s="1326">
        <f t="shared" si="155"/>
        <v>0</v>
      </c>
      <c r="AS334" s="1326">
        <f t="shared" si="155"/>
        <v>0</v>
      </c>
      <c r="AT334" s="1326">
        <f t="shared" si="155"/>
        <v>0</v>
      </c>
      <c r="AU334" s="1326">
        <f t="shared" si="155"/>
        <v>0</v>
      </c>
      <c r="AV334" s="1326">
        <f t="shared" si="155"/>
        <v>0</v>
      </c>
      <c r="AW334" s="1326">
        <f t="shared" si="155"/>
        <v>11000000</v>
      </c>
      <c r="AX334" s="1326"/>
      <c r="AY334" s="1333">
        <f t="shared" si="155"/>
        <v>1271000000</v>
      </c>
      <c r="AZ334" s="1326">
        <f t="shared" si="155"/>
        <v>216092058</v>
      </c>
      <c r="BA334" s="1326">
        <f t="shared" si="155"/>
        <v>0</v>
      </c>
      <c r="BB334" s="1326"/>
      <c r="BC334" s="1326">
        <f t="shared" si="155"/>
        <v>0</v>
      </c>
      <c r="BD334" s="1326">
        <f t="shared" si="155"/>
        <v>0</v>
      </c>
      <c r="BE334" s="1326">
        <f t="shared" si="155"/>
        <v>0</v>
      </c>
      <c r="BF334" s="1326">
        <f t="shared" si="155"/>
        <v>0</v>
      </c>
      <c r="BG334" s="1326">
        <f t="shared" si="155"/>
        <v>0</v>
      </c>
      <c r="BH334" s="1326">
        <f t="shared" si="155"/>
        <v>154350000</v>
      </c>
      <c r="BI334" s="1326">
        <f t="shared" si="155"/>
        <v>0</v>
      </c>
      <c r="BJ334" s="1326">
        <f t="shared" si="155"/>
        <v>0</v>
      </c>
      <c r="BK334" s="1326">
        <f t="shared" si="155"/>
        <v>0</v>
      </c>
      <c r="BL334" s="1326">
        <f t="shared" si="155"/>
        <v>0</v>
      </c>
      <c r="BM334" s="1326">
        <f t="shared" si="155"/>
        <v>0</v>
      </c>
      <c r="BN334" s="1326">
        <f t="shared" si="155"/>
        <v>0</v>
      </c>
      <c r="BO334" s="1326">
        <f t="shared" si="155"/>
        <v>0</v>
      </c>
      <c r="BP334" s="1326">
        <f t="shared" si="155"/>
        <v>0</v>
      </c>
      <c r="BQ334" s="1326">
        <f t="shared" si="155"/>
        <v>0</v>
      </c>
      <c r="BR334" s="1326">
        <f t="shared" si="155"/>
        <v>0</v>
      </c>
      <c r="BS334" s="1326">
        <f t="shared" si="155"/>
        <v>0</v>
      </c>
      <c r="BT334" s="1326">
        <f t="shared" si="155"/>
        <v>0</v>
      </c>
      <c r="BU334" s="1326">
        <f t="shared" si="155"/>
        <v>0</v>
      </c>
      <c r="BV334" s="1326"/>
      <c r="BW334" s="1326">
        <f t="shared" si="155"/>
        <v>370442058</v>
      </c>
      <c r="BX334" s="1326">
        <f t="shared" si="155"/>
        <v>225602109</v>
      </c>
      <c r="BY334" s="1326">
        <f t="shared" si="155"/>
        <v>0</v>
      </c>
      <c r="BZ334" s="1326"/>
      <c r="CA334" s="1326">
        <f t="shared" si="155"/>
        <v>0</v>
      </c>
      <c r="CB334" s="1326">
        <f t="shared" si="155"/>
        <v>0</v>
      </c>
      <c r="CC334" s="1326">
        <f t="shared" si="155"/>
        <v>0</v>
      </c>
      <c r="CD334" s="1326">
        <f t="shared" si="155"/>
        <v>0</v>
      </c>
      <c r="CE334" s="1326">
        <f t="shared" si="155"/>
        <v>0</v>
      </c>
      <c r="CF334" s="1326">
        <f t="shared" si="155"/>
        <v>161139400</v>
      </c>
      <c r="CG334" s="1326">
        <f t="shared" si="155"/>
        <v>0</v>
      </c>
      <c r="CH334" s="1326">
        <f t="shared" si="155"/>
        <v>0</v>
      </c>
      <c r="CI334" s="1326">
        <f t="shared" si="155"/>
        <v>0</v>
      </c>
      <c r="CJ334" s="1326">
        <f t="shared" si="155"/>
        <v>0</v>
      </c>
      <c r="CK334" s="1326">
        <f t="shared" si="155"/>
        <v>0</v>
      </c>
      <c r="CL334" s="1326">
        <f t="shared" si="155"/>
        <v>0</v>
      </c>
      <c r="CM334" s="1326">
        <f t="shared" si="155"/>
        <v>0</v>
      </c>
      <c r="CN334" s="1326">
        <f t="shared" si="155"/>
        <v>0</v>
      </c>
      <c r="CO334" s="1326">
        <f t="shared" si="155"/>
        <v>0</v>
      </c>
      <c r="CP334" s="1326">
        <f t="shared" si="155"/>
        <v>0</v>
      </c>
      <c r="CQ334" s="1326">
        <f t="shared" si="155"/>
        <v>0</v>
      </c>
      <c r="CR334" s="1326">
        <f t="shared" si="155"/>
        <v>0</v>
      </c>
      <c r="CS334" s="1326">
        <f t="shared" ref="CS334:DU334" si="156">SUM(CS329:CS333)</f>
        <v>0</v>
      </c>
      <c r="CT334" s="1326"/>
      <c r="CU334" s="1326">
        <f t="shared" si="156"/>
        <v>386741509</v>
      </c>
      <c r="CV334" s="1326">
        <f t="shared" si="156"/>
        <v>235526513</v>
      </c>
      <c r="CW334" s="1326">
        <f t="shared" si="156"/>
        <v>0</v>
      </c>
      <c r="CX334" s="1326"/>
      <c r="CY334" s="1326">
        <f t="shared" si="156"/>
        <v>0</v>
      </c>
      <c r="CZ334" s="1326">
        <f t="shared" si="156"/>
        <v>0</v>
      </c>
      <c r="DA334" s="1326">
        <f t="shared" si="156"/>
        <v>0</v>
      </c>
      <c r="DB334" s="1326">
        <f t="shared" si="156"/>
        <v>0</v>
      </c>
      <c r="DC334" s="1326">
        <f t="shared" si="156"/>
        <v>0</v>
      </c>
      <c r="DD334" s="1326">
        <f t="shared" si="156"/>
        <v>168231622</v>
      </c>
      <c r="DE334" s="1326">
        <f t="shared" si="156"/>
        <v>0</v>
      </c>
      <c r="DF334" s="1326">
        <f t="shared" si="156"/>
        <v>0</v>
      </c>
      <c r="DG334" s="1326">
        <f t="shared" si="156"/>
        <v>0</v>
      </c>
      <c r="DH334" s="1326">
        <f t="shared" si="156"/>
        <v>0</v>
      </c>
      <c r="DI334" s="1326">
        <f t="shared" si="156"/>
        <v>0</v>
      </c>
      <c r="DJ334" s="1326">
        <f t="shared" si="156"/>
        <v>0</v>
      </c>
      <c r="DK334" s="1326">
        <f t="shared" si="156"/>
        <v>0</v>
      </c>
      <c r="DL334" s="1326">
        <f t="shared" si="156"/>
        <v>0</v>
      </c>
      <c r="DM334" s="1326">
        <f t="shared" si="156"/>
        <v>0</v>
      </c>
      <c r="DN334" s="1326">
        <f t="shared" si="156"/>
        <v>0</v>
      </c>
      <c r="DO334" s="1326">
        <f t="shared" si="156"/>
        <v>0</v>
      </c>
      <c r="DP334" s="1326">
        <f t="shared" si="156"/>
        <v>0</v>
      </c>
      <c r="DQ334" s="1326">
        <f t="shared" si="156"/>
        <v>0</v>
      </c>
      <c r="DR334" s="1326"/>
      <c r="DS334" s="1326">
        <f t="shared" si="156"/>
        <v>403758135</v>
      </c>
      <c r="DT334" s="1326">
        <f t="shared" si="156"/>
        <v>2431941702</v>
      </c>
      <c r="DU334" s="1328">
        <f t="shared" si="156"/>
        <v>0</v>
      </c>
      <c r="DV334" s="1334"/>
      <c r="DW334" s="1334"/>
      <c r="DX334" s="1334"/>
      <c r="DY334" s="1334"/>
      <c r="DZ334" s="1334"/>
    </row>
    <row r="335" spans="1:130" s="755" customFormat="1" x14ac:dyDescent="0.25">
      <c r="A335" s="1449" t="s">
        <v>1375</v>
      </c>
      <c r="B335" s="1449"/>
      <c r="C335" s="1449"/>
      <c r="D335" s="1449"/>
      <c r="E335" s="1449"/>
      <c r="F335" s="1449"/>
      <c r="G335" s="1449"/>
      <c r="H335" s="1449"/>
      <c r="I335" s="1449"/>
      <c r="J335" s="1449"/>
      <c r="K335" s="1449"/>
      <c r="L335" s="1449"/>
      <c r="M335" s="1449"/>
      <c r="N335" s="1449"/>
      <c r="O335" s="1449"/>
      <c r="P335" s="1449"/>
      <c r="Q335" s="1449"/>
      <c r="R335" s="1449"/>
      <c r="S335" s="1449"/>
      <c r="T335" s="1449"/>
      <c r="U335" s="1449"/>
      <c r="V335" s="1449"/>
      <c r="W335" s="1449"/>
      <c r="X335" s="1449"/>
      <c r="Y335" s="1449"/>
      <c r="Z335" s="1449"/>
      <c r="AA335" s="1336">
        <f t="shared" ref="AA335:AW335" si="157">+AA35+AA71+AA122+AA142+AA158+AA162+AA187+AA204+AA228+AA252+AA261+AA284+AA300+AA304+AA321+AA325+AA328+AA334</f>
        <v>168768367216.57001</v>
      </c>
      <c r="AB335" s="1336">
        <f t="shared" si="157"/>
        <v>0</v>
      </c>
      <c r="AC335" s="1336">
        <f t="shared" si="157"/>
        <v>0</v>
      </c>
      <c r="AD335" s="1336">
        <f t="shared" si="157"/>
        <v>126374873151</v>
      </c>
      <c r="AE335" s="1336">
        <f t="shared" si="157"/>
        <v>474747089</v>
      </c>
      <c r="AF335" s="1336">
        <f t="shared" si="157"/>
        <v>52304525270</v>
      </c>
      <c r="AG335" s="1336">
        <f t="shared" si="157"/>
        <v>215001000</v>
      </c>
      <c r="AH335" s="1336">
        <f t="shared" si="157"/>
        <v>100000000</v>
      </c>
      <c r="AI335" s="1336">
        <f t="shared" si="157"/>
        <v>150000000</v>
      </c>
      <c r="AJ335" s="1336">
        <f t="shared" si="157"/>
        <v>0</v>
      </c>
      <c r="AK335" s="1336">
        <f t="shared" si="157"/>
        <v>0</v>
      </c>
      <c r="AL335" s="1336">
        <f t="shared" si="157"/>
        <v>197793257</v>
      </c>
      <c r="AM335" s="1336">
        <f t="shared" si="157"/>
        <v>873728848</v>
      </c>
      <c r="AN335" s="1336">
        <f t="shared" si="157"/>
        <v>1163305130</v>
      </c>
      <c r="AO335" s="1336">
        <f t="shared" si="157"/>
        <v>1135656628</v>
      </c>
      <c r="AP335" s="1336">
        <f t="shared" si="157"/>
        <v>720448848</v>
      </c>
      <c r="AQ335" s="1336">
        <f t="shared" si="157"/>
        <v>1393189064</v>
      </c>
      <c r="AR335" s="1336">
        <f t="shared" si="157"/>
        <v>0</v>
      </c>
      <c r="AS335" s="1336">
        <f t="shared" si="157"/>
        <v>4128516165</v>
      </c>
      <c r="AT335" s="1336">
        <f t="shared" si="157"/>
        <v>0</v>
      </c>
      <c r="AU335" s="1336">
        <f t="shared" si="157"/>
        <v>200000000</v>
      </c>
      <c r="AV335" s="1336">
        <f t="shared" si="157"/>
        <v>40386369</v>
      </c>
      <c r="AW335" s="1336">
        <f t="shared" si="157"/>
        <v>285733244</v>
      </c>
      <c r="AX335" s="1336"/>
      <c r="AY335" s="1336">
        <f>+AY35+AY71+AY122+AY142+AY158+AY162+AY187+AY204+AY228+AY252+AY261+AY284+AY300+AY304+AY321+AY325+AY328+AY334</f>
        <v>359311812279.57001</v>
      </c>
      <c r="AZ335" s="1336">
        <f t="shared" ref="AZ335:DK335" si="158">+AZ35+AZ71+AZ122+AZ142+AZ158+AZ162+AZ187+AZ204+AZ228+AZ252+AZ261+AZ284+AZ300+AZ304+AZ321+AZ325+AZ328+AZ334</f>
        <v>163615660718.73401</v>
      </c>
      <c r="BA335" s="1336">
        <f t="shared" si="158"/>
        <v>1078603646</v>
      </c>
      <c r="BB335" s="1336">
        <f t="shared" si="158"/>
        <v>0</v>
      </c>
      <c r="BC335" s="1336">
        <f t="shared" si="158"/>
        <v>119261551071</v>
      </c>
      <c r="BD335" s="1336">
        <f t="shared" si="158"/>
        <v>354880398</v>
      </c>
      <c r="BE335" s="1336">
        <f t="shared" si="158"/>
        <v>44678717904</v>
      </c>
      <c r="BF335" s="1336">
        <f t="shared" si="158"/>
        <v>205800000</v>
      </c>
      <c r="BG335" s="1336">
        <f t="shared" si="158"/>
        <v>72030000</v>
      </c>
      <c r="BH335" s="1336">
        <f t="shared" si="158"/>
        <v>154350000</v>
      </c>
      <c r="BI335" s="1336">
        <f t="shared" si="158"/>
        <v>808814581</v>
      </c>
      <c r="BJ335" s="1336">
        <f t="shared" si="158"/>
        <v>309729</v>
      </c>
      <c r="BK335" s="1336">
        <f t="shared" si="158"/>
        <v>203529261</v>
      </c>
      <c r="BL335" s="1336">
        <f t="shared" si="158"/>
        <v>585629884</v>
      </c>
      <c r="BM335" s="1336">
        <f t="shared" si="158"/>
        <v>779034708</v>
      </c>
      <c r="BN335" s="1336">
        <f t="shared" si="158"/>
        <v>203505716</v>
      </c>
      <c r="BO335" s="1336">
        <f t="shared" si="158"/>
        <v>308700000</v>
      </c>
      <c r="BP335" s="1336">
        <f t="shared" si="158"/>
        <v>823203500</v>
      </c>
      <c r="BQ335" s="1336">
        <f t="shared" si="158"/>
        <v>0</v>
      </c>
      <c r="BR335" s="1336">
        <f t="shared" si="158"/>
        <v>0</v>
      </c>
      <c r="BS335" s="1336">
        <f t="shared" si="158"/>
        <v>205800000</v>
      </c>
      <c r="BT335" s="1336">
        <f t="shared" si="158"/>
        <v>0</v>
      </c>
      <c r="BU335" s="1336">
        <f t="shared" si="158"/>
        <v>0</v>
      </c>
      <c r="BV335" s="1336">
        <f t="shared" si="158"/>
        <v>0</v>
      </c>
      <c r="BW335" s="1336">
        <f t="shared" si="158"/>
        <v>333340121116.73401</v>
      </c>
      <c r="BX335" s="1336">
        <f t="shared" si="158"/>
        <v>169999975802.47501</v>
      </c>
      <c r="BY335" s="1336">
        <f t="shared" si="158"/>
        <v>0</v>
      </c>
      <c r="BZ335" s="1336">
        <f t="shared" si="158"/>
        <v>0</v>
      </c>
      <c r="CA335" s="1336">
        <f t="shared" si="158"/>
        <v>124509059317.996</v>
      </c>
      <c r="CB335" s="1336">
        <f t="shared" si="158"/>
        <v>370495135</v>
      </c>
      <c r="CC335" s="1336">
        <f t="shared" si="158"/>
        <v>46565849071</v>
      </c>
      <c r="CD335" s="1336">
        <f t="shared" si="158"/>
        <v>214855200</v>
      </c>
      <c r="CE335" s="1336">
        <f t="shared" si="158"/>
        <v>75199320</v>
      </c>
      <c r="CF335" s="1336">
        <f t="shared" si="158"/>
        <v>161139400</v>
      </c>
      <c r="CG335" s="1336">
        <f t="shared" si="158"/>
        <v>844402422</v>
      </c>
      <c r="CH335" s="1336">
        <f t="shared" si="158"/>
        <v>323357</v>
      </c>
      <c r="CI335" s="1336">
        <f t="shared" si="158"/>
        <v>212484549</v>
      </c>
      <c r="CJ335" s="1336">
        <f t="shared" si="158"/>
        <v>611397599</v>
      </c>
      <c r="CK335" s="1336">
        <f t="shared" si="158"/>
        <v>813637061</v>
      </c>
      <c r="CL335" s="1336">
        <f t="shared" si="158"/>
        <v>212544821</v>
      </c>
      <c r="CM335" s="1336">
        <f t="shared" si="158"/>
        <v>322282800</v>
      </c>
      <c r="CN335" s="1336">
        <f t="shared" si="158"/>
        <v>0</v>
      </c>
      <c r="CO335" s="1336">
        <f t="shared" si="158"/>
        <v>905492888</v>
      </c>
      <c r="CP335" s="1336">
        <f t="shared" si="158"/>
        <v>0</v>
      </c>
      <c r="CQ335" s="1336">
        <f t="shared" si="158"/>
        <v>164053200</v>
      </c>
      <c r="CR335" s="1336">
        <f t="shared" si="158"/>
        <v>50802000</v>
      </c>
      <c r="CS335" s="1336">
        <f t="shared" si="158"/>
        <v>0</v>
      </c>
      <c r="CT335" s="1336">
        <f t="shared" si="158"/>
        <v>0</v>
      </c>
      <c r="CU335" s="1336">
        <f t="shared" si="158"/>
        <v>346033993943.47095</v>
      </c>
      <c r="CV335" s="1336">
        <f t="shared" si="158"/>
        <v>177598990254.79388</v>
      </c>
      <c r="CW335" s="1336">
        <f t="shared" si="158"/>
        <v>0</v>
      </c>
      <c r="CX335" s="1336">
        <f t="shared" si="158"/>
        <v>0</v>
      </c>
      <c r="CY335" s="1336">
        <f t="shared" si="158"/>
        <v>129987457928</v>
      </c>
      <c r="CZ335" s="1336">
        <f t="shared" si="158"/>
        <v>386796922</v>
      </c>
      <c r="DA335" s="1336">
        <f t="shared" si="158"/>
        <v>48523809138</v>
      </c>
      <c r="DB335" s="1336">
        <f t="shared" si="158"/>
        <v>224308829</v>
      </c>
      <c r="DC335" s="1336">
        <f t="shared" si="158"/>
        <v>78508090</v>
      </c>
      <c r="DD335" s="1336">
        <f t="shared" si="158"/>
        <v>168231622</v>
      </c>
      <c r="DE335" s="1336">
        <f t="shared" si="158"/>
        <v>881556128</v>
      </c>
      <c r="DF335" s="1336">
        <f t="shared" si="158"/>
        <v>337585</v>
      </c>
      <c r="DG335" s="1336">
        <f t="shared" si="158"/>
        <v>221833869</v>
      </c>
      <c r="DH335" s="1336">
        <f t="shared" si="158"/>
        <v>638299093</v>
      </c>
      <c r="DI335" s="1336">
        <f t="shared" si="158"/>
        <v>849493049</v>
      </c>
      <c r="DJ335" s="1336">
        <f t="shared" si="158"/>
        <v>221911411</v>
      </c>
      <c r="DK335" s="1336">
        <f t="shared" si="158"/>
        <v>336463243</v>
      </c>
      <c r="DL335" s="1336">
        <f t="shared" ref="DL335:DT335" si="159">+DL35+DL71+DL122+DL142+DL158+DL162+DL187+DL204+DL228+DL252+DL261+DL284+DL300+DL304+DL321+DL325+DL328+DL334</f>
        <v>955165038</v>
      </c>
      <c r="DM335" s="1336">
        <f t="shared" si="159"/>
        <v>0</v>
      </c>
      <c r="DN335" s="1336">
        <f t="shared" si="159"/>
        <v>0</v>
      </c>
      <c r="DO335" s="1336">
        <f t="shared" si="159"/>
        <v>0</v>
      </c>
      <c r="DP335" s="1336">
        <f t="shared" si="159"/>
        <v>0</v>
      </c>
      <c r="DQ335" s="1336">
        <f t="shared" si="159"/>
        <v>0</v>
      </c>
      <c r="DR335" s="1336">
        <f t="shared" si="159"/>
        <v>0</v>
      </c>
      <c r="DS335" s="1336">
        <f t="shared" si="159"/>
        <v>361297471028.79388</v>
      </c>
      <c r="DT335" s="1336">
        <f t="shared" si="159"/>
        <v>1399983398368.5688</v>
      </c>
      <c r="DU335" s="1335"/>
    </row>
    <row r="336" spans="1:130" s="1367" customFormat="1" ht="22.5" customHeight="1" x14ac:dyDescent="0.25">
      <c r="A336" s="1366" t="s">
        <v>1422</v>
      </c>
      <c r="B336" s="1430" t="s">
        <v>1427</v>
      </c>
      <c r="C336" s="1430"/>
      <c r="D336" s="1430"/>
      <c r="E336" s="1430"/>
      <c r="F336" s="1430"/>
      <c r="G336" s="1430"/>
      <c r="H336" s="1430"/>
      <c r="I336" s="1430"/>
      <c r="J336" s="1430"/>
      <c r="K336" s="1430"/>
      <c r="L336" s="1430"/>
      <c r="M336" s="1430"/>
      <c r="N336" s="1430"/>
      <c r="O336" s="1430"/>
      <c r="P336" s="1430"/>
      <c r="Q336" s="1430"/>
      <c r="R336" s="1430"/>
      <c r="S336" s="1430"/>
      <c r="T336" s="1430"/>
      <c r="U336" s="1430"/>
      <c r="V336" s="1430"/>
      <c r="W336" s="1430"/>
      <c r="X336" s="1430"/>
      <c r="Y336" s="1430"/>
      <c r="Z336" s="1430"/>
      <c r="AA336" s="1430"/>
      <c r="AB336" s="1430"/>
      <c r="AC336" s="1430"/>
      <c r="AD336" s="1430"/>
      <c r="AE336" s="1430"/>
      <c r="AF336" s="1430"/>
      <c r="AG336" s="1430"/>
      <c r="AH336" s="1430"/>
      <c r="AI336" s="1430"/>
      <c r="AJ336" s="1430"/>
      <c r="AK336" s="1430"/>
      <c r="AL336" s="1430"/>
      <c r="AM336" s="1430"/>
      <c r="AN336" s="1430"/>
      <c r="AO336" s="1430"/>
      <c r="AP336" s="1430"/>
      <c r="AQ336" s="1430"/>
      <c r="AR336" s="1430"/>
      <c r="AS336" s="1430"/>
      <c r="AT336" s="1430"/>
      <c r="AU336" s="1430"/>
      <c r="AV336" s="1430"/>
      <c r="AW336" s="1430"/>
      <c r="AX336" s="1430"/>
      <c r="AY336" s="1430"/>
      <c r="AZ336" s="1430"/>
      <c r="BA336" s="1430"/>
      <c r="BB336" s="1430"/>
      <c r="BC336" s="1430"/>
      <c r="BD336" s="1430"/>
      <c r="BE336" s="1430"/>
      <c r="BF336" s="1430"/>
      <c r="BG336" s="1430"/>
      <c r="BH336" s="1430"/>
      <c r="BI336" s="1430"/>
      <c r="BJ336" s="1430"/>
      <c r="BK336" s="1430"/>
      <c r="BL336" s="1430"/>
      <c r="BM336" s="1430"/>
      <c r="BN336" s="1430"/>
      <c r="BO336" s="1430"/>
      <c r="BP336" s="1430"/>
      <c r="BQ336" s="1430"/>
      <c r="BR336" s="1430"/>
      <c r="BS336" s="1430"/>
      <c r="BT336" s="1430"/>
      <c r="BU336" s="1430"/>
      <c r="BV336" s="1430"/>
      <c r="BW336" s="1430"/>
      <c r="BX336" s="1430"/>
      <c r="BY336" s="1430"/>
      <c r="BZ336" s="1430"/>
      <c r="CA336" s="1430"/>
      <c r="CB336" s="1430"/>
      <c r="CC336" s="1430"/>
      <c r="CD336" s="1430"/>
      <c r="CE336" s="1430"/>
      <c r="CF336" s="1430"/>
      <c r="CG336" s="1430"/>
      <c r="CH336" s="1430"/>
      <c r="CI336" s="1430"/>
      <c r="CJ336" s="1430"/>
      <c r="CK336" s="1430"/>
      <c r="CL336" s="1430"/>
      <c r="CM336" s="1430"/>
      <c r="CN336" s="1430"/>
      <c r="CO336" s="1430"/>
      <c r="CP336" s="1430"/>
      <c r="CQ336" s="1430"/>
      <c r="CR336" s="1430"/>
      <c r="CS336" s="1430"/>
      <c r="CT336" s="1430"/>
      <c r="CU336" s="1430"/>
      <c r="CV336" s="1430"/>
      <c r="CW336" s="1430"/>
      <c r="CX336" s="1430"/>
      <c r="CY336" s="1430"/>
      <c r="CZ336" s="1430"/>
      <c r="DA336" s="1430"/>
      <c r="DB336" s="1430"/>
      <c r="DC336" s="1430"/>
      <c r="DD336" s="1430"/>
      <c r="DE336" s="1430"/>
      <c r="DF336" s="1430"/>
      <c r="DG336" s="1430"/>
      <c r="DH336" s="1430"/>
      <c r="DI336" s="1430"/>
      <c r="DJ336" s="1430"/>
      <c r="DK336" s="1430"/>
      <c r="DL336" s="1430"/>
      <c r="DM336" s="1430"/>
      <c r="DN336" s="1430"/>
      <c r="DO336" s="1430"/>
      <c r="DP336" s="1430"/>
      <c r="DQ336" s="1430"/>
      <c r="DR336" s="1430"/>
      <c r="DS336" s="1430"/>
      <c r="DT336" s="1430"/>
      <c r="DU336" s="1430"/>
      <c r="DW336" s="1368"/>
    </row>
    <row r="337" spans="1:127" s="1367" customFormat="1" ht="22.5" customHeight="1" x14ac:dyDescent="0.25">
      <c r="A337" s="1366" t="s">
        <v>1423</v>
      </c>
      <c r="B337" s="1430" t="s">
        <v>1426</v>
      </c>
      <c r="C337" s="1430"/>
      <c r="D337" s="1430"/>
      <c r="E337" s="1430"/>
      <c r="F337" s="1430"/>
      <c r="G337" s="1430"/>
      <c r="H337" s="1430"/>
      <c r="I337" s="1430"/>
      <c r="J337" s="1430"/>
      <c r="K337" s="1430"/>
      <c r="L337" s="1430"/>
      <c r="M337" s="1430"/>
      <c r="N337" s="1430"/>
      <c r="O337" s="1430"/>
      <c r="P337" s="1430"/>
      <c r="Q337" s="1430"/>
      <c r="R337" s="1430"/>
      <c r="S337" s="1430"/>
      <c r="T337" s="1430"/>
      <c r="U337" s="1430"/>
      <c r="V337" s="1430"/>
      <c r="W337" s="1430"/>
      <c r="X337" s="1430"/>
      <c r="Y337" s="1430"/>
      <c r="Z337" s="1430"/>
      <c r="AA337" s="1430"/>
      <c r="AB337" s="1430"/>
      <c r="AC337" s="1430"/>
      <c r="AD337" s="1430"/>
      <c r="AE337" s="1430"/>
      <c r="AF337" s="1430"/>
      <c r="AG337" s="1430"/>
      <c r="AH337" s="1430"/>
      <c r="AI337" s="1430"/>
      <c r="AJ337" s="1430"/>
      <c r="AK337" s="1430"/>
      <c r="AL337" s="1430"/>
      <c r="AM337" s="1430"/>
      <c r="AN337" s="1430"/>
      <c r="AO337" s="1430"/>
      <c r="AP337" s="1430"/>
      <c r="AQ337" s="1430"/>
      <c r="AR337" s="1430"/>
      <c r="AS337" s="1430"/>
      <c r="AT337" s="1430"/>
      <c r="AU337" s="1430"/>
      <c r="AV337" s="1430"/>
      <c r="AW337" s="1430"/>
      <c r="AX337" s="1430"/>
      <c r="AY337" s="1430"/>
      <c r="AZ337" s="1430"/>
      <c r="BA337" s="1430"/>
      <c r="BB337" s="1430"/>
      <c r="BC337" s="1430"/>
      <c r="BD337" s="1430"/>
      <c r="BE337" s="1430"/>
      <c r="BF337" s="1430"/>
      <c r="BG337" s="1430"/>
      <c r="BH337" s="1430"/>
      <c r="BI337" s="1430"/>
      <c r="BJ337" s="1430"/>
      <c r="BK337" s="1430"/>
      <c r="BL337" s="1430"/>
      <c r="BM337" s="1430"/>
      <c r="BN337" s="1430"/>
      <c r="BO337" s="1430"/>
      <c r="BP337" s="1430"/>
      <c r="BQ337" s="1430"/>
      <c r="BR337" s="1430"/>
      <c r="BS337" s="1430"/>
      <c r="BT337" s="1430"/>
      <c r="BU337" s="1430"/>
      <c r="BV337" s="1430"/>
      <c r="BW337" s="1430"/>
      <c r="BX337" s="1430"/>
      <c r="BY337" s="1430"/>
      <c r="BZ337" s="1430"/>
      <c r="CA337" s="1430"/>
      <c r="CB337" s="1430"/>
      <c r="CC337" s="1430"/>
      <c r="CD337" s="1430"/>
      <c r="CE337" s="1430"/>
      <c r="CF337" s="1430"/>
      <c r="CG337" s="1430"/>
      <c r="CH337" s="1430"/>
      <c r="CI337" s="1430"/>
      <c r="CJ337" s="1430"/>
      <c r="CK337" s="1430"/>
      <c r="CL337" s="1430"/>
      <c r="CM337" s="1430"/>
      <c r="CN337" s="1430"/>
      <c r="CO337" s="1430"/>
      <c r="CP337" s="1430"/>
      <c r="CQ337" s="1430"/>
      <c r="CR337" s="1430"/>
      <c r="CS337" s="1430"/>
      <c r="CT337" s="1430"/>
      <c r="CU337" s="1430"/>
      <c r="CV337" s="1430"/>
      <c r="CW337" s="1430"/>
      <c r="CX337" s="1430"/>
      <c r="CY337" s="1430"/>
      <c r="CZ337" s="1430"/>
      <c r="DA337" s="1430"/>
      <c r="DB337" s="1430"/>
      <c r="DC337" s="1430"/>
      <c r="DD337" s="1430"/>
      <c r="DE337" s="1430"/>
      <c r="DF337" s="1430"/>
      <c r="DG337" s="1430"/>
      <c r="DH337" s="1430"/>
      <c r="DI337" s="1430"/>
      <c r="DJ337" s="1430"/>
      <c r="DK337" s="1430"/>
      <c r="DL337" s="1430"/>
      <c r="DM337" s="1430"/>
      <c r="DN337" s="1430"/>
      <c r="DO337" s="1430"/>
      <c r="DP337" s="1430"/>
      <c r="DQ337" s="1430"/>
      <c r="DR337" s="1430"/>
      <c r="DS337" s="1430"/>
      <c r="DT337" s="1430"/>
      <c r="DU337" s="1430"/>
      <c r="DW337" s="1368"/>
    </row>
    <row r="338" spans="1:127" s="1367" customFormat="1" ht="22.5" customHeight="1" x14ac:dyDescent="0.25">
      <c r="A338" s="1366" t="s">
        <v>1424</v>
      </c>
      <c r="B338" s="1430" t="s">
        <v>1425</v>
      </c>
      <c r="C338" s="1430"/>
      <c r="D338" s="1430"/>
      <c r="E338" s="1430"/>
      <c r="F338" s="1430"/>
      <c r="G338" s="1430"/>
      <c r="H338" s="1430"/>
      <c r="I338" s="1430"/>
      <c r="J338" s="1430"/>
      <c r="K338" s="1430"/>
      <c r="L338" s="1430"/>
      <c r="M338" s="1430"/>
      <c r="N338" s="1430"/>
      <c r="O338" s="1430"/>
      <c r="P338" s="1430"/>
      <c r="Q338" s="1430"/>
      <c r="R338" s="1430"/>
      <c r="S338" s="1430"/>
      <c r="T338" s="1430"/>
      <c r="U338" s="1430"/>
      <c r="V338" s="1430"/>
      <c r="W338" s="1430"/>
      <c r="X338" s="1430"/>
      <c r="Y338" s="1430"/>
      <c r="Z338" s="1430"/>
      <c r="AA338" s="1430"/>
      <c r="AB338" s="1430"/>
      <c r="AC338" s="1430"/>
      <c r="AD338" s="1430"/>
      <c r="AE338" s="1430"/>
      <c r="AF338" s="1430"/>
      <c r="AG338" s="1430"/>
      <c r="AH338" s="1430"/>
      <c r="AI338" s="1430"/>
      <c r="AJ338" s="1430"/>
      <c r="AK338" s="1430"/>
      <c r="AL338" s="1430"/>
      <c r="AM338" s="1430"/>
      <c r="AN338" s="1430"/>
      <c r="AO338" s="1430"/>
      <c r="AP338" s="1430"/>
      <c r="AQ338" s="1430"/>
      <c r="AR338" s="1430"/>
      <c r="AS338" s="1430"/>
      <c r="AT338" s="1430"/>
      <c r="AU338" s="1430"/>
      <c r="AV338" s="1430"/>
      <c r="AW338" s="1430"/>
      <c r="AX338" s="1430"/>
      <c r="AY338" s="1430"/>
      <c r="AZ338" s="1430"/>
      <c r="BA338" s="1430"/>
      <c r="BB338" s="1430"/>
      <c r="BC338" s="1430"/>
      <c r="BD338" s="1430"/>
      <c r="BE338" s="1430"/>
      <c r="BF338" s="1430"/>
      <c r="BG338" s="1430"/>
      <c r="BH338" s="1430"/>
      <c r="BI338" s="1430"/>
      <c r="BJ338" s="1430"/>
      <c r="BK338" s="1430"/>
      <c r="BL338" s="1430"/>
      <c r="BM338" s="1430"/>
      <c r="BN338" s="1430"/>
      <c r="BO338" s="1430"/>
      <c r="BP338" s="1430"/>
      <c r="BQ338" s="1430"/>
      <c r="BR338" s="1430"/>
      <c r="BS338" s="1430"/>
      <c r="BT338" s="1430"/>
      <c r="BU338" s="1430"/>
      <c r="BV338" s="1430"/>
      <c r="BW338" s="1430"/>
      <c r="BX338" s="1430"/>
      <c r="BY338" s="1430"/>
      <c r="BZ338" s="1430"/>
      <c r="CA338" s="1430"/>
      <c r="CB338" s="1430"/>
      <c r="CC338" s="1430"/>
      <c r="CD338" s="1430"/>
      <c r="CE338" s="1430"/>
      <c r="CF338" s="1430"/>
      <c r="CG338" s="1430"/>
      <c r="CH338" s="1430"/>
      <c r="CI338" s="1430"/>
      <c r="CJ338" s="1430"/>
      <c r="CK338" s="1430"/>
      <c r="CL338" s="1430"/>
      <c r="CM338" s="1430"/>
      <c r="CN338" s="1430"/>
      <c r="CO338" s="1430"/>
      <c r="CP338" s="1430"/>
      <c r="CQ338" s="1430"/>
      <c r="CR338" s="1430"/>
      <c r="CS338" s="1430"/>
      <c r="CT338" s="1430"/>
      <c r="CU338" s="1430"/>
      <c r="CV338" s="1430"/>
      <c r="CW338" s="1430"/>
      <c r="CX338" s="1430"/>
      <c r="CY338" s="1430"/>
      <c r="CZ338" s="1430"/>
      <c r="DA338" s="1430"/>
      <c r="DB338" s="1430"/>
      <c r="DC338" s="1430"/>
      <c r="DD338" s="1430"/>
      <c r="DE338" s="1430"/>
      <c r="DF338" s="1430"/>
      <c r="DG338" s="1430"/>
      <c r="DH338" s="1430"/>
      <c r="DI338" s="1430"/>
      <c r="DJ338" s="1430"/>
      <c r="DK338" s="1430"/>
      <c r="DL338" s="1430"/>
      <c r="DM338" s="1430"/>
      <c r="DN338" s="1430"/>
      <c r="DO338" s="1430"/>
      <c r="DP338" s="1430"/>
      <c r="DQ338" s="1430"/>
      <c r="DR338" s="1430"/>
      <c r="DS338" s="1430"/>
      <c r="DT338" s="1430"/>
      <c r="DU338" s="1430"/>
      <c r="DW338" s="1368"/>
    </row>
    <row r="339" spans="1:127" s="1369" customFormat="1" x14ac:dyDescent="0.25">
      <c r="W339" s="1370"/>
      <c r="AA339" s="1371"/>
      <c r="AB339" s="628"/>
      <c r="AC339" s="628"/>
      <c r="AD339" s="628"/>
      <c r="AE339" s="628"/>
      <c r="AF339" s="628"/>
      <c r="AG339" s="628"/>
      <c r="AH339" s="628"/>
      <c r="AI339" s="628"/>
      <c r="AJ339" s="628"/>
      <c r="AK339" s="628"/>
      <c r="AL339" s="628"/>
      <c r="AM339" s="628"/>
      <c r="AN339" s="628"/>
      <c r="AO339" s="628"/>
      <c r="AP339" s="628"/>
      <c r="AQ339" s="628"/>
      <c r="AR339" s="628"/>
      <c r="AS339" s="628"/>
      <c r="AT339" s="628"/>
      <c r="AU339" s="628"/>
      <c r="AV339" s="628"/>
      <c r="AW339" s="628"/>
      <c r="AX339" s="628"/>
      <c r="AY339" s="757"/>
      <c r="AZ339" s="628"/>
      <c r="BA339" s="628"/>
      <c r="BB339" s="628"/>
      <c r="BC339" s="628"/>
      <c r="BD339" s="628"/>
      <c r="BE339" s="628"/>
      <c r="BF339" s="628"/>
      <c r="BG339" s="628"/>
      <c r="BH339" s="628"/>
      <c r="BI339" s="628"/>
      <c r="BJ339" s="628"/>
      <c r="BK339" s="628"/>
      <c r="BL339" s="628"/>
      <c r="BM339" s="628"/>
      <c r="BN339" s="628"/>
      <c r="BO339" s="628"/>
      <c r="BP339" s="628"/>
      <c r="BQ339" s="628"/>
      <c r="BR339" s="628"/>
      <c r="BS339" s="628"/>
      <c r="BT339" s="628"/>
      <c r="BU339" s="628"/>
      <c r="BV339" s="628"/>
      <c r="BW339" s="757"/>
      <c r="BX339" s="628"/>
      <c r="BY339" s="628"/>
      <c r="BZ339" s="628"/>
      <c r="CA339" s="628"/>
      <c r="CB339" s="628"/>
      <c r="CC339" s="628"/>
      <c r="CD339" s="628"/>
      <c r="CE339" s="628"/>
      <c r="CF339" s="628"/>
      <c r="CG339" s="628"/>
      <c r="CH339" s="628"/>
      <c r="CI339" s="628"/>
      <c r="CJ339" s="628"/>
      <c r="CK339" s="628"/>
      <c r="CL339" s="628"/>
      <c r="CM339" s="628"/>
      <c r="CN339" s="628"/>
      <c r="CO339" s="628"/>
      <c r="CP339" s="628"/>
      <c r="CQ339" s="628"/>
      <c r="CR339" s="628"/>
      <c r="CS339" s="628"/>
      <c r="CT339" s="628"/>
      <c r="CU339" s="757"/>
      <c r="CV339" s="628"/>
      <c r="CW339" s="628"/>
      <c r="CX339" s="628"/>
      <c r="CY339" s="628"/>
      <c r="CZ339" s="628"/>
      <c r="DA339" s="628"/>
      <c r="DB339" s="628"/>
      <c r="DC339" s="628"/>
      <c r="DD339" s="628"/>
      <c r="DE339" s="628"/>
      <c r="DF339" s="628"/>
      <c r="DG339" s="628"/>
      <c r="DH339" s="628"/>
      <c r="DI339" s="628"/>
      <c r="DJ339" s="628"/>
      <c r="DK339" s="628"/>
      <c r="DL339" s="628"/>
      <c r="DM339" s="628"/>
      <c r="DN339" s="628"/>
      <c r="DO339" s="628"/>
      <c r="DP339" s="628"/>
      <c r="DQ339" s="628"/>
      <c r="DR339" s="628"/>
      <c r="DS339" s="757"/>
      <c r="DT339" s="628"/>
    </row>
  </sheetData>
  <sheetProtection algorithmName="SHA-512" hashValue="bynf23k3kbzMjKkGaEaNze4wr/Z0S4iRrxXmBinazFZOITrbHGWit47QXVraEIjsnN3fV5NRaCw6eOKVj1Mu6A==" saltValue="FON0p3cWYA+gsZM7nbDZxg==" spinCount="100000" sheet="1" objects="1" scenarios="1"/>
  <autoFilter ref="DS7:DU336" xr:uid="{00000000-0009-0000-0000-000000000000}"/>
  <mergeCells count="146">
    <mergeCell ref="A335:Z335"/>
    <mergeCell ref="A300:Z300"/>
    <mergeCell ref="A304:Z304"/>
    <mergeCell ref="A321:Z321"/>
    <mergeCell ref="A325:Z325"/>
    <mergeCell ref="A328:Z328"/>
    <mergeCell ref="A334:Z334"/>
    <mergeCell ref="A228:Z228"/>
    <mergeCell ref="A252:Z252"/>
    <mergeCell ref="A261:Z261"/>
    <mergeCell ref="A271:Z271"/>
    <mergeCell ref="A284:Z284"/>
    <mergeCell ref="A291:Z291"/>
    <mergeCell ref="A158:Z158"/>
    <mergeCell ref="A162:Z162"/>
    <mergeCell ref="A166:Z166"/>
    <mergeCell ref="A172:Z172"/>
    <mergeCell ref="A187:Z187"/>
    <mergeCell ref="A204:Z204"/>
    <mergeCell ref="DQ8:DQ9"/>
    <mergeCell ref="DR8:DR9"/>
    <mergeCell ref="A35:Z35"/>
    <mergeCell ref="A71:Z71"/>
    <mergeCell ref="A122:Z122"/>
    <mergeCell ref="A142:Z142"/>
    <mergeCell ref="DK8:DK9"/>
    <mergeCell ref="DL8:DL9"/>
    <mergeCell ref="DM8:DM9"/>
    <mergeCell ref="DN8:DN9"/>
    <mergeCell ref="DO8:DO9"/>
    <mergeCell ref="DP8:DP9"/>
    <mergeCell ref="DE8:DE9"/>
    <mergeCell ref="DF8:DF9"/>
    <mergeCell ref="DG8:DG9"/>
    <mergeCell ref="DH8:DH9"/>
    <mergeCell ref="DI8:DI9"/>
    <mergeCell ref="DJ8:DJ9"/>
    <mergeCell ref="CY8:CY9"/>
    <mergeCell ref="CZ8:CZ9"/>
    <mergeCell ref="DA8:DA9"/>
    <mergeCell ref="DB8:DB9"/>
    <mergeCell ref="DC8:DC9"/>
    <mergeCell ref="DD8:DD9"/>
    <mergeCell ref="CP8:CP9"/>
    <mergeCell ref="CQ8:CQ9"/>
    <mergeCell ref="CR8:CR9"/>
    <mergeCell ref="CS8:CS9"/>
    <mergeCell ref="CT8:CT9"/>
    <mergeCell ref="CV8:CV9"/>
    <mergeCell ref="CJ8:CJ9"/>
    <mergeCell ref="CK8:CK9"/>
    <mergeCell ref="CL8:CL9"/>
    <mergeCell ref="CM8:CM9"/>
    <mergeCell ref="CN8:CN9"/>
    <mergeCell ref="CO8:CO9"/>
    <mergeCell ref="CD8:CD9"/>
    <mergeCell ref="CE8:CE9"/>
    <mergeCell ref="CF8:CF9"/>
    <mergeCell ref="CG8:CG9"/>
    <mergeCell ref="CH8:CH9"/>
    <mergeCell ref="CI8:CI9"/>
    <mergeCell ref="BU8:BU9"/>
    <mergeCell ref="BV8:BV9"/>
    <mergeCell ref="BX8:BX9"/>
    <mergeCell ref="CA8:CA9"/>
    <mergeCell ref="CB8:CB9"/>
    <mergeCell ref="CC8:CC9"/>
    <mergeCell ref="BO8:BO9"/>
    <mergeCell ref="BP8:BP9"/>
    <mergeCell ref="BQ8:BQ9"/>
    <mergeCell ref="BR8:BR9"/>
    <mergeCell ref="BS8:BS9"/>
    <mergeCell ref="BT8:BT9"/>
    <mergeCell ref="BI8:BI9"/>
    <mergeCell ref="BJ8:BJ9"/>
    <mergeCell ref="BK8:BK9"/>
    <mergeCell ref="BL8:BL9"/>
    <mergeCell ref="BM8:BM9"/>
    <mergeCell ref="BN8:BN9"/>
    <mergeCell ref="AV8:AV9"/>
    <mergeCell ref="AW8:AW9"/>
    <mergeCell ref="AX8:AX9"/>
    <mergeCell ref="AZ8:AZ9"/>
    <mergeCell ref="BC8:BC9"/>
    <mergeCell ref="BD8:BD9"/>
    <mergeCell ref="AA8:AA9"/>
    <mergeCell ref="AP8:AP9"/>
    <mergeCell ref="AQ8:AQ9"/>
    <mergeCell ref="AR8:AR9"/>
    <mergeCell ref="AS8:AS9"/>
    <mergeCell ref="AT8:AT9"/>
    <mergeCell ref="AU8:AU9"/>
    <mergeCell ref="AJ8:AJ9"/>
    <mergeCell ref="AK8:AK9"/>
    <mergeCell ref="AL8:AL9"/>
    <mergeCell ref="AM8:AM9"/>
    <mergeCell ref="AN8:AN9"/>
    <mergeCell ref="AO8:AO9"/>
    <mergeCell ref="E8:E9"/>
    <mergeCell ref="F8:F9"/>
    <mergeCell ref="G8:G9"/>
    <mergeCell ref="AY7:AY9"/>
    <mergeCell ref="AZ7:BU7"/>
    <mergeCell ref="BW7:BW9"/>
    <mergeCell ref="BX7:CS7"/>
    <mergeCell ref="CU7:CU9"/>
    <mergeCell ref="CV7:DQ7"/>
    <mergeCell ref="BE8:BE9"/>
    <mergeCell ref="BF8:BF9"/>
    <mergeCell ref="BG8:BG9"/>
    <mergeCell ref="BH8:BH9"/>
    <mergeCell ref="AD8:AD9"/>
    <mergeCell ref="AE8:AE9"/>
    <mergeCell ref="AF8:AF9"/>
    <mergeCell ref="AG8:AG9"/>
    <mergeCell ref="AH8:AH9"/>
    <mergeCell ref="AI8:AI9"/>
    <mergeCell ref="H8:M8"/>
    <mergeCell ref="N8:N9"/>
    <mergeCell ref="O8:O9"/>
    <mergeCell ref="P8:V8"/>
    <mergeCell ref="W8:Z8"/>
    <mergeCell ref="DS1:DU5"/>
    <mergeCell ref="C2:DR2"/>
    <mergeCell ref="C3:DR3"/>
    <mergeCell ref="C4:DR4"/>
    <mergeCell ref="C5:DR5"/>
    <mergeCell ref="B336:DU336"/>
    <mergeCell ref="B337:DU337"/>
    <mergeCell ref="B338:DU338"/>
    <mergeCell ref="A6:AP6"/>
    <mergeCell ref="A7:C7"/>
    <mergeCell ref="D7:E7"/>
    <mergeCell ref="F7:M7"/>
    <mergeCell ref="N7:V7"/>
    <mergeCell ref="W7:Z7"/>
    <mergeCell ref="AA7:AW7"/>
    <mergeCell ref="A1:B5"/>
    <mergeCell ref="C1:DR1"/>
    <mergeCell ref="DS7:DS9"/>
    <mergeCell ref="DT7:DT9"/>
    <mergeCell ref="DU7:DU9"/>
    <mergeCell ref="A8:A9"/>
    <mergeCell ref="B8:B9"/>
    <mergeCell ref="C8:C9"/>
    <mergeCell ref="D8:D9"/>
  </mergeCells>
  <phoneticPr fontId="5" type="noConversion"/>
  <printOptions headings="1"/>
  <pageMargins left="0.7" right="0.7" top="0.75" bottom="0.75" header="0.3" footer="0.3"/>
  <pageSetup scale="96" orientation="landscape" r:id="rId1"/>
  <colBreaks count="1" manualBreakCount="1">
    <brk id="10" max="340" man="1"/>
  </colBreak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21"/>
  <dimension ref="A1:DN3"/>
  <sheetViews>
    <sheetView workbookViewId="0">
      <selection sqref="A1:XFD3"/>
    </sheetView>
  </sheetViews>
  <sheetFormatPr baseColWidth="10" defaultRowHeight="15" x14ac:dyDescent="0.25"/>
  <sheetData>
    <row r="1" spans="1:118" s="3" customFormat="1" ht="41.25" customHeight="1" thickBot="1" x14ac:dyDescent="0.25">
      <c r="A1" s="1490" t="s">
        <v>14</v>
      </c>
      <c r="B1" s="1491"/>
      <c r="C1" s="1492"/>
      <c r="D1" s="1493" t="s">
        <v>1212</v>
      </c>
      <c r="E1" s="1494"/>
      <c r="F1" s="1485" t="s">
        <v>1213</v>
      </c>
      <c r="G1" s="1486"/>
      <c r="H1" s="1486"/>
      <c r="I1" s="1486"/>
      <c r="J1" s="1486"/>
      <c r="K1" s="1486"/>
      <c r="L1" s="1486"/>
      <c r="M1" s="1486"/>
      <c r="N1" s="1487"/>
      <c r="O1" s="1485" t="s">
        <v>1191</v>
      </c>
      <c r="P1" s="1486"/>
      <c r="Q1" s="1486"/>
      <c r="R1" s="1486"/>
      <c r="S1" s="1486"/>
      <c r="T1" s="1486"/>
      <c r="U1" s="1486"/>
      <c r="V1" s="1486"/>
      <c r="W1" s="1487"/>
      <c r="X1" s="1485" t="s">
        <v>1200</v>
      </c>
      <c r="Y1" s="1486"/>
      <c r="Z1" s="1486"/>
      <c r="AA1" s="1487"/>
      <c r="AB1" s="1485" t="s">
        <v>1214</v>
      </c>
      <c r="AC1" s="1486"/>
      <c r="AD1" s="1486"/>
      <c r="AE1" s="1486"/>
      <c r="AF1" s="1486"/>
      <c r="AG1" s="1486"/>
      <c r="AH1" s="1486"/>
      <c r="AI1" s="1486"/>
      <c r="AJ1" s="1486"/>
      <c r="AK1" s="1486"/>
      <c r="AL1" s="1486"/>
      <c r="AM1" s="1486"/>
      <c r="AN1" s="1486"/>
      <c r="AO1" s="1486"/>
      <c r="AP1" s="1486"/>
      <c r="AQ1" s="1486"/>
      <c r="AR1" s="1486"/>
      <c r="AS1" s="1486"/>
      <c r="AT1" s="1486"/>
      <c r="AU1" s="1486"/>
      <c r="AV1" s="1486"/>
      <c r="AW1" s="1487"/>
      <c r="AX1" s="1482" t="s">
        <v>0</v>
      </c>
      <c r="AY1" s="1485" t="s">
        <v>1215</v>
      </c>
      <c r="AZ1" s="1486"/>
      <c r="BA1" s="1486"/>
      <c r="BB1" s="1486"/>
      <c r="BC1" s="1486"/>
      <c r="BD1" s="1486"/>
      <c r="BE1" s="1486"/>
      <c r="BF1" s="1486"/>
      <c r="BG1" s="1486"/>
      <c r="BH1" s="1486"/>
      <c r="BI1" s="1486"/>
      <c r="BJ1" s="1486"/>
      <c r="BK1" s="1486"/>
      <c r="BL1" s="1486"/>
      <c r="BM1" s="1486"/>
      <c r="BN1" s="1486"/>
      <c r="BO1" s="1486"/>
      <c r="BP1" s="1486"/>
      <c r="BQ1" s="1486"/>
      <c r="BR1" s="1486"/>
      <c r="BS1" s="1487"/>
      <c r="BT1" s="1482" t="s">
        <v>2</v>
      </c>
      <c r="BU1" s="1485" t="s">
        <v>1216</v>
      </c>
      <c r="BV1" s="1486"/>
      <c r="BW1" s="1486"/>
      <c r="BX1" s="1486"/>
      <c r="BY1" s="1486"/>
      <c r="BZ1" s="1486"/>
      <c r="CA1" s="1486"/>
      <c r="CB1" s="1486"/>
      <c r="CC1" s="1486"/>
      <c r="CD1" s="1486"/>
      <c r="CE1" s="1486"/>
      <c r="CF1" s="1486"/>
      <c r="CG1" s="1486"/>
      <c r="CH1" s="1486"/>
      <c r="CI1" s="1486"/>
      <c r="CJ1" s="1486"/>
      <c r="CK1" s="1486"/>
      <c r="CL1" s="1486"/>
      <c r="CM1" s="1486"/>
      <c r="CN1" s="1486"/>
      <c r="CO1" s="1487"/>
      <c r="CP1" s="1482" t="s">
        <v>3</v>
      </c>
      <c r="CQ1" s="1506" t="s">
        <v>1217</v>
      </c>
      <c r="CR1" s="1507"/>
      <c r="CS1" s="1507"/>
      <c r="CT1" s="1507"/>
      <c r="CU1" s="1507"/>
      <c r="CV1" s="1507"/>
      <c r="CW1" s="1507"/>
      <c r="CX1" s="1507"/>
      <c r="CY1" s="1507"/>
      <c r="CZ1" s="1507"/>
      <c r="DA1" s="1507"/>
      <c r="DB1" s="1507"/>
      <c r="DC1" s="1507"/>
      <c r="DD1" s="1507"/>
      <c r="DE1" s="1507"/>
      <c r="DF1" s="1507"/>
      <c r="DG1" s="1507"/>
      <c r="DH1" s="1507"/>
      <c r="DI1" s="1507"/>
      <c r="DJ1" s="1507"/>
      <c r="DK1" s="1508"/>
      <c r="DL1" s="1482" t="s">
        <v>5</v>
      </c>
      <c r="DM1" s="1451" t="s">
        <v>6</v>
      </c>
      <c r="DN1" s="1451" t="s">
        <v>1160</v>
      </c>
    </row>
    <row r="2" spans="1:118" s="3" customFormat="1" ht="28.5" customHeight="1" thickBot="1" x14ac:dyDescent="0.25">
      <c r="A2" s="1472" t="s">
        <v>14</v>
      </c>
      <c r="B2" s="1472" t="s">
        <v>15</v>
      </c>
      <c r="C2" s="1474" t="s">
        <v>15</v>
      </c>
      <c r="D2" s="53" t="s">
        <v>7</v>
      </c>
      <c r="E2" s="1476" t="s">
        <v>8</v>
      </c>
      <c r="F2" s="53" t="s">
        <v>9</v>
      </c>
      <c r="G2" s="1478" t="s">
        <v>10</v>
      </c>
      <c r="H2" s="1460" t="s">
        <v>11</v>
      </c>
      <c r="I2" s="1461"/>
      <c r="J2" s="1461"/>
      <c r="K2" s="1461"/>
      <c r="L2" s="1461"/>
      <c r="M2" s="1461"/>
      <c r="N2" s="1462"/>
      <c r="O2" s="1480" t="s">
        <v>12</v>
      </c>
      <c r="P2" s="1480" t="s">
        <v>13</v>
      </c>
      <c r="Q2" s="1460" t="s">
        <v>11</v>
      </c>
      <c r="R2" s="1461"/>
      <c r="S2" s="1461"/>
      <c r="T2" s="1461"/>
      <c r="U2" s="1461"/>
      <c r="V2" s="1461"/>
      <c r="W2" s="1462"/>
      <c r="X2" s="1460" t="s">
        <v>1192</v>
      </c>
      <c r="Y2" s="1461"/>
      <c r="Z2" s="1461"/>
      <c r="AA2" s="1461"/>
      <c r="AB2" s="1456" t="s">
        <v>1243</v>
      </c>
      <c r="AC2" s="175" t="s">
        <v>1240</v>
      </c>
      <c r="AD2" s="1456" t="s">
        <v>1244</v>
      </c>
      <c r="AE2" s="1464" t="s">
        <v>1245</v>
      </c>
      <c r="AF2" s="1451" t="s">
        <v>1246</v>
      </c>
      <c r="AG2" s="1451" t="s">
        <v>1247</v>
      </c>
      <c r="AH2" s="1451" t="s">
        <v>1248</v>
      </c>
      <c r="AI2" s="1451" t="s">
        <v>1249</v>
      </c>
      <c r="AJ2" s="1451" t="s">
        <v>1250</v>
      </c>
      <c r="AK2" s="1451" t="s">
        <v>1251</v>
      </c>
      <c r="AL2" s="1451" t="s">
        <v>1252</v>
      </c>
      <c r="AM2" s="1451" t="s">
        <v>1253</v>
      </c>
      <c r="AN2" s="1451" t="s">
        <v>1254</v>
      </c>
      <c r="AO2" s="1451" t="s">
        <v>1255</v>
      </c>
      <c r="AP2" s="1451" t="s">
        <v>1206</v>
      </c>
      <c r="AQ2" s="1470" t="s">
        <v>1256</v>
      </c>
      <c r="AR2" s="1466" t="s">
        <v>1257</v>
      </c>
      <c r="AS2" s="1468" t="s">
        <v>1270</v>
      </c>
      <c r="AT2" s="1468" t="s">
        <v>1259</v>
      </c>
      <c r="AU2" s="1468" t="s">
        <v>1258</v>
      </c>
      <c r="AV2" s="1495" t="s">
        <v>1234</v>
      </c>
      <c r="AW2" s="1495" t="s">
        <v>1242</v>
      </c>
      <c r="AX2" s="1483"/>
      <c r="AY2" s="1488" t="s">
        <v>1</v>
      </c>
      <c r="AZ2" s="177" t="s">
        <v>1269</v>
      </c>
      <c r="BA2" s="1488" t="s">
        <v>1244</v>
      </c>
      <c r="BB2" s="1488" t="s">
        <v>1161</v>
      </c>
      <c r="BC2" s="1488" t="s">
        <v>1246</v>
      </c>
      <c r="BD2" s="1488" t="s">
        <v>1247</v>
      </c>
      <c r="BE2" s="1458" t="s">
        <v>1260</v>
      </c>
      <c r="BF2" s="1458" t="s">
        <v>1261</v>
      </c>
      <c r="BG2" s="1458" t="s">
        <v>1250</v>
      </c>
      <c r="BH2" s="1458" t="s">
        <v>1262</v>
      </c>
      <c r="BI2" s="1458" t="s">
        <v>1263</v>
      </c>
      <c r="BJ2" s="1458" t="s">
        <v>1264</v>
      </c>
      <c r="BK2" s="1458" t="s">
        <v>1254</v>
      </c>
      <c r="BL2" s="1458" t="s">
        <v>1255</v>
      </c>
      <c r="BM2" s="1458" t="s">
        <v>1265</v>
      </c>
      <c r="BN2" s="1458" t="s">
        <v>1266</v>
      </c>
      <c r="BO2" s="1488" t="s">
        <v>1267</v>
      </c>
      <c r="BP2" s="1456" t="s">
        <v>1271</v>
      </c>
      <c r="BQ2" s="1451" t="s">
        <v>1258</v>
      </c>
      <c r="BR2" s="1451" t="s">
        <v>1234</v>
      </c>
      <c r="BS2" s="1451" t="s">
        <v>1242</v>
      </c>
      <c r="BT2" s="1504" t="e">
        <f>+#REF!*1.029</f>
        <v>#REF!</v>
      </c>
      <c r="BU2" s="1451" t="s">
        <v>1243</v>
      </c>
      <c r="BV2" s="181" t="s">
        <v>1272</v>
      </c>
      <c r="BW2" s="1451" t="s">
        <v>1274</v>
      </c>
      <c r="BX2" s="1451" t="s">
        <v>1161</v>
      </c>
      <c r="BY2" s="1451" t="s">
        <v>1246</v>
      </c>
      <c r="BZ2" s="1451" t="s">
        <v>1247</v>
      </c>
      <c r="CA2" s="1451" t="s">
        <v>1275</v>
      </c>
      <c r="CB2" s="1451" t="s">
        <v>1261</v>
      </c>
      <c r="CC2" s="1458" t="s">
        <v>1250</v>
      </c>
      <c r="CD2" s="1451" t="s">
        <v>1276</v>
      </c>
      <c r="CE2" s="1451" t="s">
        <v>1252</v>
      </c>
      <c r="CF2" s="1451" t="s">
        <v>1277</v>
      </c>
      <c r="CG2" s="1451" t="s">
        <v>1278</v>
      </c>
      <c r="CH2" s="1451" t="s">
        <v>1279</v>
      </c>
      <c r="CI2" s="1451" t="s">
        <v>1280</v>
      </c>
      <c r="CJ2" s="1451" t="s">
        <v>1281</v>
      </c>
      <c r="CK2" s="1451" t="s">
        <v>1267</v>
      </c>
      <c r="CL2" s="1451" t="s">
        <v>1268</v>
      </c>
      <c r="CM2" s="1451" t="s">
        <v>1258</v>
      </c>
      <c r="CN2" s="1451" t="s">
        <v>1234</v>
      </c>
      <c r="CO2" s="1451" t="s">
        <v>1242</v>
      </c>
      <c r="CP2" s="1483"/>
      <c r="CQ2" s="1456" t="s">
        <v>4</v>
      </c>
      <c r="CR2" s="176" t="s">
        <v>1282</v>
      </c>
      <c r="CS2" s="1456" t="s">
        <v>1244</v>
      </c>
      <c r="CT2" s="1456" t="s">
        <v>1162</v>
      </c>
      <c r="CU2" s="1451" t="s">
        <v>1285</v>
      </c>
      <c r="CV2" s="1451" t="s">
        <v>1286</v>
      </c>
      <c r="CW2" s="1451" t="s">
        <v>1287</v>
      </c>
      <c r="CX2" s="1451" t="s">
        <v>1261</v>
      </c>
      <c r="CY2" s="1451" t="s">
        <v>1288</v>
      </c>
      <c r="CZ2" s="1451" t="s">
        <v>1289</v>
      </c>
      <c r="DA2" s="1451" t="s">
        <v>1290</v>
      </c>
      <c r="DB2" s="1451" t="s">
        <v>1235</v>
      </c>
      <c r="DC2" s="1451" t="s">
        <v>1291</v>
      </c>
      <c r="DD2" s="1451" t="s">
        <v>1292</v>
      </c>
      <c r="DE2" s="1451" t="s">
        <v>1265</v>
      </c>
      <c r="DF2" s="1451" t="s">
        <v>1267</v>
      </c>
      <c r="DG2" s="1451" t="s">
        <v>1222</v>
      </c>
      <c r="DH2" s="1451" t="s">
        <v>1228</v>
      </c>
      <c r="DI2" s="1451" t="s">
        <v>1233</v>
      </c>
      <c r="DJ2" s="1451" t="s">
        <v>1234</v>
      </c>
      <c r="DK2" s="1451" t="s">
        <v>1284</v>
      </c>
      <c r="DL2" s="1502">
        <f>+CP2*1.044</f>
        <v>0</v>
      </c>
      <c r="DM2" s="1495"/>
      <c r="DN2" s="1495"/>
    </row>
    <row r="3" spans="1:118" s="3" customFormat="1" ht="38.25" customHeight="1" thickBot="1" x14ac:dyDescent="0.25">
      <c r="A3" s="1473"/>
      <c r="B3" s="1473"/>
      <c r="C3" s="1475"/>
      <c r="D3" s="4"/>
      <c r="E3" s="1477"/>
      <c r="F3" s="4"/>
      <c r="G3" s="1479"/>
      <c r="H3" s="170" t="s">
        <v>16</v>
      </c>
      <c r="I3" s="170" t="s">
        <v>17</v>
      </c>
      <c r="J3" s="170" t="s">
        <v>18</v>
      </c>
      <c r="K3" s="170" t="s">
        <v>1229</v>
      </c>
      <c r="L3" s="170" t="s">
        <v>20</v>
      </c>
      <c r="M3" s="170" t="s">
        <v>21</v>
      </c>
      <c r="N3" s="171" t="s">
        <v>22</v>
      </c>
      <c r="O3" s="1481"/>
      <c r="P3" s="1481"/>
      <c r="Q3" s="172" t="s">
        <v>16</v>
      </c>
      <c r="R3" s="173" t="s">
        <v>17</v>
      </c>
      <c r="S3" s="173" t="s">
        <v>23</v>
      </c>
      <c r="T3" s="173" t="s">
        <v>19</v>
      </c>
      <c r="U3" s="173" t="s">
        <v>20</v>
      </c>
      <c r="V3" s="173" t="s">
        <v>24</v>
      </c>
      <c r="W3" s="174" t="s">
        <v>22</v>
      </c>
      <c r="X3" s="173" t="s">
        <v>1156</v>
      </c>
      <c r="Y3" s="173" t="s">
        <v>1157</v>
      </c>
      <c r="Z3" s="173" t="s">
        <v>1158</v>
      </c>
      <c r="AA3" s="174" t="s">
        <v>1159</v>
      </c>
      <c r="AB3" s="1463"/>
      <c r="AC3" s="144" t="s">
        <v>1241</v>
      </c>
      <c r="AD3" s="1463"/>
      <c r="AE3" s="1465"/>
      <c r="AF3" s="1495"/>
      <c r="AG3" s="1495"/>
      <c r="AH3" s="1495"/>
      <c r="AI3" s="1452"/>
      <c r="AJ3" s="1452"/>
      <c r="AK3" s="1452"/>
      <c r="AL3" s="1452"/>
      <c r="AM3" s="1452"/>
      <c r="AN3" s="1452"/>
      <c r="AO3" s="1452"/>
      <c r="AP3" s="1452"/>
      <c r="AQ3" s="1471"/>
      <c r="AR3" s="1467"/>
      <c r="AS3" s="1469"/>
      <c r="AT3" s="1469"/>
      <c r="AU3" s="1469"/>
      <c r="AV3" s="1452"/>
      <c r="AW3" s="1452"/>
      <c r="AX3" s="1484"/>
      <c r="AY3" s="1489"/>
      <c r="AZ3" s="178" t="s">
        <v>1241</v>
      </c>
      <c r="BA3" s="1489"/>
      <c r="BB3" s="1489"/>
      <c r="BC3" s="1489"/>
      <c r="BD3" s="1489"/>
      <c r="BE3" s="1459"/>
      <c r="BF3" s="1459"/>
      <c r="BG3" s="1459"/>
      <c r="BH3" s="1459"/>
      <c r="BI3" s="1459"/>
      <c r="BJ3" s="1459"/>
      <c r="BK3" s="1459"/>
      <c r="BL3" s="1459"/>
      <c r="BM3" s="1459"/>
      <c r="BN3" s="1459"/>
      <c r="BO3" s="1489"/>
      <c r="BP3" s="1457"/>
      <c r="BQ3" s="1452"/>
      <c r="BR3" s="1452"/>
      <c r="BS3" s="1452"/>
      <c r="BT3" s="1505"/>
      <c r="BU3" s="1452"/>
      <c r="BV3" s="182" t="s">
        <v>1273</v>
      </c>
      <c r="BW3" s="1452"/>
      <c r="BX3" s="1452"/>
      <c r="BY3" s="1452"/>
      <c r="BZ3" s="1452"/>
      <c r="CA3" s="1452"/>
      <c r="CB3" s="1452"/>
      <c r="CC3" s="1459"/>
      <c r="CD3" s="1452"/>
      <c r="CE3" s="1452"/>
      <c r="CF3" s="1452"/>
      <c r="CG3" s="1452"/>
      <c r="CH3" s="1452"/>
      <c r="CI3" s="1452"/>
      <c r="CJ3" s="1452"/>
      <c r="CK3" s="1452"/>
      <c r="CL3" s="1452"/>
      <c r="CM3" s="1452"/>
      <c r="CN3" s="1452"/>
      <c r="CO3" s="1452"/>
      <c r="CP3" s="1484"/>
      <c r="CQ3" s="1457"/>
      <c r="CR3" s="182" t="s">
        <v>1283</v>
      </c>
      <c r="CS3" s="1457"/>
      <c r="CT3" s="1457"/>
      <c r="CU3" s="1452"/>
      <c r="CV3" s="1452"/>
      <c r="CW3" s="1452"/>
      <c r="CX3" s="1452"/>
      <c r="CY3" s="1452"/>
      <c r="CZ3" s="1452"/>
      <c r="DA3" s="1452"/>
      <c r="DB3" s="1452"/>
      <c r="DC3" s="1452"/>
      <c r="DD3" s="1452"/>
      <c r="DE3" s="1452"/>
      <c r="DF3" s="1452"/>
      <c r="DG3" s="1452"/>
      <c r="DH3" s="1452"/>
      <c r="DI3" s="1452"/>
      <c r="DJ3" s="1452"/>
      <c r="DK3" s="1452"/>
      <c r="DL3" s="1503"/>
      <c r="DM3" s="1452"/>
      <c r="DN3" s="1452"/>
    </row>
  </sheetData>
  <mergeCells count="106">
    <mergeCell ref="A2:A3"/>
    <mergeCell ref="B2:B3"/>
    <mergeCell ref="C2:C3"/>
    <mergeCell ref="E2:E3"/>
    <mergeCell ref="G2:G3"/>
    <mergeCell ref="H2:N2"/>
    <mergeCell ref="O2:O3"/>
    <mergeCell ref="AX1:AX3"/>
    <mergeCell ref="AY1:BS1"/>
    <mergeCell ref="AY2:AY3"/>
    <mergeCell ref="BA2:BA3"/>
    <mergeCell ref="BB2:BB3"/>
    <mergeCell ref="BC2:BC3"/>
    <mergeCell ref="A1:C1"/>
    <mergeCell ref="D1:E1"/>
    <mergeCell ref="F1:N1"/>
    <mergeCell ref="O1:W1"/>
    <mergeCell ref="X1:AA1"/>
    <mergeCell ref="AB1:AW1"/>
    <mergeCell ref="P2:P3"/>
    <mergeCell ref="Q2:W2"/>
    <mergeCell ref="X2:AA2"/>
    <mergeCell ref="AB2:AB3"/>
    <mergeCell ref="AD2:AD3"/>
    <mergeCell ref="AE2:AE3"/>
    <mergeCell ref="DL1:DL3"/>
    <mergeCell ref="DM1:DM3"/>
    <mergeCell ref="DN1:DN3"/>
    <mergeCell ref="BT1:BT3"/>
    <mergeCell ref="BU1:CO1"/>
    <mergeCell ref="CP1:CP3"/>
    <mergeCell ref="CQ1:DK1"/>
    <mergeCell ref="AL2:AL3"/>
    <mergeCell ref="AM2:AM3"/>
    <mergeCell ref="AN2:AN3"/>
    <mergeCell ref="AO2:AO3"/>
    <mergeCell ref="AP2:AP3"/>
    <mergeCell ref="AQ2:AQ3"/>
    <mergeCell ref="AF2:AF3"/>
    <mergeCell ref="AG2:AG3"/>
    <mergeCell ref="AH2:AH3"/>
    <mergeCell ref="AI2:AI3"/>
    <mergeCell ref="AJ2:AJ3"/>
    <mergeCell ref="AK2:AK3"/>
    <mergeCell ref="BD2:BD3"/>
    <mergeCell ref="BE2:BE3"/>
    <mergeCell ref="BF2:BF3"/>
    <mergeCell ref="BG2:BG3"/>
    <mergeCell ref="BH2:BH3"/>
    <mergeCell ref="BI2:BI3"/>
    <mergeCell ref="AR2:AR3"/>
    <mergeCell ref="AS2:AS3"/>
    <mergeCell ref="AT2:AT3"/>
    <mergeCell ref="AU2:AU3"/>
    <mergeCell ref="AV2:AV3"/>
    <mergeCell ref="AW2:AW3"/>
    <mergeCell ref="BP2:BP3"/>
    <mergeCell ref="BQ2:BQ3"/>
    <mergeCell ref="BR2:BR3"/>
    <mergeCell ref="BS2:BS3"/>
    <mergeCell ref="BU2:BU3"/>
    <mergeCell ref="BW2:BW3"/>
    <mergeCell ref="BJ2:BJ3"/>
    <mergeCell ref="BK2:BK3"/>
    <mergeCell ref="BL2:BL3"/>
    <mergeCell ref="BM2:BM3"/>
    <mergeCell ref="BN2:BN3"/>
    <mergeCell ref="BO2:BO3"/>
    <mergeCell ref="CD2:CD3"/>
    <mergeCell ref="CE2:CE3"/>
    <mergeCell ref="CF2:CF3"/>
    <mergeCell ref="CG2:CG3"/>
    <mergeCell ref="CH2:CH3"/>
    <mergeCell ref="CI2:CI3"/>
    <mergeCell ref="BX2:BX3"/>
    <mergeCell ref="BY2:BY3"/>
    <mergeCell ref="BZ2:BZ3"/>
    <mergeCell ref="CA2:CA3"/>
    <mergeCell ref="CB2:CB3"/>
    <mergeCell ref="CC2:CC3"/>
    <mergeCell ref="CQ2:CQ3"/>
    <mergeCell ref="CS2:CS3"/>
    <mergeCell ref="CT2:CT3"/>
    <mergeCell ref="CU2:CU3"/>
    <mergeCell ref="CV2:CV3"/>
    <mergeCell ref="CW2:CW3"/>
    <mergeCell ref="CJ2:CJ3"/>
    <mergeCell ref="CK2:CK3"/>
    <mergeCell ref="CL2:CL3"/>
    <mergeCell ref="CM2:CM3"/>
    <mergeCell ref="CN2:CN3"/>
    <mergeCell ref="CO2:CO3"/>
    <mergeCell ref="DJ2:DJ3"/>
    <mergeCell ref="DK2:DK3"/>
    <mergeCell ref="DD2:DD3"/>
    <mergeCell ref="DE2:DE3"/>
    <mergeCell ref="DF2:DF3"/>
    <mergeCell ref="DG2:DG3"/>
    <mergeCell ref="DH2:DH3"/>
    <mergeCell ref="DI2:DI3"/>
    <mergeCell ref="CX2:CX3"/>
    <mergeCell ref="CY2:CY3"/>
    <mergeCell ref="CZ2:CZ3"/>
    <mergeCell ref="DA2:DA3"/>
    <mergeCell ref="DB2:DB3"/>
    <mergeCell ref="DC2:DC3"/>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2"/>
  <dimension ref="A1:DN3"/>
  <sheetViews>
    <sheetView workbookViewId="0">
      <selection sqref="A1:XFD3"/>
    </sheetView>
  </sheetViews>
  <sheetFormatPr baseColWidth="10" defaultRowHeight="15" x14ac:dyDescent="0.25"/>
  <sheetData>
    <row r="1" spans="1:118" s="3" customFormat="1" ht="41.25" customHeight="1" thickBot="1" x14ac:dyDescent="0.25">
      <c r="A1" s="1490" t="s">
        <v>14</v>
      </c>
      <c r="B1" s="1491"/>
      <c r="C1" s="1492"/>
      <c r="D1" s="1493" t="s">
        <v>1212</v>
      </c>
      <c r="E1" s="1494"/>
      <c r="F1" s="1485" t="s">
        <v>1213</v>
      </c>
      <c r="G1" s="1486"/>
      <c r="H1" s="1486"/>
      <c r="I1" s="1486"/>
      <c r="J1" s="1486"/>
      <c r="K1" s="1486"/>
      <c r="L1" s="1486"/>
      <c r="M1" s="1486"/>
      <c r="N1" s="1487"/>
      <c r="O1" s="1485" t="s">
        <v>1191</v>
      </c>
      <c r="P1" s="1486"/>
      <c r="Q1" s="1486"/>
      <c r="R1" s="1486"/>
      <c r="S1" s="1486"/>
      <c r="T1" s="1486"/>
      <c r="U1" s="1486"/>
      <c r="V1" s="1486"/>
      <c r="W1" s="1487"/>
      <c r="X1" s="1485" t="s">
        <v>1200</v>
      </c>
      <c r="Y1" s="1486"/>
      <c r="Z1" s="1486"/>
      <c r="AA1" s="1487"/>
      <c r="AB1" s="1485" t="s">
        <v>1214</v>
      </c>
      <c r="AC1" s="1486"/>
      <c r="AD1" s="1486"/>
      <c r="AE1" s="1486"/>
      <c r="AF1" s="1486"/>
      <c r="AG1" s="1486"/>
      <c r="AH1" s="1486"/>
      <c r="AI1" s="1486"/>
      <c r="AJ1" s="1486"/>
      <c r="AK1" s="1486"/>
      <c r="AL1" s="1486"/>
      <c r="AM1" s="1486"/>
      <c r="AN1" s="1486"/>
      <c r="AO1" s="1486"/>
      <c r="AP1" s="1486"/>
      <c r="AQ1" s="1486"/>
      <c r="AR1" s="1486"/>
      <c r="AS1" s="1486"/>
      <c r="AT1" s="1486"/>
      <c r="AU1" s="1486"/>
      <c r="AV1" s="1486"/>
      <c r="AW1" s="1487"/>
      <c r="AX1" s="1482" t="s">
        <v>0</v>
      </c>
      <c r="AY1" s="1485" t="s">
        <v>1215</v>
      </c>
      <c r="AZ1" s="1486"/>
      <c r="BA1" s="1486"/>
      <c r="BB1" s="1486"/>
      <c r="BC1" s="1486"/>
      <c r="BD1" s="1486"/>
      <c r="BE1" s="1486"/>
      <c r="BF1" s="1486"/>
      <c r="BG1" s="1486"/>
      <c r="BH1" s="1486"/>
      <c r="BI1" s="1486"/>
      <c r="BJ1" s="1486"/>
      <c r="BK1" s="1486"/>
      <c r="BL1" s="1486"/>
      <c r="BM1" s="1486"/>
      <c r="BN1" s="1486"/>
      <c r="BO1" s="1486"/>
      <c r="BP1" s="1486"/>
      <c r="BQ1" s="1486"/>
      <c r="BR1" s="1486"/>
      <c r="BS1" s="1487"/>
      <c r="BT1" s="1482" t="s">
        <v>2</v>
      </c>
      <c r="BU1" s="1485" t="s">
        <v>1216</v>
      </c>
      <c r="BV1" s="1486"/>
      <c r="BW1" s="1486"/>
      <c r="BX1" s="1486"/>
      <c r="BY1" s="1486"/>
      <c r="BZ1" s="1486"/>
      <c r="CA1" s="1486"/>
      <c r="CB1" s="1486"/>
      <c r="CC1" s="1486"/>
      <c r="CD1" s="1486"/>
      <c r="CE1" s="1486"/>
      <c r="CF1" s="1486"/>
      <c r="CG1" s="1486"/>
      <c r="CH1" s="1486"/>
      <c r="CI1" s="1486"/>
      <c r="CJ1" s="1486"/>
      <c r="CK1" s="1486"/>
      <c r="CL1" s="1486"/>
      <c r="CM1" s="1486"/>
      <c r="CN1" s="1486"/>
      <c r="CO1" s="1487"/>
      <c r="CP1" s="1482" t="s">
        <v>3</v>
      </c>
      <c r="CQ1" s="1506" t="s">
        <v>1217</v>
      </c>
      <c r="CR1" s="1507"/>
      <c r="CS1" s="1507"/>
      <c r="CT1" s="1507"/>
      <c r="CU1" s="1507"/>
      <c r="CV1" s="1507"/>
      <c r="CW1" s="1507"/>
      <c r="CX1" s="1507"/>
      <c r="CY1" s="1507"/>
      <c r="CZ1" s="1507"/>
      <c r="DA1" s="1507"/>
      <c r="DB1" s="1507"/>
      <c r="DC1" s="1507"/>
      <c r="DD1" s="1507"/>
      <c r="DE1" s="1507"/>
      <c r="DF1" s="1507"/>
      <c r="DG1" s="1507"/>
      <c r="DH1" s="1507"/>
      <c r="DI1" s="1507"/>
      <c r="DJ1" s="1507"/>
      <c r="DK1" s="1508"/>
      <c r="DL1" s="1482" t="s">
        <v>5</v>
      </c>
      <c r="DM1" s="1451" t="s">
        <v>6</v>
      </c>
      <c r="DN1" s="1451" t="s">
        <v>1160</v>
      </c>
    </row>
    <row r="2" spans="1:118" s="3" customFormat="1" ht="28.5" customHeight="1" thickBot="1" x14ac:dyDescent="0.25">
      <c r="A2" s="1472" t="s">
        <v>14</v>
      </c>
      <c r="B2" s="1472" t="s">
        <v>15</v>
      </c>
      <c r="C2" s="1474" t="s">
        <v>15</v>
      </c>
      <c r="D2" s="53" t="s">
        <v>7</v>
      </c>
      <c r="E2" s="1476" t="s">
        <v>8</v>
      </c>
      <c r="F2" s="53" t="s">
        <v>9</v>
      </c>
      <c r="G2" s="1478" t="s">
        <v>10</v>
      </c>
      <c r="H2" s="1460" t="s">
        <v>11</v>
      </c>
      <c r="I2" s="1461"/>
      <c r="J2" s="1461"/>
      <c r="K2" s="1461"/>
      <c r="L2" s="1461"/>
      <c r="M2" s="1461"/>
      <c r="N2" s="1462"/>
      <c r="O2" s="1480" t="s">
        <v>12</v>
      </c>
      <c r="P2" s="1480" t="s">
        <v>13</v>
      </c>
      <c r="Q2" s="1460" t="s">
        <v>11</v>
      </c>
      <c r="R2" s="1461"/>
      <c r="S2" s="1461"/>
      <c r="T2" s="1461"/>
      <c r="U2" s="1461"/>
      <c r="V2" s="1461"/>
      <c r="W2" s="1462"/>
      <c r="X2" s="1460" t="s">
        <v>1192</v>
      </c>
      <c r="Y2" s="1461"/>
      <c r="Z2" s="1461"/>
      <c r="AA2" s="1461"/>
      <c r="AB2" s="1456" t="s">
        <v>1243</v>
      </c>
      <c r="AC2" s="175" t="s">
        <v>1240</v>
      </c>
      <c r="AD2" s="1456" t="s">
        <v>1244</v>
      </c>
      <c r="AE2" s="1464" t="s">
        <v>1245</v>
      </c>
      <c r="AF2" s="1451" t="s">
        <v>1246</v>
      </c>
      <c r="AG2" s="1451" t="s">
        <v>1247</v>
      </c>
      <c r="AH2" s="1451" t="s">
        <v>1248</v>
      </c>
      <c r="AI2" s="1451" t="s">
        <v>1249</v>
      </c>
      <c r="AJ2" s="1451" t="s">
        <v>1250</v>
      </c>
      <c r="AK2" s="1451" t="s">
        <v>1251</v>
      </c>
      <c r="AL2" s="1451" t="s">
        <v>1252</v>
      </c>
      <c r="AM2" s="1451" t="s">
        <v>1253</v>
      </c>
      <c r="AN2" s="1451" t="s">
        <v>1254</v>
      </c>
      <c r="AO2" s="1451" t="s">
        <v>1255</v>
      </c>
      <c r="AP2" s="1451" t="s">
        <v>1206</v>
      </c>
      <c r="AQ2" s="1470" t="s">
        <v>1256</v>
      </c>
      <c r="AR2" s="1466" t="s">
        <v>1257</v>
      </c>
      <c r="AS2" s="1468" t="s">
        <v>1270</v>
      </c>
      <c r="AT2" s="1468" t="s">
        <v>1259</v>
      </c>
      <c r="AU2" s="1468" t="s">
        <v>1258</v>
      </c>
      <c r="AV2" s="1495" t="s">
        <v>1234</v>
      </c>
      <c r="AW2" s="1495" t="s">
        <v>1242</v>
      </c>
      <c r="AX2" s="1483"/>
      <c r="AY2" s="1488" t="s">
        <v>1</v>
      </c>
      <c r="AZ2" s="177" t="s">
        <v>1269</v>
      </c>
      <c r="BA2" s="1488" t="s">
        <v>1244</v>
      </c>
      <c r="BB2" s="1488" t="s">
        <v>1161</v>
      </c>
      <c r="BC2" s="1488" t="s">
        <v>1246</v>
      </c>
      <c r="BD2" s="1488" t="s">
        <v>1247</v>
      </c>
      <c r="BE2" s="1458" t="s">
        <v>1260</v>
      </c>
      <c r="BF2" s="1458" t="s">
        <v>1261</v>
      </c>
      <c r="BG2" s="1458" t="s">
        <v>1250</v>
      </c>
      <c r="BH2" s="1458" t="s">
        <v>1262</v>
      </c>
      <c r="BI2" s="1458" t="s">
        <v>1263</v>
      </c>
      <c r="BJ2" s="1458" t="s">
        <v>1264</v>
      </c>
      <c r="BK2" s="1458" t="s">
        <v>1254</v>
      </c>
      <c r="BL2" s="1458" t="s">
        <v>1255</v>
      </c>
      <c r="BM2" s="1458" t="s">
        <v>1265</v>
      </c>
      <c r="BN2" s="1458" t="s">
        <v>1266</v>
      </c>
      <c r="BO2" s="1488" t="s">
        <v>1267</v>
      </c>
      <c r="BP2" s="1456" t="s">
        <v>1271</v>
      </c>
      <c r="BQ2" s="1451" t="s">
        <v>1258</v>
      </c>
      <c r="BR2" s="1451" t="s">
        <v>1234</v>
      </c>
      <c r="BS2" s="1451" t="s">
        <v>1242</v>
      </c>
      <c r="BT2" s="1504" t="e">
        <f>+#REF!*1.029</f>
        <v>#REF!</v>
      </c>
      <c r="BU2" s="1451" t="s">
        <v>1243</v>
      </c>
      <c r="BV2" s="181" t="s">
        <v>1272</v>
      </c>
      <c r="BW2" s="1451" t="s">
        <v>1274</v>
      </c>
      <c r="BX2" s="1451" t="s">
        <v>1161</v>
      </c>
      <c r="BY2" s="1451" t="s">
        <v>1246</v>
      </c>
      <c r="BZ2" s="1451" t="s">
        <v>1247</v>
      </c>
      <c r="CA2" s="1451" t="s">
        <v>1275</v>
      </c>
      <c r="CB2" s="1451" t="s">
        <v>1261</v>
      </c>
      <c r="CC2" s="1458" t="s">
        <v>1250</v>
      </c>
      <c r="CD2" s="1451" t="s">
        <v>1276</v>
      </c>
      <c r="CE2" s="1451" t="s">
        <v>1252</v>
      </c>
      <c r="CF2" s="1451" t="s">
        <v>1277</v>
      </c>
      <c r="CG2" s="1451" t="s">
        <v>1278</v>
      </c>
      <c r="CH2" s="1451" t="s">
        <v>1279</v>
      </c>
      <c r="CI2" s="1451" t="s">
        <v>1280</v>
      </c>
      <c r="CJ2" s="1451" t="s">
        <v>1281</v>
      </c>
      <c r="CK2" s="1451" t="s">
        <v>1267</v>
      </c>
      <c r="CL2" s="1451" t="s">
        <v>1268</v>
      </c>
      <c r="CM2" s="1451" t="s">
        <v>1258</v>
      </c>
      <c r="CN2" s="1451" t="s">
        <v>1234</v>
      </c>
      <c r="CO2" s="1451" t="s">
        <v>1242</v>
      </c>
      <c r="CP2" s="1483"/>
      <c r="CQ2" s="1456" t="s">
        <v>4</v>
      </c>
      <c r="CR2" s="176" t="s">
        <v>1282</v>
      </c>
      <c r="CS2" s="1456" t="s">
        <v>1244</v>
      </c>
      <c r="CT2" s="1456" t="s">
        <v>1162</v>
      </c>
      <c r="CU2" s="1451" t="s">
        <v>1285</v>
      </c>
      <c r="CV2" s="1451" t="s">
        <v>1286</v>
      </c>
      <c r="CW2" s="1451" t="s">
        <v>1287</v>
      </c>
      <c r="CX2" s="1451" t="s">
        <v>1261</v>
      </c>
      <c r="CY2" s="1451" t="s">
        <v>1288</v>
      </c>
      <c r="CZ2" s="1451" t="s">
        <v>1289</v>
      </c>
      <c r="DA2" s="1451" t="s">
        <v>1290</v>
      </c>
      <c r="DB2" s="1451" t="s">
        <v>1235</v>
      </c>
      <c r="DC2" s="1451" t="s">
        <v>1291</v>
      </c>
      <c r="DD2" s="1451" t="s">
        <v>1292</v>
      </c>
      <c r="DE2" s="1451" t="s">
        <v>1265</v>
      </c>
      <c r="DF2" s="1451" t="s">
        <v>1267</v>
      </c>
      <c r="DG2" s="1451" t="s">
        <v>1222</v>
      </c>
      <c r="DH2" s="1451" t="s">
        <v>1228</v>
      </c>
      <c r="DI2" s="1451" t="s">
        <v>1233</v>
      </c>
      <c r="DJ2" s="1451" t="s">
        <v>1234</v>
      </c>
      <c r="DK2" s="1451" t="s">
        <v>1284</v>
      </c>
      <c r="DL2" s="1502">
        <f>+CP2*1.044</f>
        <v>0</v>
      </c>
      <c r="DM2" s="1495"/>
      <c r="DN2" s="1495"/>
    </row>
    <row r="3" spans="1:118" s="3" customFormat="1" ht="38.25" customHeight="1" thickBot="1" x14ac:dyDescent="0.25">
      <c r="A3" s="1473"/>
      <c r="B3" s="1473"/>
      <c r="C3" s="1475"/>
      <c r="D3" s="4"/>
      <c r="E3" s="1477"/>
      <c r="F3" s="4"/>
      <c r="G3" s="1479"/>
      <c r="H3" s="170" t="s">
        <v>16</v>
      </c>
      <c r="I3" s="170" t="s">
        <v>17</v>
      </c>
      <c r="J3" s="170" t="s">
        <v>18</v>
      </c>
      <c r="K3" s="170" t="s">
        <v>1229</v>
      </c>
      <c r="L3" s="170" t="s">
        <v>20</v>
      </c>
      <c r="M3" s="170" t="s">
        <v>21</v>
      </c>
      <c r="N3" s="171" t="s">
        <v>22</v>
      </c>
      <c r="O3" s="1481"/>
      <c r="P3" s="1481"/>
      <c r="Q3" s="172" t="s">
        <v>16</v>
      </c>
      <c r="R3" s="173" t="s">
        <v>17</v>
      </c>
      <c r="S3" s="173" t="s">
        <v>23</v>
      </c>
      <c r="T3" s="173" t="s">
        <v>19</v>
      </c>
      <c r="U3" s="173" t="s">
        <v>20</v>
      </c>
      <c r="V3" s="173" t="s">
        <v>24</v>
      </c>
      <c r="W3" s="174" t="s">
        <v>22</v>
      </c>
      <c r="X3" s="173" t="s">
        <v>1156</v>
      </c>
      <c r="Y3" s="173" t="s">
        <v>1157</v>
      </c>
      <c r="Z3" s="173" t="s">
        <v>1158</v>
      </c>
      <c r="AA3" s="174" t="s">
        <v>1159</v>
      </c>
      <c r="AB3" s="1463"/>
      <c r="AC3" s="144" t="s">
        <v>1241</v>
      </c>
      <c r="AD3" s="1463"/>
      <c r="AE3" s="1465"/>
      <c r="AF3" s="1495"/>
      <c r="AG3" s="1495"/>
      <c r="AH3" s="1495"/>
      <c r="AI3" s="1452"/>
      <c r="AJ3" s="1452"/>
      <c r="AK3" s="1452"/>
      <c r="AL3" s="1452"/>
      <c r="AM3" s="1452"/>
      <c r="AN3" s="1452"/>
      <c r="AO3" s="1452"/>
      <c r="AP3" s="1452"/>
      <c r="AQ3" s="1471"/>
      <c r="AR3" s="1467"/>
      <c r="AS3" s="1469"/>
      <c r="AT3" s="1469"/>
      <c r="AU3" s="1469"/>
      <c r="AV3" s="1452"/>
      <c r="AW3" s="1452"/>
      <c r="AX3" s="1484"/>
      <c r="AY3" s="1489"/>
      <c r="AZ3" s="178" t="s">
        <v>1241</v>
      </c>
      <c r="BA3" s="1489"/>
      <c r="BB3" s="1489"/>
      <c r="BC3" s="1489"/>
      <c r="BD3" s="1489"/>
      <c r="BE3" s="1459"/>
      <c r="BF3" s="1459"/>
      <c r="BG3" s="1459"/>
      <c r="BH3" s="1459"/>
      <c r="BI3" s="1459"/>
      <c r="BJ3" s="1459"/>
      <c r="BK3" s="1459"/>
      <c r="BL3" s="1459"/>
      <c r="BM3" s="1459"/>
      <c r="BN3" s="1459"/>
      <c r="BO3" s="1489"/>
      <c r="BP3" s="1457"/>
      <c r="BQ3" s="1452"/>
      <c r="BR3" s="1452"/>
      <c r="BS3" s="1452"/>
      <c r="BT3" s="1505"/>
      <c r="BU3" s="1452"/>
      <c r="BV3" s="182" t="s">
        <v>1273</v>
      </c>
      <c r="BW3" s="1452"/>
      <c r="BX3" s="1452"/>
      <c r="BY3" s="1452"/>
      <c r="BZ3" s="1452"/>
      <c r="CA3" s="1452"/>
      <c r="CB3" s="1452"/>
      <c r="CC3" s="1459"/>
      <c r="CD3" s="1452"/>
      <c r="CE3" s="1452"/>
      <c r="CF3" s="1452"/>
      <c r="CG3" s="1452"/>
      <c r="CH3" s="1452"/>
      <c r="CI3" s="1452"/>
      <c r="CJ3" s="1452"/>
      <c r="CK3" s="1452"/>
      <c r="CL3" s="1452"/>
      <c r="CM3" s="1452"/>
      <c r="CN3" s="1452"/>
      <c r="CO3" s="1452"/>
      <c r="CP3" s="1484"/>
      <c r="CQ3" s="1457"/>
      <c r="CR3" s="182" t="s">
        <v>1283</v>
      </c>
      <c r="CS3" s="1457"/>
      <c r="CT3" s="1457"/>
      <c r="CU3" s="1452"/>
      <c r="CV3" s="1452"/>
      <c r="CW3" s="1452"/>
      <c r="CX3" s="1452"/>
      <c r="CY3" s="1452"/>
      <c r="CZ3" s="1452"/>
      <c r="DA3" s="1452"/>
      <c r="DB3" s="1452"/>
      <c r="DC3" s="1452"/>
      <c r="DD3" s="1452"/>
      <c r="DE3" s="1452"/>
      <c r="DF3" s="1452"/>
      <c r="DG3" s="1452"/>
      <c r="DH3" s="1452"/>
      <c r="DI3" s="1452"/>
      <c r="DJ3" s="1452"/>
      <c r="DK3" s="1452"/>
      <c r="DL3" s="1503"/>
      <c r="DM3" s="1452"/>
      <c r="DN3" s="1452"/>
    </row>
  </sheetData>
  <mergeCells count="106">
    <mergeCell ref="A2:A3"/>
    <mergeCell ref="B2:B3"/>
    <mergeCell ref="C2:C3"/>
    <mergeCell ref="E2:E3"/>
    <mergeCell ref="G2:G3"/>
    <mergeCell ref="H2:N2"/>
    <mergeCell ref="O2:O3"/>
    <mergeCell ref="AX1:AX3"/>
    <mergeCell ref="AY1:BS1"/>
    <mergeCell ref="AY2:AY3"/>
    <mergeCell ref="BA2:BA3"/>
    <mergeCell ref="BB2:BB3"/>
    <mergeCell ref="BC2:BC3"/>
    <mergeCell ref="A1:C1"/>
    <mergeCell ref="D1:E1"/>
    <mergeCell ref="F1:N1"/>
    <mergeCell ref="O1:W1"/>
    <mergeCell ref="X1:AA1"/>
    <mergeCell ref="AB1:AW1"/>
    <mergeCell ref="P2:P3"/>
    <mergeCell ref="Q2:W2"/>
    <mergeCell ref="X2:AA2"/>
    <mergeCell ref="AB2:AB3"/>
    <mergeCell ref="AD2:AD3"/>
    <mergeCell ref="AE2:AE3"/>
    <mergeCell ref="DL1:DL3"/>
    <mergeCell ref="DM1:DM3"/>
    <mergeCell ref="DN1:DN3"/>
    <mergeCell ref="BT1:BT3"/>
    <mergeCell ref="BU1:CO1"/>
    <mergeCell ref="CP1:CP3"/>
    <mergeCell ref="CQ1:DK1"/>
    <mergeCell ref="AL2:AL3"/>
    <mergeCell ref="AM2:AM3"/>
    <mergeCell ref="AN2:AN3"/>
    <mergeCell ref="AO2:AO3"/>
    <mergeCell ref="AP2:AP3"/>
    <mergeCell ref="AQ2:AQ3"/>
    <mergeCell ref="AF2:AF3"/>
    <mergeCell ref="AG2:AG3"/>
    <mergeCell ref="AH2:AH3"/>
    <mergeCell ref="AI2:AI3"/>
    <mergeCell ref="AJ2:AJ3"/>
    <mergeCell ref="AK2:AK3"/>
    <mergeCell ref="BD2:BD3"/>
    <mergeCell ref="BE2:BE3"/>
    <mergeCell ref="BF2:BF3"/>
    <mergeCell ref="BG2:BG3"/>
    <mergeCell ref="BH2:BH3"/>
    <mergeCell ref="BI2:BI3"/>
    <mergeCell ref="AR2:AR3"/>
    <mergeCell ref="AS2:AS3"/>
    <mergeCell ref="AT2:AT3"/>
    <mergeCell ref="AU2:AU3"/>
    <mergeCell ref="AV2:AV3"/>
    <mergeCell ref="AW2:AW3"/>
    <mergeCell ref="BP2:BP3"/>
    <mergeCell ref="BQ2:BQ3"/>
    <mergeCell ref="BR2:BR3"/>
    <mergeCell ref="BS2:BS3"/>
    <mergeCell ref="BU2:BU3"/>
    <mergeCell ref="BW2:BW3"/>
    <mergeCell ref="BJ2:BJ3"/>
    <mergeCell ref="BK2:BK3"/>
    <mergeCell ref="BL2:BL3"/>
    <mergeCell ref="BM2:BM3"/>
    <mergeCell ref="BN2:BN3"/>
    <mergeCell ref="BO2:BO3"/>
    <mergeCell ref="CD2:CD3"/>
    <mergeCell ref="CE2:CE3"/>
    <mergeCell ref="CF2:CF3"/>
    <mergeCell ref="CG2:CG3"/>
    <mergeCell ref="CH2:CH3"/>
    <mergeCell ref="CI2:CI3"/>
    <mergeCell ref="BX2:BX3"/>
    <mergeCell ref="BY2:BY3"/>
    <mergeCell ref="BZ2:BZ3"/>
    <mergeCell ref="CA2:CA3"/>
    <mergeCell ref="CB2:CB3"/>
    <mergeCell ref="CC2:CC3"/>
    <mergeCell ref="CQ2:CQ3"/>
    <mergeCell ref="CS2:CS3"/>
    <mergeCell ref="CT2:CT3"/>
    <mergeCell ref="CU2:CU3"/>
    <mergeCell ref="CV2:CV3"/>
    <mergeCell ref="CW2:CW3"/>
    <mergeCell ref="CJ2:CJ3"/>
    <mergeCell ref="CK2:CK3"/>
    <mergeCell ref="CL2:CL3"/>
    <mergeCell ref="CM2:CM3"/>
    <mergeCell ref="CN2:CN3"/>
    <mergeCell ref="CO2:CO3"/>
    <mergeCell ref="DJ2:DJ3"/>
    <mergeCell ref="DK2:DK3"/>
    <mergeCell ref="DD2:DD3"/>
    <mergeCell ref="DE2:DE3"/>
    <mergeCell ref="DF2:DF3"/>
    <mergeCell ref="DG2:DG3"/>
    <mergeCell ref="DH2:DH3"/>
    <mergeCell ref="DI2:DI3"/>
    <mergeCell ref="CX2:CX3"/>
    <mergeCell ref="CY2:CY3"/>
    <mergeCell ref="CZ2:CZ3"/>
    <mergeCell ref="DA2:DA3"/>
    <mergeCell ref="DB2:DB3"/>
    <mergeCell ref="DC2:DC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4"/>
  <dimension ref="A1:DR13"/>
  <sheetViews>
    <sheetView topLeftCell="P1" zoomScale="120" zoomScaleNormal="120" workbookViewId="0">
      <selection activeCell="U4" sqref="U4"/>
    </sheetView>
  </sheetViews>
  <sheetFormatPr baseColWidth="10" defaultRowHeight="15" x14ac:dyDescent="0.25"/>
  <cols>
    <col min="6" max="6" width="8" customWidth="1"/>
    <col min="7" max="7" width="6.42578125" customWidth="1"/>
    <col min="8" max="8" width="3.42578125" customWidth="1"/>
    <col min="9" max="9" width="3.28515625" customWidth="1"/>
    <col min="10" max="10" width="6.5703125" customWidth="1"/>
    <col min="11" max="11" width="8" customWidth="1"/>
    <col min="12" max="12" width="7.85546875" customWidth="1"/>
    <col min="13" max="13" width="7.42578125" customWidth="1"/>
    <col min="14" max="14" width="5.5703125" customWidth="1"/>
    <col min="15" max="15" width="6.5703125" customWidth="1"/>
    <col min="16" max="16" width="25.42578125" customWidth="1"/>
    <col min="28" max="28" width="19.140625" customWidth="1"/>
    <col min="51" max="51" width="20.85546875" customWidth="1"/>
    <col min="52" max="52" width="12.28515625" bestFit="1" customWidth="1"/>
    <col min="74" max="74" width="17.42578125" customWidth="1"/>
    <col min="75" max="75" width="12.28515625" bestFit="1" customWidth="1"/>
    <col min="76" max="76" width="6.28515625" customWidth="1"/>
    <col min="77" max="77" width="5.42578125" customWidth="1"/>
    <col min="78" max="78" width="5.7109375" customWidth="1"/>
    <col min="79" max="79" width="3.85546875" customWidth="1"/>
    <col min="80" max="80" width="5.5703125" customWidth="1"/>
    <col min="81" max="81" width="6.7109375" customWidth="1"/>
    <col min="82" max="82" width="4.7109375" customWidth="1"/>
    <col min="83" max="83" width="5.7109375" customWidth="1"/>
    <col min="84" max="84" width="6.7109375" customWidth="1"/>
    <col min="97" max="97" width="19" customWidth="1"/>
    <col min="120" max="120" width="18.28515625" customWidth="1"/>
    <col min="121" max="121" width="14.140625" customWidth="1"/>
  </cols>
  <sheetData>
    <row r="1" spans="1:122" s="3" customFormat="1" ht="41.25" customHeight="1" thickBot="1" x14ac:dyDescent="0.25">
      <c r="A1" s="1490" t="s">
        <v>14</v>
      </c>
      <c r="B1" s="1491"/>
      <c r="C1" s="1492"/>
      <c r="D1" s="1493" t="s">
        <v>1212</v>
      </c>
      <c r="E1" s="1494"/>
      <c r="F1" s="1485" t="s">
        <v>1213</v>
      </c>
      <c r="G1" s="1486"/>
      <c r="H1" s="1486"/>
      <c r="I1" s="1486"/>
      <c r="J1" s="1486"/>
      <c r="K1" s="1486"/>
      <c r="L1" s="1486"/>
      <c r="M1" s="1486"/>
      <c r="N1" s="1487"/>
      <c r="O1" s="1485" t="s">
        <v>1191</v>
      </c>
      <c r="P1" s="1486"/>
      <c r="Q1" s="1486"/>
      <c r="R1" s="1486"/>
      <c r="S1" s="1486"/>
      <c r="T1" s="1486"/>
      <c r="U1" s="1486"/>
      <c r="V1" s="1486"/>
      <c r="W1" s="1487"/>
      <c r="X1" s="1485" t="s">
        <v>1200</v>
      </c>
      <c r="Y1" s="1486"/>
      <c r="Z1" s="1486"/>
      <c r="AA1" s="1487"/>
      <c r="AB1" s="1485" t="s">
        <v>1214</v>
      </c>
      <c r="AC1" s="1486"/>
      <c r="AD1" s="1486"/>
      <c r="AE1" s="1486"/>
      <c r="AF1" s="1486"/>
      <c r="AG1" s="1486"/>
      <c r="AH1" s="1486"/>
      <c r="AI1" s="1486"/>
      <c r="AJ1" s="1486"/>
      <c r="AK1" s="1486"/>
      <c r="AL1" s="1486"/>
      <c r="AM1" s="1486"/>
      <c r="AN1" s="1486"/>
      <c r="AO1" s="1486"/>
      <c r="AP1" s="1486"/>
      <c r="AQ1" s="1486"/>
      <c r="AR1" s="1486"/>
      <c r="AS1" s="1486"/>
      <c r="AT1" s="1486"/>
      <c r="AU1" s="1486"/>
      <c r="AV1" s="1486"/>
      <c r="AW1" s="1487"/>
      <c r="AX1" s="549"/>
      <c r="AY1" s="1482" t="s">
        <v>0</v>
      </c>
      <c r="AZ1" s="1485" t="s">
        <v>1215</v>
      </c>
      <c r="BA1" s="1486"/>
      <c r="BB1" s="1486"/>
      <c r="BC1" s="1486"/>
      <c r="BD1" s="1486"/>
      <c r="BE1" s="1486"/>
      <c r="BF1" s="1486"/>
      <c r="BG1" s="1486"/>
      <c r="BH1" s="1486"/>
      <c r="BI1" s="1486"/>
      <c r="BJ1" s="1486"/>
      <c r="BK1" s="1486"/>
      <c r="BL1" s="1486"/>
      <c r="BM1" s="1486"/>
      <c r="BN1" s="1486"/>
      <c r="BO1" s="1486"/>
      <c r="BP1" s="1486"/>
      <c r="BQ1" s="1486"/>
      <c r="BR1" s="1486"/>
      <c r="BS1" s="1486"/>
      <c r="BT1" s="1487"/>
      <c r="BU1" s="549"/>
      <c r="BV1" s="1482" t="s">
        <v>2</v>
      </c>
      <c r="BW1" s="1485" t="s">
        <v>1216</v>
      </c>
      <c r="BX1" s="1486"/>
      <c r="BY1" s="1486"/>
      <c r="BZ1" s="1486"/>
      <c r="CA1" s="1486"/>
      <c r="CB1" s="1486"/>
      <c r="CC1" s="1486"/>
      <c r="CD1" s="1486"/>
      <c r="CE1" s="1486"/>
      <c r="CF1" s="1486"/>
      <c r="CG1" s="1486"/>
      <c r="CH1" s="1486"/>
      <c r="CI1" s="1486"/>
      <c r="CJ1" s="1486"/>
      <c r="CK1" s="1486"/>
      <c r="CL1" s="1486"/>
      <c r="CM1" s="1486"/>
      <c r="CN1" s="1486"/>
      <c r="CO1" s="1486"/>
      <c r="CP1" s="1486"/>
      <c r="CQ1" s="1487"/>
      <c r="CR1" s="549"/>
      <c r="CS1" s="1482" t="s">
        <v>3</v>
      </c>
      <c r="CT1" s="1506" t="s">
        <v>1217</v>
      </c>
      <c r="CU1" s="1507"/>
      <c r="CV1" s="1507"/>
      <c r="CW1" s="1507"/>
      <c r="CX1" s="1507"/>
      <c r="CY1" s="1507"/>
      <c r="CZ1" s="1507"/>
      <c r="DA1" s="1507"/>
      <c r="DB1" s="1507"/>
      <c r="DC1" s="1507"/>
      <c r="DD1" s="1507"/>
      <c r="DE1" s="1507"/>
      <c r="DF1" s="1507"/>
      <c r="DG1" s="1507"/>
      <c r="DH1" s="1507"/>
      <c r="DI1" s="1507"/>
      <c r="DJ1" s="1507"/>
      <c r="DK1" s="1507"/>
      <c r="DL1" s="1507"/>
      <c r="DM1" s="1507"/>
      <c r="DN1" s="1508"/>
      <c r="DO1" s="557"/>
      <c r="DP1" s="1482" t="s">
        <v>5</v>
      </c>
      <c r="DQ1" s="1451" t="s">
        <v>6</v>
      </c>
      <c r="DR1" s="1451" t="s">
        <v>1160</v>
      </c>
    </row>
    <row r="2" spans="1:122" s="3" customFormat="1" ht="28.5" customHeight="1" thickBot="1" x14ac:dyDescent="0.25">
      <c r="A2" s="1472" t="s">
        <v>14</v>
      </c>
      <c r="B2" s="1472" t="s">
        <v>15</v>
      </c>
      <c r="C2" s="1474" t="s">
        <v>15</v>
      </c>
      <c r="D2" s="53" t="s">
        <v>7</v>
      </c>
      <c r="E2" s="1476" t="s">
        <v>8</v>
      </c>
      <c r="F2" s="53" t="s">
        <v>9</v>
      </c>
      <c r="G2" s="1478" t="s">
        <v>10</v>
      </c>
      <c r="H2" s="1460" t="s">
        <v>11</v>
      </c>
      <c r="I2" s="1461"/>
      <c r="J2" s="1461"/>
      <c r="K2" s="1461"/>
      <c r="L2" s="1461"/>
      <c r="M2" s="1461"/>
      <c r="N2" s="1462"/>
      <c r="O2" s="1480" t="s">
        <v>12</v>
      </c>
      <c r="P2" s="1480" t="s">
        <v>13</v>
      </c>
      <c r="Q2" s="1460" t="s">
        <v>11</v>
      </c>
      <c r="R2" s="1461"/>
      <c r="S2" s="1461"/>
      <c r="T2" s="1461"/>
      <c r="U2" s="1461"/>
      <c r="V2" s="1461"/>
      <c r="W2" s="1462"/>
      <c r="X2" s="1460" t="s">
        <v>1192</v>
      </c>
      <c r="Y2" s="1461"/>
      <c r="Z2" s="1461"/>
      <c r="AA2" s="1461"/>
      <c r="AB2" s="1456" t="s">
        <v>1243</v>
      </c>
      <c r="AC2" s="175" t="s">
        <v>1240</v>
      </c>
      <c r="AD2" s="1456" t="s">
        <v>1244</v>
      </c>
      <c r="AE2" s="1464" t="s">
        <v>1245</v>
      </c>
      <c r="AF2" s="1451" t="s">
        <v>1246</v>
      </c>
      <c r="AG2" s="1451" t="s">
        <v>1247</v>
      </c>
      <c r="AH2" s="1451" t="s">
        <v>1248</v>
      </c>
      <c r="AI2" s="1451" t="s">
        <v>1249</v>
      </c>
      <c r="AJ2" s="1451" t="s">
        <v>1250</v>
      </c>
      <c r="AK2" s="1451" t="s">
        <v>1251</v>
      </c>
      <c r="AL2" s="1451" t="s">
        <v>1252</v>
      </c>
      <c r="AM2" s="1451" t="s">
        <v>1253</v>
      </c>
      <c r="AN2" s="1451" t="s">
        <v>1254</v>
      </c>
      <c r="AO2" s="1451" t="s">
        <v>1255</v>
      </c>
      <c r="AP2" s="1451" t="s">
        <v>1206</v>
      </c>
      <c r="AQ2" s="1470" t="s">
        <v>1256</v>
      </c>
      <c r="AR2" s="1466" t="s">
        <v>1257</v>
      </c>
      <c r="AS2" s="1468" t="s">
        <v>1270</v>
      </c>
      <c r="AT2" s="1468" t="s">
        <v>1259</v>
      </c>
      <c r="AU2" s="1468" t="s">
        <v>1258</v>
      </c>
      <c r="AV2" s="1495" t="s">
        <v>1234</v>
      </c>
      <c r="AW2" s="1495" t="s">
        <v>1242</v>
      </c>
      <c r="AX2" s="1496" t="s">
        <v>1303</v>
      </c>
      <c r="AY2" s="1483"/>
      <c r="AZ2" s="1488" t="s">
        <v>1</v>
      </c>
      <c r="BA2" s="177" t="s">
        <v>1269</v>
      </c>
      <c r="BB2" s="1488" t="s">
        <v>1244</v>
      </c>
      <c r="BC2" s="1488" t="s">
        <v>1161</v>
      </c>
      <c r="BD2" s="1488" t="s">
        <v>1246</v>
      </c>
      <c r="BE2" s="1488" t="s">
        <v>1247</v>
      </c>
      <c r="BF2" s="1458" t="s">
        <v>1260</v>
      </c>
      <c r="BG2" s="1458" t="s">
        <v>1261</v>
      </c>
      <c r="BH2" s="1458" t="s">
        <v>1250</v>
      </c>
      <c r="BI2" s="1458" t="s">
        <v>1262</v>
      </c>
      <c r="BJ2" s="1458" t="s">
        <v>1263</v>
      </c>
      <c r="BK2" s="1458" t="s">
        <v>1264</v>
      </c>
      <c r="BL2" s="1458" t="s">
        <v>1254</v>
      </c>
      <c r="BM2" s="1458" t="s">
        <v>1255</v>
      </c>
      <c r="BN2" s="1458" t="s">
        <v>1265</v>
      </c>
      <c r="BO2" s="1458" t="s">
        <v>1266</v>
      </c>
      <c r="BP2" s="1488" t="s">
        <v>1267</v>
      </c>
      <c r="BQ2" s="1456" t="s">
        <v>1271</v>
      </c>
      <c r="BR2" s="1451" t="s">
        <v>1258</v>
      </c>
      <c r="BS2" s="1451" t="s">
        <v>1234</v>
      </c>
      <c r="BT2" s="1451" t="s">
        <v>1242</v>
      </c>
      <c r="BU2" s="1498" t="s">
        <v>1304</v>
      </c>
      <c r="BV2" s="1504" t="e">
        <f>+#REF!*1.029</f>
        <v>#REF!</v>
      </c>
      <c r="BW2" s="1451" t="s">
        <v>1243</v>
      </c>
      <c r="BX2" s="181" t="s">
        <v>1272</v>
      </c>
      <c r="BY2" s="1451" t="s">
        <v>1274</v>
      </c>
      <c r="BZ2" s="1451" t="s">
        <v>1161</v>
      </c>
      <c r="CA2" s="1451" t="s">
        <v>1246</v>
      </c>
      <c r="CB2" s="1451" t="s">
        <v>1247</v>
      </c>
      <c r="CC2" s="1451" t="s">
        <v>1275</v>
      </c>
      <c r="CD2" s="1451" t="s">
        <v>1261</v>
      </c>
      <c r="CE2" s="1458" t="s">
        <v>1250</v>
      </c>
      <c r="CF2" s="1451" t="s">
        <v>1276</v>
      </c>
      <c r="CG2" s="1451" t="s">
        <v>1252</v>
      </c>
      <c r="CH2" s="1451" t="s">
        <v>1277</v>
      </c>
      <c r="CI2" s="1451" t="s">
        <v>1278</v>
      </c>
      <c r="CJ2" s="1451" t="s">
        <v>1279</v>
      </c>
      <c r="CK2" s="1451" t="s">
        <v>1280</v>
      </c>
      <c r="CL2" s="1451" t="s">
        <v>1281</v>
      </c>
      <c r="CM2" s="1451" t="s">
        <v>1267</v>
      </c>
      <c r="CN2" s="1451" t="s">
        <v>1268</v>
      </c>
      <c r="CO2" s="1451" t="s">
        <v>1258</v>
      </c>
      <c r="CP2" s="1451" t="s">
        <v>1234</v>
      </c>
      <c r="CQ2" s="1451" t="s">
        <v>1242</v>
      </c>
      <c r="CR2" s="1500" t="s">
        <v>1304</v>
      </c>
      <c r="CS2" s="1483"/>
      <c r="CT2" s="1456" t="s">
        <v>4</v>
      </c>
      <c r="CU2" s="176" t="s">
        <v>1282</v>
      </c>
      <c r="CV2" s="1456" t="s">
        <v>1244</v>
      </c>
      <c r="CW2" s="1456" t="s">
        <v>1162</v>
      </c>
      <c r="CX2" s="1451" t="s">
        <v>1285</v>
      </c>
      <c r="CY2" s="1451" t="s">
        <v>1286</v>
      </c>
      <c r="CZ2" s="1451" t="s">
        <v>1287</v>
      </c>
      <c r="DA2" s="1451" t="s">
        <v>1261</v>
      </c>
      <c r="DB2" s="1451" t="s">
        <v>1288</v>
      </c>
      <c r="DC2" s="1451" t="s">
        <v>1289</v>
      </c>
      <c r="DD2" s="1451" t="s">
        <v>1290</v>
      </c>
      <c r="DE2" s="1451" t="s">
        <v>1235</v>
      </c>
      <c r="DF2" s="1451" t="s">
        <v>1291</v>
      </c>
      <c r="DG2" s="1451" t="s">
        <v>1292</v>
      </c>
      <c r="DH2" s="1451" t="s">
        <v>1265</v>
      </c>
      <c r="DI2" s="1451" t="s">
        <v>1267</v>
      </c>
      <c r="DJ2" s="1451" t="s">
        <v>1222</v>
      </c>
      <c r="DK2" s="1451" t="s">
        <v>1228</v>
      </c>
      <c r="DL2" s="1451" t="s">
        <v>1233</v>
      </c>
      <c r="DM2" s="1451" t="s">
        <v>1234</v>
      </c>
      <c r="DN2" s="1451" t="s">
        <v>1284</v>
      </c>
      <c r="DO2" s="1500" t="s">
        <v>1304</v>
      </c>
      <c r="DP2" s="1502">
        <f>+CS2*1.044</f>
        <v>0</v>
      </c>
      <c r="DQ2" s="1495"/>
      <c r="DR2" s="1495"/>
    </row>
    <row r="3" spans="1:122" s="3" customFormat="1" ht="38.25" customHeight="1" thickBot="1" x14ac:dyDescent="0.25">
      <c r="A3" s="1473"/>
      <c r="B3" s="1473"/>
      <c r="C3" s="1475"/>
      <c r="D3" s="4"/>
      <c r="E3" s="1477"/>
      <c r="F3" s="4"/>
      <c r="G3" s="1479"/>
      <c r="H3" s="170" t="s">
        <v>16</v>
      </c>
      <c r="I3" s="170" t="s">
        <v>17</v>
      </c>
      <c r="J3" s="170" t="s">
        <v>18</v>
      </c>
      <c r="K3" s="170" t="s">
        <v>1229</v>
      </c>
      <c r="L3" s="170" t="s">
        <v>20</v>
      </c>
      <c r="M3" s="170" t="s">
        <v>21</v>
      </c>
      <c r="N3" s="171" t="s">
        <v>22</v>
      </c>
      <c r="O3" s="1481"/>
      <c r="P3" s="1481"/>
      <c r="Q3" s="172" t="s">
        <v>16</v>
      </c>
      <c r="R3" s="173" t="s">
        <v>17</v>
      </c>
      <c r="S3" s="173" t="s">
        <v>23</v>
      </c>
      <c r="T3" s="173" t="s">
        <v>19</v>
      </c>
      <c r="U3" s="173" t="s">
        <v>20</v>
      </c>
      <c r="V3" s="173" t="s">
        <v>24</v>
      </c>
      <c r="W3" s="174" t="s">
        <v>22</v>
      </c>
      <c r="X3" s="173" t="s">
        <v>1156</v>
      </c>
      <c r="Y3" s="173" t="s">
        <v>1157</v>
      </c>
      <c r="Z3" s="173" t="s">
        <v>1158</v>
      </c>
      <c r="AA3" s="174" t="s">
        <v>1159</v>
      </c>
      <c r="AB3" s="1463"/>
      <c r="AC3" s="144" t="s">
        <v>1241</v>
      </c>
      <c r="AD3" s="1463"/>
      <c r="AE3" s="1465"/>
      <c r="AF3" s="1495"/>
      <c r="AG3" s="1495"/>
      <c r="AH3" s="1495"/>
      <c r="AI3" s="1452"/>
      <c r="AJ3" s="1452"/>
      <c r="AK3" s="1452"/>
      <c r="AL3" s="1452"/>
      <c r="AM3" s="1452"/>
      <c r="AN3" s="1452"/>
      <c r="AO3" s="1452"/>
      <c r="AP3" s="1452"/>
      <c r="AQ3" s="1471"/>
      <c r="AR3" s="1467"/>
      <c r="AS3" s="1469"/>
      <c r="AT3" s="1469"/>
      <c r="AU3" s="1469"/>
      <c r="AV3" s="1452"/>
      <c r="AW3" s="1452"/>
      <c r="AX3" s="1497"/>
      <c r="AY3" s="1484"/>
      <c r="AZ3" s="1489"/>
      <c r="BA3" s="178" t="s">
        <v>1241</v>
      </c>
      <c r="BB3" s="1489"/>
      <c r="BC3" s="1489"/>
      <c r="BD3" s="1489"/>
      <c r="BE3" s="1489"/>
      <c r="BF3" s="1459"/>
      <c r="BG3" s="1459"/>
      <c r="BH3" s="1459"/>
      <c r="BI3" s="1459"/>
      <c r="BJ3" s="1459"/>
      <c r="BK3" s="1459"/>
      <c r="BL3" s="1459"/>
      <c r="BM3" s="1459"/>
      <c r="BN3" s="1459"/>
      <c r="BO3" s="1459"/>
      <c r="BP3" s="1489"/>
      <c r="BQ3" s="1457"/>
      <c r="BR3" s="1452"/>
      <c r="BS3" s="1452"/>
      <c r="BT3" s="1452"/>
      <c r="BU3" s="1499"/>
      <c r="BV3" s="1505"/>
      <c r="BW3" s="1452"/>
      <c r="BX3" s="182" t="s">
        <v>1273</v>
      </c>
      <c r="BY3" s="1452"/>
      <c r="BZ3" s="1452"/>
      <c r="CA3" s="1452"/>
      <c r="CB3" s="1452"/>
      <c r="CC3" s="1452"/>
      <c r="CD3" s="1452"/>
      <c r="CE3" s="1459"/>
      <c r="CF3" s="1452"/>
      <c r="CG3" s="1452"/>
      <c r="CH3" s="1452"/>
      <c r="CI3" s="1452"/>
      <c r="CJ3" s="1452"/>
      <c r="CK3" s="1452"/>
      <c r="CL3" s="1452"/>
      <c r="CM3" s="1452"/>
      <c r="CN3" s="1452"/>
      <c r="CO3" s="1452"/>
      <c r="CP3" s="1452"/>
      <c r="CQ3" s="1452"/>
      <c r="CR3" s="1501"/>
      <c r="CS3" s="1484"/>
      <c r="CT3" s="1457"/>
      <c r="CU3" s="182" t="s">
        <v>1283</v>
      </c>
      <c r="CV3" s="1457"/>
      <c r="CW3" s="1457"/>
      <c r="CX3" s="1452"/>
      <c r="CY3" s="1452"/>
      <c r="CZ3" s="1452"/>
      <c r="DA3" s="1452"/>
      <c r="DB3" s="1452"/>
      <c r="DC3" s="1452"/>
      <c r="DD3" s="1452"/>
      <c r="DE3" s="1452"/>
      <c r="DF3" s="1452"/>
      <c r="DG3" s="1452"/>
      <c r="DH3" s="1452"/>
      <c r="DI3" s="1452"/>
      <c r="DJ3" s="1452"/>
      <c r="DK3" s="1452"/>
      <c r="DL3" s="1452"/>
      <c r="DM3" s="1452"/>
      <c r="DN3" s="1452"/>
      <c r="DO3" s="1501"/>
      <c r="DP3" s="1503"/>
      <c r="DQ3" s="1452"/>
      <c r="DR3" s="1452"/>
    </row>
    <row r="4" spans="1:122" s="3" customFormat="1" ht="69.75" customHeight="1" thickBot="1" x14ac:dyDescent="0.25">
      <c r="A4" s="276">
        <v>4</v>
      </c>
      <c r="B4" s="277" t="s">
        <v>803</v>
      </c>
      <c r="C4" s="276" t="s">
        <v>871</v>
      </c>
      <c r="D4" s="278" t="s">
        <v>843</v>
      </c>
      <c r="E4" s="558" t="s">
        <v>844</v>
      </c>
      <c r="F4" s="558" t="s">
        <v>845</v>
      </c>
      <c r="G4" s="558" t="s">
        <v>846</v>
      </c>
      <c r="H4" s="560">
        <v>0.35</v>
      </c>
      <c r="I4" s="558">
        <v>2023</v>
      </c>
      <c r="J4" s="559" t="s">
        <v>1305</v>
      </c>
      <c r="K4" s="559" t="s">
        <v>875</v>
      </c>
      <c r="L4" s="300" t="s">
        <v>33</v>
      </c>
      <c r="M4" s="301">
        <v>0.44</v>
      </c>
      <c r="N4" s="301">
        <v>0.44</v>
      </c>
      <c r="O4" s="565" t="s">
        <v>876</v>
      </c>
      <c r="P4" s="559" t="s">
        <v>877</v>
      </c>
      <c r="Q4" s="559">
        <v>0</v>
      </c>
      <c r="R4" s="559">
        <v>2023</v>
      </c>
      <c r="S4" s="559" t="s">
        <v>878</v>
      </c>
      <c r="T4" s="559" t="s">
        <v>879</v>
      </c>
      <c r="U4" s="559" t="s">
        <v>33</v>
      </c>
      <c r="V4" s="566">
        <v>8409.8062648753239</v>
      </c>
      <c r="W4" s="559">
        <v>8409.8062648753239</v>
      </c>
      <c r="X4" s="559">
        <v>2007</v>
      </c>
      <c r="Y4" s="559">
        <v>1029</v>
      </c>
      <c r="Z4" s="559">
        <v>2969</v>
      </c>
      <c r="AA4" s="559">
        <v>2405</v>
      </c>
      <c r="AB4" s="302">
        <v>1907155957</v>
      </c>
      <c r="AC4" s="302"/>
      <c r="AD4" s="295"/>
      <c r="AE4" s="295"/>
      <c r="AF4" s="300"/>
      <c r="AG4" s="300"/>
      <c r="AH4" s="300"/>
      <c r="AI4" s="300"/>
      <c r="AJ4" s="300"/>
      <c r="AK4" s="300"/>
      <c r="AL4" s="300"/>
      <c r="AM4" s="300"/>
      <c r="AN4" s="300"/>
      <c r="AO4" s="300"/>
      <c r="AP4" s="300"/>
      <c r="AQ4" s="300"/>
      <c r="AR4" s="300"/>
      <c r="AS4" s="300"/>
      <c r="AT4" s="300"/>
      <c r="AU4" s="300"/>
      <c r="AV4" s="300"/>
      <c r="AW4" s="300"/>
      <c r="AX4" s="300"/>
      <c r="AY4" s="425">
        <f>SUM(AB4:AW4)</f>
        <v>1907155957</v>
      </c>
      <c r="AZ4" s="327">
        <v>1000000000</v>
      </c>
      <c r="BA4" s="327"/>
      <c r="BB4" s="328">
        <f>+AD4</f>
        <v>0</v>
      </c>
      <c r="BC4" s="328"/>
      <c r="BD4" s="329"/>
      <c r="BE4" s="329"/>
      <c r="BF4" s="329"/>
      <c r="BG4" s="329"/>
      <c r="BH4" s="329"/>
      <c r="BI4" s="329"/>
      <c r="BJ4" s="329"/>
      <c r="BK4" s="329"/>
      <c r="BL4" s="329"/>
      <c r="BM4" s="329"/>
      <c r="BN4" s="329"/>
      <c r="BO4" s="329"/>
      <c r="BP4" s="329"/>
      <c r="BQ4" s="329"/>
      <c r="BR4" s="329"/>
      <c r="BS4" s="329"/>
      <c r="BT4" s="329"/>
      <c r="BU4" s="556"/>
      <c r="BV4" s="435">
        <f t="shared" ref="BV4:BV12" si="0">+SUM(AZ4:BC4)</f>
        <v>1000000000</v>
      </c>
      <c r="BW4" s="329">
        <v>2750000000</v>
      </c>
      <c r="BX4" s="329"/>
      <c r="BY4" s="328"/>
      <c r="BZ4" s="328"/>
      <c r="CA4" s="329"/>
      <c r="CB4" s="329"/>
      <c r="CC4" s="329"/>
      <c r="CD4" s="329"/>
      <c r="CE4" s="329"/>
      <c r="CF4" s="329"/>
      <c r="CG4" s="329"/>
      <c r="CH4" s="329"/>
      <c r="CI4" s="329"/>
      <c r="CJ4" s="329"/>
      <c r="CK4" s="329"/>
      <c r="CL4" s="329"/>
      <c r="CM4" s="329"/>
      <c r="CN4" s="329"/>
      <c r="CO4" s="329"/>
      <c r="CP4" s="329"/>
      <c r="CQ4" s="329"/>
      <c r="CR4" s="329"/>
      <c r="CS4" s="442">
        <f>SUM(BW4:CR4)</f>
        <v>2750000000</v>
      </c>
      <c r="CT4" s="329">
        <v>2250000000</v>
      </c>
      <c r="CU4" s="329"/>
      <c r="CV4" s="329"/>
      <c r="CW4" s="329"/>
      <c r="CX4" s="329"/>
      <c r="CY4" s="330"/>
      <c r="CZ4" s="330"/>
      <c r="DA4" s="330"/>
      <c r="DB4" s="330"/>
      <c r="DC4" s="330"/>
      <c r="DD4" s="330"/>
      <c r="DE4" s="330"/>
      <c r="DF4" s="330"/>
      <c r="DG4" s="330"/>
      <c r="DH4" s="330"/>
      <c r="DI4" s="330"/>
      <c r="DJ4" s="330"/>
      <c r="DK4" s="330"/>
      <c r="DL4" s="330"/>
      <c r="DM4" s="330"/>
      <c r="DN4" s="330"/>
      <c r="DO4" s="330"/>
      <c r="DP4" s="454">
        <f t="shared" ref="DP4:DP9" si="1">+SUM(CT4:CW4)</f>
        <v>2250000000</v>
      </c>
      <c r="DQ4" s="331">
        <f t="shared" ref="DQ4:DQ12" si="2">+AY4+BV4+CS4+DP4</f>
        <v>7907155957</v>
      </c>
      <c r="DR4" s="332" t="s">
        <v>1221</v>
      </c>
    </row>
    <row r="5" spans="1:122" s="3" customFormat="1" ht="50.1" customHeight="1" x14ac:dyDescent="0.2">
      <c r="A5" s="276">
        <v>4</v>
      </c>
      <c r="B5" s="277" t="s">
        <v>803</v>
      </c>
      <c r="C5" s="276" t="s">
        <v>871</v>
      </c>
      <c r="D5" s="278" t="s">
        <v>843</v>
      </c>
      <c r="E5" s="276" t="s">
        <v>844</v>
      </c>
      <c r="F5" s="558" t="s">
        <v>872</v>
      </c>
      <c r="G5" s="558" t="s">
        <v>873</v>
      </c>
      <c r="H5" s="558">
        <v>0</v>
      </c>
      <c r="I5" s="558"/>
      <c r="J5" s="559" t="s">
        <v>874</v>
      </c>
      <c r="K5" s="559" t="s">
        <v>875</v>
      </c>
      <c r="L5" s="300" t="s">
        <v>33</v>
      </c>
      <c r="M5" s="301">
        <v>0.11</v>
      </c>
      <c r="N5" s="301">
        <v>0.11</v>
      </c>
      <c r="O5" s="289" t="s">
        <v>881</v>
      </c>
      <c r="P5" s="300" t="s">
        <v>882</v>
      </c>
      <c r="Q5" s="300">
        <v>0</v>
      </c>
      <c r="R5" s="300">
        <v>2023</v>
      </c>
      <c r="S5" s="300" t="s">
        <v>880</v>
      </c>
      <c r="T5" s="300" t="s">
        <v>105</v>
      </c>
      <c r="U5" s="300" t="s">
        <v>33</v>
      </c>
      <c r="V5" s="300">
        <v>1</v>
      </c>
      <c r="W5" s="301">
        <v>0.11</v>
      </c>
      <c r="X5" s="300">
        <v>1</v>
      </c>
      <c r="Y5" s="300"/>
      <c r="Z5" s="300"/>
      <c r="AA5" s="300"/>
      <c r="AB5" s="302">
        <v>1500000000</v>
      </c>
      <c r="AC5" s="302"/>
      <c r="AD5" s="300"/>
      <c r="AE5" s="300"/>
      <c r="AF5" s="300"/>
      <c r="AG5" s="300"/>
      <c r="AH5" s="300"/>
      <c r="AI5" s="300"/>
      <c r="AJ5" s="300"/>
      <c r="AK5" s="300"/>
      <c r="AL5" s="300"/>
      <c r="AM5" s="300"/>
      <c r="AN5" s="300"/>
      <c r="AO5" s="300"/>
      <c r="AP5" s="300"/>
      <c r="AQ5" s="300"/>
      <c r="AR5" s="300"/>
      <c r="AS5" s="300"/>
      <c r="AT5" s="300"/>
      <c r="AU5" s="300"/>
      <c r="AV5" s="300"/>
      <c r="AW5" s="300"/>
      <c r="AX5" s="300"/>
      <c r="AY5" s="425">
        <f t="shared" ref="AY5:AY12" si="3">SUM(AB5:AW5)</f>
        <v>1500000000</v>
      </c>
      <c r="AZ5" s="327"/>
      <c r="BA5" s="327"/>
      <c r="BB5" s="329"/>
      <c r="BC5" s="329"/>
      <c r="BD5" s="329"/>
      <c r="BE5" s="329"/>
      <c r="BF5" s="329"/>
      <c r="BG5" s="329"/>
      <c r="BH5" s="329"/>
      <c r="BI5" s="329"/>
      <c r="BJ5" s="329"/>
      <c r="BK5" s="329"/>
      <c r="BL5" s="329"/>
      <c r="BM5" s="329"/>
      <c r="BN5" s="329"/>
      <c r="BO5" s="329"/>
      <c r="BP5" s="329"/>
      <c r="BQ5" s="329"/>
      <c r="BR5" s="329"/>
      <c r="BS5" s="329"/>
      <c r="BT5" s="329"/>
      <c r="BU5" s="329"/>
      <c r="BV5" s="436">
        <f t="shared" si="0"/>
        <v>0</v>
      </c>
      <c r="BW5" s="329"/>
      <c r="BX5" s="329"/>
      <c r="BY5" s="329"/>
      <c r="BZ5" s="329"/>
      <c r="CA5" s="329"/>
      <c r="CB5" s="329"/>
      <c r="CC5" s="329"/>
      <c r="CD5" s="329"/>
      <c r="CE5" s="329"/>
      <c r="CF5" s="329"/>
      <c r="CG5" s="329"/>
      <c r="CH5" s="329"/>
      <c r="CI5" s="329"/>
      <c r="CJ5" s="329"/>
      <c r="CK5" s="329"/>
      <c r="CL5" s="329"/>
      <c r="CM5" s="329"/>
      <c r="CN5" s="329"/>
      <c r="CO5" s="329"/>
      <c r="CP5" s="329"/>
      <c r="CQ5" s="329"/>
      <c r="CR5" s="329"/>
      <c r="CS5" s="442">
        <f>SUM(BW5:CR5)</f>
        <v>0</v>
      </c>
      <c r="CT5" s="329"/>
      <c r="CU5" s="329"/>
      <c r="CW5" s="329"/>
      <c r="CX5" s="329"/>
      <c r="CY5" s="330"/>
      <c r="CZ5" s="330"/>
      <c r="DA5" s="330"/>
      <c r="DB5" s="330"/>
      <c r="DC5" s="330"/>
      <c r="DD5" s="330"/>
      <c r="DE5" s="330"/>
      <c r="DF5" s="330"/>
      <c r="DG5" s="330"/>
      <c r="DH5" s="330"/>
      <c r="DI5" s="330"/>
      <c r="DJ5" s="330"/>
      <c r="DK5" s="330"/>
      <c r="DL5" s="330"/>
      <c r="DM5" s="330"/>
      <c r="DN5" s="330"/>
      <c r="DO5" s="330"/>
      <c r="DP5" s="454">
        <f>+SUM(CT5:CW5)</f>
        <v>0</v>
      </c>
      <c r="DQ5" s="331">
        <f t="shared" si="2"/>
        <v>1500000000</v>
      </c>
      <c r="DR5" s="332" t="s">
        <v>1221</v>
      </c>
    </row>
    <row r="6" spans="1:122" s="3" customFormat="1" ht="50.1" customHeight="1" x14ac:dyDescent="0.2">
      <c r="A6" s="276">
        <v>4</v>
      </c>
      <c r="B6" s="277" t="s">
        <v>803</v>
      </c>
      <c r="C6" s="276" t="s">
        <v>871</v>
      </c>
      <c r="D6" s="278" t="s">
        <v>843</v>
      </c>
      <c r="E6" s="276" t="s">
        <v>844</v>
      </c>
      <c r="F6" s="276" t="s">
        <v>845</v>
      </c>
      <c r="G6" s="558" t="s">
        <v>846</v>
      </c>
      <c r="H6" s="560">
        <v>0.35</v>
      </c>
      <c r="I6" s="558">
        <v>2023</v>
      </c>
      <c r="J6" s="559" t="s">
        <v>1305</v>
      </c>
      <c r="K6" s="559" t="s">
        <v>875</v>
      </c>
      <c r="L6" s="300" t="s">
        <v>33</v>
      </c>
      <c r="M6" s="301">
        <v>0.44</v>
      </c>
      <c r="N6" s="301">
        <v>0.44</v>
      </c>
      <c r="O6" s="289" t="s">
        <v>883</v>
      </c>
      <c r="P6" s="300" t="s">
        <v>884</v>
      </c>
      <c r="Q6" s="300">
        <v>0</v>
      </c>
      <c r="R6" s="300">
        <v>2023</v>
      </c>
      <c r="S6" s="300" t="s">
        <v>850</v>
      </c>
      <c r="T6" s="300" t="s">
        <v>105</v>
      </c>
      <c r="U6" s="300" t="s">
        <v>33</v>
      </c>
      <c r="V6" s="300">
        <v>1</v>
      </c>
      <c r="W6" s="300">
        <v>1</v>
      </c>
      <c r="X6" s="300">
        <v>1</v>
      </c>
      <c r="Y6" s="300"/>
      <c r="Z6" s="300"/>
      <c r="AA6" s="300"/>
      <c r="AB6" s="302">
        <v>1116286997</v>
      </c>
      <c r="AC6" s="302"/>
      <c r="AD6" s="300"/>
      <c r="AE6" s="300"/>
      <c r="AF6" s="300"/>
      <c r="AG6" s="300"/>
      <c r="AH6" s="300"/>
      <c r="AI6" s="300"/>
      <c r="AJ6" s="300"/>
      <c r="AK6" s="300"/>
      <c r="AL6" s="300"/>
      <c r="AM6" s="300"/>
      <c r="AN6" s="300"/>
      <c r="AO6" s="300"/>
      <c r="AP6" s="300"/>
      <c r="AQ6" s="300"/>
      <c r="AR6" s="300"/>
      <c r="AS6" s="300"/>
      <c r="AT6" s="300"/>
      <c r="AU6" s="300"/>
      <c r="AV6" s="300"/>
      <c r="AW6" s="300"/>
      <c r="AX6" s="300"/>
      <c r="AY6" s="425">
        <f t="shared" si="3"/>
        <v>1116286997</v>
      </c>
      <c r="AZ6" s="327"/>
      <c r="BA6" s="327"/>
      <c r="BB6" s="523"/>
      <c r="BC6" s="523"/>
      <c r="BD6" s="523"/>
      <c r="BE6" s="523"/>
      <c r="BF6" s="523"/>
      <c r="BG6" s="523"/>
      <c r="BH6" s="329"/>
      <c r="BI6" s="329"/>
      <c r="BJ6" s="329"/>
      <c r="BK6" s="329"/>
      <c r="BL6" s="329"/>
      <c r="BM6" s="329"/>
      <c r="BN6" s="329"/>
      <c r="BO6" s="329"/>
      <c r="BP6" s="523"/>
      <c r="BQ6" s="523"/>
      <c r="BR6" s="523"/>
      <c r="BS6" s="523"/>
      <c r="BT6" s="523"/>
      <c r="BU6" s="523"/>
      <c r="BV6" s="436">
        <f t="shared" si="0"/>
        <v>0</v>
      </c>
      <c r="BW6" s="523"/>
      <c r="BX6" s="523"/>
      <c r="BY6" s="523"/>
      <c r="BZ6" s="523"/>
      <c r="CA6" s="523"/>
      <c r="CB6" s="523"/>
      <c r="CC6" s="523"/>
      <c r="CD6" s="523"/>
      <c r="CE6" s="523"/>
      <c r="CF6" s="523"/>
      <c r="CG6" s="523"/>
      <c r="CH6" s="523"/>
      <c r="CI6" s="523"/>
      <c r="CJ6" s="523"/>
      <c r="CK6" s="523"/>
      <c r="CL6" s="523"/>
      <c r="CM6" s="523"/>
      <c r="CN6" s="523"/>
      <c r="CO6" s="523"/>
      <c r="CP6" s="523"/>
      <c r="CQ6" s="523"/>
      <c r="CR6" s="523"/>
      <c r="CS6" s="442">
        <f t="shared" ref="CS6:CS12" si="4">SUM(BW6:CR6)</f>
        <v>0</v>
      </c>
      <c r="CT6" s="523"/>
      <c r="CU6" s="523"/>
      <c r="CV6" s="523"/>
      <c r="CW6" s="523"/>
      <c r="CX6" s="523"/>
      <c r="CY6" s="524"/>
      <c r="CZ6" s="524"/>
      <c r="DA6" s="524"/>
      <c r="DB6" s="524"/>
      <c r="DC6" s="330"/>
      <c r="DD6" s="330"/>
      <c r="DE6" s="330"/>
      <c r="DF6" s="330"/>
      <c r="DG6" s="330"/>
      <c r="DH6" s="330"/>
      <c r="DI6" s="330"/>
      <c r="DJ6" s="330"/>
      <c r="DK6" s="330"/>
      <c r="DL6" s="330"/>
      <c r="DM6" s="330"/>
      <c r="DN6" s="330"/>
      <c r="DO6" s="330"/>
      <c r="DP6" s="454">
        <f t="shared" si="1"/>
        <v>0</v>
      </c>
      <c r="DQ6" s="331">
        <f t="shared" si="2"/>
        <v>1116286997</v>
      </c>
      <c r="DR6" s="332" t="s">
        <v>1221</v>
      </c>
    </row>
    <row r="7" spans="1:122" s="3" customFormat="1" ht="50.1" customHeight="1" x14ac:dyDescent="0.2">
      <c r="A7" s="276">
        <v>4</v>
      </c>
      <c r="B7" s="277" t="s">
        <v>803</v>
      </c>
      <c r="C7" s="276" t="s">
        <v>871</v>
      </c>
      <c r="D7" s="278" t="s">
        <v>843</v>
      </c>
      <c r="E7" s="276" t="s">
        <v>844</v>
      </c>
      <c r="F7" s="558" t="s">
        <v>845</v>
      </c>
      <c r="G7" s="558" t="s">
        <v>846</v>
      </c>
      <c r="H7" s="560">
        <v>0.35</v>
      </c>
      <c r="I7" s="558">
        <v>2023</v>
      </c>
      <c r="J7" s="559" t="s">
        <v>1305</v>
      </c>
      <c r="K7" s="559" t="s">
        <v>875</v>
      </c>
      <c r="L7" s="300" t="s">
        <v>33</v>
      </c>
      <c r="M7" s="301">
        <v>0.44</v>
      </c>
      <c r="N7" s="301">
        <v>0.44</v>
      </c>
      <c r="O7" s="289" t="s">
        <v>885</v>
      </c>
      <c r="P7" s="300" t="s">
        <v>886</v>
      </c>
      <c r="Q7" s="300">
        <v>0</v>
      </c>
      <c r="R7" s="300">
        <v>2023</v>
      </c>
      <c r="S7" s="300" t="s">
        <v>850</v>
      </c>
      <c r="T7" s="300" t="s">
        <v>105</v>
      </c>
      <c r="U7" s="300" t="s">
        <v>33</v>
      </c>
      <c r="V7" s="300">
        <v>10</v>
      </c>
      <c r="W7" s="300">
        <v>10</v>
      </c>
      <c r="X7" s="300">
        <v>5</v>
      </c>
      <c r="Y7" s="300">
        <v>4</v>
      </c>
      <c r="Z7" s="300">
        <v>1</v>
      </c>
      <c r="AA7" s="300">
        <v>0</v>
      </c>
      <c r="AB7" s="302">
        <v>2539000000</v>
      </c>
      <c r="AC7" s="302"/>
      <c r="AD7" s="300"/>
      <c r="AE7" s="300"/>
      <c r="AF7" s="300"/>
      <c r="AG7" s="300"/>
      <c r="AH7" s="300"/>
      <c r="AI7" s="300"/>
      <c r="AJ7" s="300"/>
      <c r="AK7" s="300"/>
      <c r="AL7" s="300"/>
      <c r="AM7" s="300"/>
      <c r="AN7" s="300"/>
      <c r="AO7" s="300"/>
      <c r="AP7" s="300"/>
      <c r="AQ7" s="300"/>
      <c r="AR7" s="300"/>
      <c r="AS7" s="300"/>
      <c r="AT7" s="300"/>
      <c r="AU7" s="300"/>
      <c r="AV7" s="300"/>
      <c r="AW7" s="300"/>
      <c r="AX7" s="300"/>
      <c r="AY7" s="425">
        <f t="shared" si="3"/>
        <v>2539000000</v>
      </c>
      <c r="AZ7" s="302">
        <v>2150000000</v>
      </c>
      <c r="BA7" s="302"/>
      <c r="BB7" s="523"/>
      <c r="BC7" s="523"/>
      <c r="BD7" s="523"/>
      <c r="BE7" s="523"/>
      <c r="BF7" s="523"/>
      <c r="BG7" s="523"/>
      <c r="BH7" s="523"/>
      <c r="BI7" s="523"/>
      <c r="BJ7" s="523"/>
      <c r="BK7" s="523"/>
      <c r="BL7" s="523"/>
      <c r="BM7" s="523"/>
      <c r="BN7" s="523"/>
      <c r="BO7" s="523"/>
      <c r="BP7" s="523"/>
      <c r="BQ7" s="523"/>
      <c r="BR7" s="523"/>
      <c r="BS7" s="523"/>
      <c r="BT7" s="523"/>
      <c r="BU7" s="523"/>
      <c r="BV7" s="436">
        <f t="shared" si="0"/>
        <v>2150000000</v>
      </c>
      <c r="BW7" s="523">
        <v>400000000</v>
      </c>
      <c r="BX7" s="523"/>
      <c r="BY7" s="523"/>
      <c r="BZ7" s="523"/>
      <c r="CA7" s="523"/>
      <c r="CB7" s="523"/>
      <c r="CC7" s="523"/>
      <c r="CD7" s="523"/>
      <c r="CE7" s="523"/>
      <c r="CF7" s="523"/>
      <c r="CG7" s="523"/>
      <c r="CH7" s="523"/>
      <c r="CI7" s="523"/>
      <c r="CJ7" s="523"/>
      <c r="CK7" s="523"/>
      <c r="CL7" s="523"/>
      <c r="CM7" s="523"/>
      <c r="CN7" s="523"/>
      <c r="CO7" s="523"/>
      <c r="CP7" s="523"/>
      <c r="CQ7" s="523"/>
      <c r="CR7" s="523"/>
      <c r="CS7" s="442">
        <f t="shared" si="4"/>
        <v>400000000</v>
      </c>
      <c r="CT7" s="523"/>
      <c r="CU7" s="523"/>
      <c r="CV7" s="523"/>
      <c r="CW7" s="523"/>
      <c r="CX7" s="523"/>
      <c r="CY7" s="524"/>
      <c r="CZ7" s="524"/>
      <c r="DA7" s="524"/>
      <c r="DB7" s="524"/>
      <c r="DC7" s="330"/>
      <c r="DD7" s="330"/>
      <c r="DE7" s="330"/>
      <c r="DF7" s="330"/>
      <c r="DG7" s="330"/>
      <c r="DH7" s="330"/>
      <c r="DI7" s="330"/>
      <c r="DJ7" s="330"/>
      <c r="DK7" s="330"/>
      <c r="DL7" s="330"/>
      <c r="DM7" s="330"/>
      <c r="DN7" s="330"/>
      <c r="DO7" s="330"/>
      <c r="DP7" s="454">
        <f t="shared" si="1"/>
        <v>0</v>
      </c>
      <c r="DQ7" s="331">
        <f t="shared" si="2"/>
        <v>5089000000</v>
      </c>
      <c r="DR7" s="332" t="s">
        <v>1221</v>
      </c>
    </row>
    <row r="8" spans="1:122" s="3" customFormat="1" ht="50.1" customHeight="1" x14ac:dyDescent="0.2">
      <c r="A8" s="276">
        <v>4</v>
      </c>
      <c r="B8" s="277" t="s">
        <v>803</v>
      </c>
      <c r="C8" s="276" t="s">
        <v>871</v>
      </c>
      <c r="D8" s="278" t="s">
        <v>843</v>
      </c>
      <c r="E8" s="276" t="s">
        <v>844</v>
      </c>
      <c r="F8" s="558" t="s">
        <v>889</v>
      </c>
      <c r="G8" s="558" t="s">
        <v>846</v>
      </c>
      <c r="H8" s="560">
        <v>0.35</v>
      </c>
      <c r="I8" s="558">
        <v>2023</v>
      </c>
      <c r="J8" s="559" t="s">
        <v>1305</v>
      </c>
      <c r="K8" s="559" t="s">
        <v>875</v>
      </c>
      <c r="L8" s="300" t="s">
        <v>33</v>
      </c>
      <c r="M8" s="301">
        <v>0</v>
      </c>
      <c r="N8" s="300">
        <v>3228</v>
      </c>
      <c r="O8" s="289" t="s">
        <v>887</v>
      </c>
      <c r="P8" s="300" t="s">
        <v>888</v>
      </c>
      <c r="Q8" s="300">
        <v>0</v>
      </c>
      <c r="R8" s="300">
        <v>2023</v>
      </c>
      <c r="S8" s="300" t="s">
        <v>850</v>
      </c>
      <c r="T8" s="300" t="s">
        <v>105</v>
      </c>
      <c r="U8" s="300" t="s">
        <v>33</v>
      </c>
      <c r="V8" s="300">
        <v>5</v>
      </c>
      <c r="W8" s="300">
        <v>5</v>
      </c>
      <c r="X8" s="300">
        <v>1</v>
      </c>
      <c r="Y8" s="300">
        <v>1</v>
      </c>
      <c r="Z8" s="300">
        <v>1</v>
      </c>
      <c r="AA8" s="300">
        <v>2</v>
      </c>
      <c r="AB8" s="302">
        <v>58165653</v>
      </c>
      <c r="AC8" s="302"/>
      <c r="AD8" s="300"/>
      <c r="AE8" s="300"/>
      <c r="AF8" s="300"/>
      <c r="AG8" s="300"/>
      <c r="AH8" s="300"/>
      <c r="AI8" s="300"/>
      <c r="AJ8" s="300"/>
      <c r="AK8" s="300"/>
      <c r="AL8" s="300"/>
      <c r="AM8" s="300"/>
      <c r="AN8" s="300"/>
      <c r="AO8" s="300"/>
      <c r="AP8" s="300"/>
      <c r="AQ8" s="300"/>
      <c r="AR8" s="300"/>
      <c r="AS8" s="300"/>
      <c r="AT8" s="300"/>
      <c r="AU8" s="300"/>
      <c r="AV8" s="300"/>
      <c r="AW8" s="300"/>
      <c r="AX8" s="300"/>
      <c r="AY8" s="425">
        <f t="shared" si="3"/>
        <v>58165653</v>
      </c>
      <c r="AZ8" s="302">
        <v>900000000</v>
      </c>
      <c r="BA8" s="302"/>
      <c r="BB8" s="523"/>
      <c r="BC8" s="523"/>
      <c r="BD8" s="523"/>
      <c r="BE8" s="523"/>
      <c r="BF8" s="523"/>
      <c r="BG8" s="523"/>
      <c r="BH8" s="523"/>
      <c r="BI8" s="523"/>
      <c r="BJ8" s="523"/>
      <c r="BK8" s="523"/>
      <c r="BL8" s="523"/>
      <c r="BM8" s="523"/>
      <c r="BN8" s="523"/>
      <c r="BO8" s="523"/>
      <c r="BP8" s="523"/>
      <c r="BQ8" s="523"/>
      <c r="BR8" s="523"/>
      <c r="BS8" s="523"/>
      <c r="BT8" s="523"/>
      <c r="BU8" s="523"/>
      <c r="BV8" s="436">
        <f t="shared" si="0"/>
        <v>900000000</v>
      </c>
      <c r="BW8" s="523">
        <v>900000000</v>
      </c>
      <c r="BX8" s="523"/>
      <c r="BY8" s="523"/>
      <c r="BZ8" s="523"/>
      <c r="CA8" s="523"/>
      <c r="CB8" s="523"/>
      <c r="CC8" s="523"/>
      <c r="CD8" s="523"/>
      <c r="CE8" s="523"/>
      <c r="CF8" s="523"/>
      <c r="CG8" s="523"/>
      <c r="CH8" s="523"/>
      <c r="CI8" s="523"/>
      <c r="CJ8" s="523"/>
      <c r="CK8" s="523"/>
      <c r="CL8" s="523"/>
      <c r="CM8" s="523"/>
      <c r="CN8" s="523"/>
      <c r="CO8" s="523"/>
      <c r="CP8" s="523"/>
      <c r="CQ8" s="523"/>
      <c r="CR8" s="523"/>
      <c r="CS8" s="442">
        <f t="shared" si="4"/>
        <v>900000000</v>
      </c>
      <c r="CT8" s="51">
        <v>1800000000</v>
      </c>
      <c r="CU8" s="523"/>
      <c r="CV8" s="523"/>
      <c r="CW8" s="523"/>
      <c r="CX8" s="523"/>
      <c r="CY8" s="524"/>
      <c r="CZ8" s="524"/>
      <c r="DA8" s="524"/>
      <c r="DB8" s="524"/>
      <c r="DC8" s="330"/>
      <c r="DD8" s="330"/>
      <c r="DE8" s="330"/>
      <c r="DF8" s="330"/>
      <c r="DG8" s="330"/>
      <c r="DH8" s="330"/>
      <c r="DI8" s="330"/>
      <c r="DJ8" s="330"/>
      <c r="DK8" s="330"/>
      <c r="DL8" s="330"/>
      <c r="DM8" s="330"/>
      <c r="DN8" s="330"/>
      <c r="DO8" s="330"/>
      <c r="DP8" s="454">
        <f t="shared" si="1"/>
        <v>1800000000</v>
      </c>
      <c r="DQ8" s="331">
        <f t="shared" si="2"/>
        <v>3658165653</v>
      </c>
      <c r="DR8" s="332" t="s">
        <v>1221</v>
      </c>
    </row>
    <row r="9" spans="1:122" s="3" customFormat="1" ht="50.1" customHeight="1" x14ac:dyDescent="0.2">
      <c r="A9" s="276">
        <v>4</v>
      </c>
      <c r="B9" s="277" t="s">
        <v>803</v>
      </c>
      <c r="C9" s="276" t="s">
        <v>871</v>
      </c>
      <c r="D9" s="278" t="s">
        <v>843</v>
      </c>
      <c r="E9" s="276" t="s">
        <v>844</v>
      </c>
      <c r="F9" s="558" t="s">
        <v>889</v>
      </c>
      <c r="G9" s="558" t="s">
        <v>846</v>
      </c>
      <c r="H9" s="560">
        <v>0.35</v>
      </c>
      <c r="I9" s="558">
        <v>2023</v>
      </c>
      <c r="J9" s="559" t="s">
        <v>1305</v>
      </c>
      <c r="K9" s="559" t="s">
        <v>875</v>
      </c>
      <c r="L9" s="300" t="s">
        <v>33</v>
      </c>
      <c r="M9" s="300">
        <v>0</v>
      </c>
      <c r="N9" s="300">
        <v>3228.1928499999999</v>
      </c>
      <c r="O9" s="289" t="s">
        <v>893</v>
      </c>
      <c r="P9" s="300" t="s">
        <v>894</v>
      </c>
      <c r="Q9" s="300">
        <v>0</v>
      </c>
      <c r="R9" s="300">
        <v>2023</v>
      </c>
      <c r="S9" s="300" t="s">
        <v>895</v>
      </c>
      <c r="T9" s="300" t="s">
        <v>879</v>
      </c>
      <c r="U9" s="300" t="s">
        <v>33</v>
      </c>
      <c r="V9" s="300">
        <v>2676</v>
      </c>
      <c r="W9" s="300">
        <v>2676</v>
      </c>
      <c r="X9" s="300">
        <v>257</v>
      </c>
      <c r="Y9" s="300">
        <v>1278</v>
      </c>
      <c r="Z9" s="300"/>
      <c r="AA9" s="300">
        <v>1141</v>
      </c>
      <c r="AB9" s="302">
        <v>420000000</v>
      </c>
      <c r="AC9" s="302"/>
      <c r="AD9" s="300"/>
      <c r="AE9" s="300"/>
      <c r="AF9" s="300"/>
      <c r="AG9" s="300"/>
      <c r="AH9" s="300"/>
      <c r="AI9" s="300"/>
      <c r="AJ9" s="300"/>
      <c r="AK9" s="300"/>
      <c r="AL9" s="300"/>
      <c r="AM9" s="300"/>
      <c r="AN9" s="300"/>
      <c r="AO9" s="300"/>
      <c r="AP9" s="300"/>
      <c r="AQ9" s="300"/>
      <c r="AR9" s="300"/>
      <c r="AS9" s="300"/>
      <c r="AT9" s="300"/>
      <c r="AU9" s="300"/>
      <c r="AV9" s="300"/>
      <c r="AW9" s="300"/>
      <c r="AX9" s="300"/>
      <c r="AY9" s="425">
        <f t="shared" si="3"/>
        <v>420000000</v>
      </c>
      <c r="AZ9" s="302"/>
      <c r="BA9" s="302"/>
      <c r="BB9" s="523"/>
      <c r="BC9" s="523"/>
      <c r="BD9" s="523"/>
      <c r="BE9" s="523"/>
      <c r="BF9" s="523"/>
      <c r="BG9" s="50"/>
      <c r="BH9" s="523"/>
      <c r="BI9" s="523"/>
      <c r="BJ9" s="523"/>
      <c r="BK9" s="523"/>
      <c r="BL9" s="523"/>
      <c r="BM9" s="523"/>
      <c r="BN9" s="523"/>
      <c r="BO9" s="523"/>
      <c r="BP9" s="523"/>
      <c r="BQ9" s="523"/>
      <c r="BR9" s="523"/>
      <c r="BS9" s="523"/>
      <c r="BT9" s="523"/>
      <c r="BU9" s="50">
        <v>1000000000</v>
      </c>
      <c r="BV9" s="436">
        <f>SUM(AZ9:BU9)</f>
        <v>1000000000</v>
      </c>
      <c r="BW9" s="523"/>
      <c r="BX9" s="523"/>
      <c r="BY9" s="523"/>
      <c r="BZ9" s="523"/>
      <c r="CA9" s="523"/>
      <c r="CB9" s="523"/>
      <c r="CC9" s="523"/>
      <c r="CD9" s="523"/>
      <c r="CE9" s="523"/>
      <c r="CF9" s="523"/>
      <c r="CG9" s="523"/>
      <c r="CH9" s="523"/>
      <c r="CI9" s="523"/>
      <c r="CJ9" s="523"/>
      <c r="CK9" s="523"/>
      <c r="CL9" s="523"/>
      <c r="CM9" s="523"/>
      <c r="CN9" s="523"/>
      <c r="CO9" s="523"/>
      <c r="CP9" s="523"/>
      <c r="CQ9" s="523"/>
      <c r="CR9" s="523"/>
      <c r="CS9" s="442">
        <f t="shared" si="4"/>
        <v>0</v>
      </c>
      <c r="CT9" s="523"/>
      <c r="CU9" s="523"/>
      <c r="CV9" s="523"/>
      <c r="CW9" s="523"/>
      <c r="CX9" s="523"/>
      <c r="CY9" s="524"/>
      <c r="CZ9" s="524"/>
      <c r="DA9" s="524"/>
      <c r="DB9" s="524"/>
      <c r="DC9" s="330"/>
      <c r="DD9" s="330"/>
      <c r="DE9" s="330"/>
      <c r="DF9" s="330"/>
      <c r="DG9" s="330"/>
      <c r="DH9" s="330"/>
      <c r="DI9" s="330"/>
      <c r="DJ9" s="330"/>
      <c r="DK9" s="330"/>
      <c r="DL9" s="330"/>
      <c r="DM9" s="330"/>
      <c r="DN9" s="330"/>
      <c r="DO9" s="330"/>
      <c r="DP9" s="454">
        <f t="shared" si="1"/>
        <v>0</v>
      </c>
      <c r="DQ9" s="331">
        <f t="shared" si="2"/>
        <v>1420000000</v>
      </c>
      <c r="DR9" s="332" t="s">
        <v>1221</v>
      </c>
    </row>
    <row r="10" spans="1:122" s="3" customFormat="1" ht="50.1" customHeight="1" x14ac:dyDescent="0.2">
      <c r="A10" s="276">
        <v>4</v>
      </c>
      <c r="B10" s="277" t="s">
        <v>803</v>
      </c>
      <c r="C10" s="276" t="s">
        <v>871</v>
      </c>
      <c r="D10" s="278" t="s">
        <v>843</v>
      </c>
      <c r="E10" s="276" t="s">
        <v>844</v>
      </c>
      <c r="F10" s="558" t="s">
        <v>889</v>
      </c>
      <c r="G10" s="558" t="s">
        <v>890</v>
      </c>
      <c r="H10" s="558">
        <v>0</v>
      </c>
      <c r="I10" s="558"/>
      <c r="J10" s="559" t="s">
        <v>891</v>
      </c>
      <c r="K10" s="559" t="s">
        <v>892</v>
      </c>
      <c r="L10" s="300" t="s">
        <v>33</v>
      </c>
      <c r="M10" s="300">
        <v>0</v>
      </c>
      <c r="N10" s="300">
        <v>3228.1928499999999</v>
      </c>
      <c r="O10" s="289" t="s">
        <v>896</v>
      </c>
      <c r="P10" s="300" t="s">
        <v>897</v>
      </c>
      <c r="Q10" s="300">
        <v>0</v>
      </c>
      <c r="R10" s="300">
        <v>2023</v>
      </c>
      <c r="S10" s="300" t="s">
        <v>898</v>
      </c>
      <c r="T10" s="300" t="s">
        <v>879</v>
      </c>
      <c r="U10" s="300" t="s">
        <v>33</v>
      </c>
      <c r="V10" s="302">
        <v>3228.1928499999999</v>
      </c>
      <c r="W10" s="302">
        <v>3228.1928499999999</v>
      </c>
      <c r="X10" s="300">
        <f>497+499</f>
        <v>996</v>
      </c>
      <c r="Y10" s="300">
        <v>442</v>
      </c>
      <c r="Z10" s="300">
        <v>700</v>
      </c>
      <c r="AA10" s="300">
        <v>1090</v>
      </c>
      <c r="AB10" s="302">
        <v>5020359225</v>
      </c>
      <c r="AC10" s="302"/>
      <c r="AD10" s="302"/>
      <c r="AE10" s="302"/>
      <c r="AF10" s="300"/>
      <c r="AG10" s="300"/>
      <c r="AH10" s="300"/>
      <c r="AI10" s="300"/>
      <c r="AJ10" s="302"/>
      <c r="AK10" s="300"/>
      <c r="AL10" s="300"/>
      <c r="AM10" s="300"/>
      <c r="AN10" s="300"/>
      <c r="AO10" s="300"/>
      <c r="AP10" s="300"/>
      <c r="AQ10" s="300"/>
      <c r="AR10" s="300"/>
      <c r="AS10" s="300"/>
      <c r="AT10" s="300"/>
      <c r="AU10" s="300"/>
      <c r="AV10" s="300"/>
      <c r="AW10" s="300"/>
      <c r="AX10" s="302">
        <v>1000000000</v>
      </c>
      <c r="AY10" s="425">
        <f>SUM(AB10:AX10)</f>
        <v>6020359225</v>
      </c>
      <c r="AZ10" s="302">
        <v>4479278102</v>
      </c>
      <c r="BA10" s="302"/>
      <c r="BB10" s="523"/>
      <c r="BC10" s="523"/>
      <c r="BD10" s="523"/>
      <c r="BE10" s="523"/>
      <c r="BF10" s="523"/>
      <c r="BG10" s="523"/>
      <c r="BH10" s="523"/>
      <c r="BI10" s="523"/>
      <c r="BJ10" s="523"/>
      <c r="BK10" s="523"/>
      <c r="BL10" s="523"/>
      <c r="BM10" s="523"/>
      <c r="BN10" s="523"/>
      <c r="BO10" s="523"/>
      <c r="BP10" s="523"/>
      <c r="BQ10" s="523"/>
      <c r="BR10" s="523"/>
      <c r="BS10" s="523"/>
      <c r="BT10" s="523"/>
      <c r="BU10" s="523"/>
      <c r="BV10" s="436">
        <f t="shared" si="0"/>
        <v>4479278102</v>
      </c>
      <c r="BW10" s="50">
        <v>2592500000</v>
      </c>
      <c r="BX10" s="50"/>
      <c r="BY10" s="523"/>
      <c r="BZ10" s="523"/>
      <c r="CA10" s="523"/>
      <c r="CB10" s="523"/>
      <c r="CC10" s="523"/>
      <c r="CD10" s="523"/>
      <c r="CE10" s="523"/>
      <c r="CF10" s="523"/>
      <c r="CG10" s="523"/>
      <c r="CH10" s="523"/>
      <c r="CI10" s="523"/>
      <c r="CJ10" s="523"/>
      <c r="CK10" s="523"/>
      <c r="CL10" s="523"/>
      <c r="CM10" s="523"/>
      <c r="CN10" s="523"/>
      <c r="CO10" s="523"/>
      <c r="CP10" s="523"/>
      <c r="CQ10" s="523"/>
      <c r="CR10" s="523">
        <v>1000000000</v>
      </c>
      <c r="CS10" s="442">
        <f t="shared" si="4"/>
        <v>3592500000</v>
      </c>
      <c r="CT10" s="50">
        <v>5475000000</v>
      </c>
      <c r="CU10" s="50"/>
      <c r="CV10" s="523"/>
      <c r="CW10" s="523"/>
      <c r="CX10" s="523"/>
      <c r="CY10" s="524"/>
      <c r="CZ10" s="524"/>
      <c r="DA10" s="52"/>
      <c r="DB10" s="330"/>
      <c r="DC10" s="330"/>
      <c r="DD10" s="330"/>
      <c r="DE10" s="330"/>
      <c r="DF10" s="330"/>
      <c r="DG10" s="330"/>
      <c r="DH10" s="330"/>
      <c r="DI10" s="330"/>
      <c r="DJ10" s="330"/>
      <c r="DK10" s="330"/>
      <c r="DL10" s="330"/>
      <c r="DM10" s="330"/>
      <c r="DN10" s="330"/>
      <c r="DO10" s="52">
        <v>1000000000</v>
      </c>
      <c r="DP10" s="454">
        <f>+CT10+DA10+DO10</f>
        <v>6475000000</v>
      </c>
      <c r="DQ10" s="331">
        <f t="shared" si="2"/>
        <v>20567137327</v>
      </c>
      <c r="DR10" s="332" t="s">
        <v>1221</v>
      </c>
    </row>
    <row r="11" spans="1:122" s="3" customFormat="1" ht="50.1" customHeight="1" x14ac:dyDescent="0.2">
      <c r="A11" s="276">
        <v>4</v>
      </c>
      <c r="B11" s="277" t="s">
        <v>803</v>
      </c>
      <c r="C11" s="276" t="s">
        <v>871</v>
      </c>
      <c r="D11" s="278" t="s">
        <v>843</v>
      </c>
      <c r="E11" s="276" t="s">
        <v>844</v>
      </c>
      <c r="F11" s="558" t="s">
        <v>845</v>
      </c>
      <c r="G11" s="558" t="s">
        <v>846</v>
      </c>
      <c r="H11" s="560">
        <v>0.35</v>
      </c>
      <c r="I11" s="558">
        <v>2023</v>
      </c>
      <c r="J11" s="559" t="s">
        <v>1305</v>
      </c>
      <c r="K11" s="559" t="s">
        <v>875</v>
      </c>
      <c r="L11" s="300" t="s">
        <v>33</v>
      </c>
      <c r="M11" s="564">
        <v>0.35</v>
      </c>
      <c r="N11" s="564">
        <v>0.44</v>
      </c>
      <c r="O11" s="289" t="s">
        <v>899</v>
      </c>
      <c r="P11" s="300" t="s">
        <v>900</v>
      </c>
      <c r="Q11" s="300">
        <v>238700</v>
      </c>
      <c r="R11" s="300">
        <v>2023</v>
      </c>
      <c r="S11" s="300" t="s">
        <v>864</v>
      </c>
      <c r="T11" s="300" t="s">
        <v>105</v>
      </c>
      <c r="U11" s="300" t="s">
        <v>33</v>
      </c>
      <c r="V11" s="300">
        <v>2000</v>
      </c>
      <c r="W11" s="300">
        <v>240700</v>
      </c>
      <c r="X11" s="300">
        <v>500</v>
      </c>
      <c r="Y11" s="300">
        <v>500</v>
      </c>
      <c r="Z11" s="300">
        <v>500</v>
      </c>
      <c r="AA11" s="300">
        <v>500</v>
      </c>
      <c r="AB11" s="302">
        <v>1000000000</v>
      </c>
      <c r="AC11" s="302"/>
      <c r="AD11" s="300"/>
      <c r="AE11" s="300"/>
      <c r="AF11" s="300"/>
      <c r="AG11" s="300"/>
      <c r="AH11" s="300"/>
      <c r="AI11" s="300"/>
      <c r="AJ11" s="300"/>
      <c r="AK11" s="300"/>
      <c r="AL11" s="300"/>
      <c r="AM11" s="300"/>
      <c r="AN11" s="300"/>
      <c r="AO11" s="300"/>
      <c r="AP11" s="300"/>
      <c r="AQ11" s="300"/>
      <c r="AR11" s="300"/>
      <c r="AS11" s="300"/>
      <c r="AT11" s="300"/>
      <c r="AU11" s="300"/>
      <c r="AV11" s="300"/>
      <c r="AW11" s="300"/>
      <c r="AX11" s="300"/>
      <c r="AY11" s="425">
        <f t="shared" si="3"/>
        <v>1000000000</v>
      </c>
      <c r="AZ11" s="327">
        <v>1000000000</v>
      </c>
      <c r="BA11" s="327"/>
      <c r="BB11" s="329"/>
      <c r="BC11" s="329"/>
      <c r="BD11" s="329"/>
      <c r="BE11" s="329"/>
      <c r="BF11" s="329"/>
      <c r="BG11" s="329"/>
      <c r="BH11" s="329"/>
      <c r="BI11" s="329"/>
      <c r="BJ11" s="329"/>
      <c r="BK11" s="329"/>
      <c r="BL11" s="329"/>
      <c r="BM11" s="329"/>
      <c r="BN11" s="329"/>
      <c r="BO11" s="329"/>
      <c r="BP11" s="329"/>
      <c r="BQ11" s="329"/>
      <c r="BR11" s="329"/>
      <c r="BS11" s="329"/>
      <c r="BT11" s="329"/>
      <c r="BU11" s="329"/>
      <c r="BV11" s="436">
        <f t="shared" si="0"/>
        <v>1000000000</v>
      </c>
      <c r="BW11" s="329">
        <v>1000000000</v>
      </c>
      <c r="BX11" s="329"/>
      <c r="BY11" s="329"/>
      <c r="BZ11" s="329"/>
      <c r="CA11" s="329"/>
      <c r="CB11" s="329"/>
      <c r="CC11" s="329"/>
      <c r="CD11" s="329"/>
      <c r="CE11" s="329"/>
      <c r="CF11" s="329"/>
      <c r="CG11" s="329"/>
      <c r="CH11" s="329"/>
      <c r="CI11" s="329"/>
      <c r="CJ11" s="329"/>
      <c r="CK11" s="329"/>
      <c r="CL11" s="329"/>
      <c r="CM11" s="329"/>
      <c r="CN11" s="329"/>
      <c r="CO11" s="329"/>
      <c r="CP11" s="329"/>
      <c r="CQ11" s="329"/>
      <c r="CR11" s="329"/>
      <c r="CS11" s="442">
        <f t="shared" si="4"/>
        <v>1000000000</v>
      </c>
      <c r="CT11" s="329">
        <v>1000000000</v>
      </c>
      <c r="CU11" s="329"/>
      <c r="CV11" s="329"/>
      <c r="CW11" s="329"/>
      <c r="CX11" s="329"/>
      <c r="CY11" s="330"/>
      <c r="CZ11" s="330"/>
      <c r="DA11" s="330"/>
      <c r="DB11" s="330"/>
      <c r="DC11" s="330"/>
      <c r="DD11" s="330"/>
      <c r="DE11" s="330"/>
      <c r="DF11" s="330"/>
      <c r="DG11" s="330"/>
      <c r="DH11" s="330"/>
      <c r="DI11" s="330"/>
      <c r="DJ11" s="330"/>
      <c r="DK11" s="330"/>
      <c r="DL11" s="330"/>
      <c r="DM11" s="330"/>
      <c r="DN11" s="330"/>
      <c r="DO11" s="330"/>
      <c r="DP11" s="454">
        <f>+SUM(CT11:CW11)</f>
        <v>1000000000</v>
      </c>
      <c r="DQ11" s="331">
        <f t="shared" si="2"/>
        <v>4000000000</v>
      </c>
      <c r="DR11" s="332" t="s">
        <v>1221</v>
      </c>
    </row>
    <row r="12" spans="1:122" s="3" customFormat="1" ht="36.75" customHeight="1" x14ac:dyDescent="0.2">
      <c r="A12" s="550">
        <v>4</v>
      </c>
      <c r="B12" s="551" t="s">
        <v>803</v>
      </c>
      <c r="C12" s="550" t="s">
        <v>842</v>
      </c>
      <c r="D12" s="552" t="s">
        <v>843</v>
      </c>
      <c r="E12" s="550" t="s">
        <v>844</v>
      </c>
      <c r="F12" s="561" t="s">
        <v>845</v>
      </c>
      <c r="G12" s="561" t="s">
        <v>846</v>
      </c>
      <c r="H12" s="562">
        <v>0.35</v>
      </c>
      <c r="I12" s="561"/>
      <c r="J12" s="563" t="s">
        <v>847</v>
      </c>
      <c r="K12" s="563" t="s">
        <v>176</v>
      </c>
      <c r="L12" s="553" t="s">
        <v>33</v>
      </c>
      <c r="M12" s="554">
        <v>0.35</v>
      </c>
      <c r="N12" s="554">
        <v>0.44</v>
      </c>
      <c r="O12" s="555" t="s">
        <v>854</v>
      </c>
      <c r="P12" s="401" t="s">
        <v>1232</v>
      </c>
      <c r="Q12" s="401"/>
      <c r="R12" s="401"/>
      <c r="S12" s="401"/>
      <c r="T12" s="401"/>
      <c r="U12" s="401"/>
      <c r="V12" s="401"/>
      <c r="W12" s="401"/>
      <c r="X12" s="401"/>
      <c r="Y12" s="401"/>
      <c r="Z12" s="401"/>
      <c r="AA12" s="402"/>
      <c r="AB12" s="403">
        <v>1500000000</v>
      </c>
      <c r="AC12" s="302"/>
      <c r="AD12" s="300"/>
      <c r="AE12" s="300"/>
      <c r="AF12" s="300"/>
      <c r="AG12" s="300"/>
      <c r="AH12" s="300"/>
      <c r="AI12" s="300"/>
      <c r="AJ12" s="300"/>
      <c r="AK12" s="300"/>
      <c r="AL12" s="300"/>
      <c r="AM12" s="300"/>
      <c r="AN12" s="300"/>
      <c r="AO12" s="300"/>
      <c r="AP12" s="300"/>
      <c r="AQ12" s="300"/>
      <c r="AR12" s="300"/>
      <c r="AS12" s="300"/>
      <c r="AT12" s="300"/>
      <c r="AU12" s="300"/>
      <c r="AV12" s="300"/>
      <c r="AW12" s="300"/>
      <c r="AX12" s="300"/>
      <c r="AY12" s="425">
        <f t="shared" si="3"/>
        <v>1500000000</v>
      </c>
      <c r="AZ12" s="327">
        <v>2592667299</v>
      </c>
      <c r="BA12" s="327"/>
      <c r="BB12" s="329"/>
      <c r="BC12" s="329"/>
      <c r="BD12" s="329"/>
      <c r="BE12" s="329"/>
      <c r="BF12" s="329"/>
      <c r="BG12" s="329"/>
      <c r="BH12" s="329"/>
      <c r="BI12" s="329"/>
      <c r="BJ12" s="329"/>
      <c r="BK12" s="329"/>
      <c r="BL12" s="329"/>
      <c r="BM12" s="329"/>
      <c r="BN12" s="329"/>
      <c r="BO12" s="329"/>
      <c r="BP12" s="329"/>
      <c r="BQ12" s="329"/>
      <c r="BR12" s="329"/>
      <c r="BS12" s="329"/>
      <c r="BT12" s="329"/>
      <c r="BU12" s="329"/>
      <c r="BV12" s="436">
        <f t="shared" si="0"/>
        <v>2592667299</v>
      </c>
      <c r="BW12" s="329">
        <v>4441332041</v>
      </c>
      <c r="BX12" s="329"/>
      <c r="BY12" s="329"/>
      <c r="BZ12" s="329"/>
      <c r="CA12" s="329"/>
      <c r="CB12" s="329"/>
      <c r="CC12" s="329"/>
      <c r="CD12" s="329"/>
      <c r="CE12" s="329"/>
      <c r="CF12" s="329"/>
      <c r="CG12" s="329"/>
      <c r="CH12" s="329"/>
      <c r="CI12" s="329"/>
      <c r="CJ12" s="329"/>
      <c r="CK12" s="329"/>
      <c r="CL12" s="329"/>
      <c r="CM12" s="329"/>
      <c r="CN12" s="329"/>
      <c r="CO12" s="329"/>
      <c r="CP12" s="329"/>
      <c r="CQ12" s="329"/>
      <c r="CR12" s="329"/>
      <c r="CS12" s="442">
        <f t="shared" si="4"/>
        <v>4441332041</v>
      </c>
      <c r="CT12" s="329"/>
      <c r="CU12" s="329"/>
      <c r="CV12" s="329"/>
      <c r="CW12" s="329"/>
      <c r="CX12" s="329"/>
      <c r="CY12" s="330"/>
      <c r="CZ12" s="330"/>
      <c r="DA12" s="330"/>
      <c r="DB12" s="330"/>
      <c r="DC12" s="330"/>
      <c r="DD12" s="330"/>
      <c r="DE12" s="330"/>
      <c r="DF12" s="330"/>
      <c r="DG12" s="330"/>
      <c r="DH12" s="330"/>
      <c r="DI12" s="330"/>
      <c r="DJ12" s="330"/>
      <c r="DK12" s="330"/>
      <c r="DL12" s="330"/>
      <c r="DM12" s="330"/>
      <c r="DN12" s="330"/>
      <c r="DO12" s="330"/>
      <c r="DP12" s="454"/>
      <c r="DQ12" s="331">
        <f t="shared" si="2"/>
        <v>8533999340</v>
      </c>
      <c r="DR12" s="332" t="s">
        <v>1221</v>
      </c>
    </row>
    <row r="13" spans="1:122" s="3" customFormat="1" ht="50.1" customHeight="1" x14ac:dyDescent="0.2">
      <c r="A13" s="1453" t="s">
        <v>1223</v>
      </c>
      <c r="B13" s="1454"/>
      <c r="C13" s="1454"/>
      <c r="D13" s="1454"/>
      <c r="E13" s="1454"/>
      <c r="F13" s="1454"/>
      <c r="G13" s="1454"/>
      <c r="H13" s="1454"/>
      <c r="I13" s="1454"/>
      <c r="J13" s="1454"/>
      <c r="K13" s="1454"/>
      <c r="L13" s="1454"/>
      <c r="M13" s="1454"/>
      <c r="N13" s="1454"/>
      <c r="O13" s="1454"/>
      <c r="P13" s="1454"/>
      <c r="Q13" s="1454"/>
      <c r="R13" s="1454"/>
      <c r="S13" s="1454"/>
      <c r="T13" s="1454"/>
      <c r="U13" s="1454"/>
      <c r="V13" s="1454"/>
      <c r="W13" s="1454"/>
      <c r="X13" s="1454"/>
      <c r="Y13" s="1454"/>
      <c r="Z13" s="1454"/>
      <c r="AA13" s="1455"/>
      <c r="AB13" s="324">
        <f>SUM(AB4:AB12)</f>
        <v>15060967832</v>
      </c>
      <c r="AC13" s="324">
        <f t="shared" ref="AC13:BV13" si="5">SUM(AC4:AC12)</f>
        <v>0</v>
      </c>
      <c r="AD13" s="324">
        <f t="shared" si="5"/>
        <v>0</v>
      </c>
      <c r="AE13" s="324">
        <f t="shared" si="5"/>
        <v>0</v>
      </c>
      <c r="AF13" s="324">
        <f t="shared" si="5"/>
        <v>0</v>
      </c>
      <c r="AG13" s="324">
        <f t="shared" si="5"/>
        <v>0</v>
      </c>
      <c r="AH13" s="324">
        <f t="shared" si="5"/>
        <v>0</v>
      </c>
      <c r="AI13" s="324">
        <f t="shared" si="5"/>
        <v>0</v>
      </c>
      <c r="AJ13" s="324">
        <f t="shared" si="5"/>
        <v>0</v>
      </c>
      <c r="AK13" s="324">
        <f t="shared" si="5"/>
        <v>0</v>
      </c>
      <c r="AL13" s="324">
        <f t="shared" si="5"/>
        <v>0</v>
      </c>
      <c r="AM13" s="324">
        <f t="shared" si="5"/>
        <v>0</v>
      </c>
      <c r="AN13" s="324">
        <f t="shared" si="5"/>
        <v>0</v>
      </c>
      <c r="AO13" s="324">
        <f t="shared" si="5"/>
        <v>0</v>
      </c>
      <c r="AP13" s="324">
        <f t="shared" si="5"/>
        <v>0</v>
      </c>
      <c r="AQ13" s="324">
        <f t="shared" si="5"/>
        <v>0</v>
      </c>
      <c r="AR13" s="324">
        <f t="shared" si="5"/>
        <v>0</v>
      </c>
      <c r="AS13" s="324">
        <f t="shared" si="5"/>
        <v>0</v>
      </c>
      <c r="AT13" s="324">
        <f t="shared" si="5"/>
        <v>0</v>
      </c>
      <c r="AU13" s="324">
        <f t="shared" si="5"/>
        <v>0</v>
      </c>
      <c r="AV13" s="324">
        <f t="shared" si="5"/>
        <v>0</v>
      </c>
      <c r="AW13" s="324">
        <f t="shared" si="5"/>
        <v>0</v>
      </c>
      <c r="AX13" s="324"/>
      <c r="AY13" s="426">
        <f t="shared" si="5"/>
        <v>16060967832</v>
      </c>
      <c r="AZ13" s="324">
        <f t="shared" si="5"/>
        <v>12121945401</v>
      </c>
      <c r="BA13" s="324">
        <f t="shared" si="5"/>
        <v>0</v>
      </c>
      <c r="BB13" s="324">
        <f t="shared" si="5"/>
        <v>0</v>
      </c>
      <c r="BC13" s="324">
        <f t="shared" si="5"/>
        <v>0</v>
      </c>
      <c r="BD13" s="324">
        <f t="shared" si="5"/>
        <v>0</v>
      </c>
      <c r="BE13" s="324">
        <f t="shared" si="5"/>
        <v>0</v>
      </c>
      <c r="BF13" s="324">
        <f t="shared" si="5"/>
        <v>0</v>
      </c>
      <c r="BG13" s="324">
        <f t="shared" si="5"/>
        <v>0</v>
      </c>
      <c r="BH13" s="324">
        <f t="shared" si="5"/>
        <v>0</v>
      </c>
      <c r="BI13" s="324">
        <f t="shared" si="5"/>
        <v>0</v>
      </c>
      <c r="BJ13" s="324">
        <f t="shared" si="5"/>
        <v>0</v>
      </c>
      <c r="BK13" s="324">
        <f t="shared" si="5"/>
        <v>0</v>
      </c>
      <c r="BL13" s="324">
        <f t="shared" si="5"/>
        <v>0</v>
      </c>
      <c r="BM13" s="324">
        <f t="shared" si="5"/>
        <v>0</v>
      </c>
      <c r="BN13" s="324">
        <f t="shared" si="5"/>
        <v>0</v>
      </c>
      <c r="BO13" s="324">
        <f t="shared" si="5"/>
        <v>0</v>
      </c>
      <c r="BP13" s="324">
        <f t="shared" si="5"/>
        <v>0</v>
      </c>
      <c r="BQ13" s="324">
        <f t="shared" si="5"/>
        <v>0</v>
      </c>
      <c r="BR13" s="324">
        <f t="shared" si="5"/>
        <v>0</v>
      </c>
      <c r="BS13" s="324">
        <f t="shared" si="5"/>
        <v>0</v>
      </c>
      <c r="BT13" s="324">
        <f t="shared" si="5"/>
        <v>0</v>
      </c>
      <c r="BU13" s="324"/>
      <c r="BV13" s="426">
        <f t="shared" si="5"/>
        <v>13121945401</v>
      </c>
      <c r="BW13" s="324">
        <f>SUM(BW4:BW12)</f>
        <v>12083832041</v>
      </c>
      <c r="BX13" s="324">
        <f t="shared" ref="BX13:CS13" si="6">SUM(BX4:BX12)</f>
        <v>0</v>
      </c>
      <c r="BY13" s="324">
        <f t="shared" si="6"/>
        <v>0</v>
      </c>
      <c r="BZ13" s="324">
        <f t="shared" si="6"/>
        <v>0</v>
      </c>
      <c r="CA13" s="324">
        <f t="shared" si="6"/>
        <v>0</v>
      </c>
      <c r="CB13" s="324">
        <f t="shared" si="6"/>
        <v>0</v>
      </c>
      <c r="CC13" s="324">
        <f t="shared" si="6"/>
        <v>0</v>
      </c>
      <c r="CD13" s="324">
        <f t="shared" si="6"/>
        <v>0</v>
      </c>
      <c r="CE13" s="324">
        <f t="shared" si="6"/>
        <v>0</v>
      </c>
      <c r="CF13" s="324">
        <f t="shared" si="6"/>
        <v>0</v>
      </c>
      <c r="CG13" s="324">
        <f t="shared" si="6"/>
        <v>0</v>
      </c>
      <c r="CH13" s="324">
        <f t="shared" si="6"/>
        <v>0</v>
      </c>
      <c r="CI13" s="324">
        <f t="shared" si="6"/>
        <v>0</v>
      </c>
      <c r="CJ13" s="324">
        <f t="shared" si="6"/>
        <v>0</v>
      </c>
      <c r="CK13" s="324">
        <f t="shared" si="6"/>
        <v>0</v>
      </c>
      <c r="CL13" s="324">
        <f t="shared" si="6"/>
        <v>0</v>
      </c>
      <c r="CM13" s="324">
        <f t="shared" si="6"/>
        <v>0</v>
      </c>
      <c r="CN13" s="324">
        <f t="shared" si="6"/>
        <v>0</v>
      </c>
      <c r="CO13" s="324">
        <f t="shared" si="6"/>
        <v>0</v>
      </c>
      <c r="CP13" s="324">
        <f t="shared" si="6"/>
        <v>0</v>
      </c>
      <c r="CQ13" s="324">
        <f t="shared" si="6"/>
        <v>0</v>
      </c>
      <c r="CR13" s="324">
        <f t="shared" si="6"/>
        <v>1000000000</v>
      </c>
      <c r="CS13" s="324">
        <f t="shared" si="6"/>
        <v>13083832041</v>
      </c>
      <c r="CT13" s="324">
        <f t="shared" ref="CT13:DQ13" si="7">SUM(CT4:CT12)</f>
        <v>10525000000</v>
      </c>
      <c r="CU13" s="324">
        <f t="shared" si="7"/>
        <v>0</v>
      </c>
      <c r="CV13" s="324">
        <f t="shared" si="7"/>
        <v>0</v>
      </c>
      <c r="CW13" s="324">
        <f t="shared" si="7"/>
        <v>0</v>
      </c>
      <c r="CX13" s="324">
        <f t="shared" si="7"/>
        <v>0</v>
      </c>
      <c r="CY13" s="324">
        <f t="shared" si="7"/>
        <v>0</v>
      </c>
      <c r="CZ13" s="324">
        <f t="shared" si="7"/>
        <v>0</v>
      </c>
      <c r="DA13" s="324">
        <f t="shared" si="7"/>
        <v>0</v>
      </c>
      <c r="DB13" s="324">
        <f t="shared" si="7"/>
        <v>0</v>
      </c>
      <c r="DC13" s="324">
        <f t="shared" si="7"/>
        <v>0</v>
      </c>
      <c r="DD13" s="324">
        <f t="shared" si="7"/>
        <v>0</v>
      </c>
      <c r="DE13" s="324">
        <f t="shared" si="7"/>
        <v>0</v>
      </c>
      <c r="DF13" s="324">
        <f t="shared" si="7"/>
        <v>0</v>
      </c>
      <c r="DG13" s="324">
        <f t="shared" si="7"/>
        <v>0</v>
      </c>
      <c r="DH13" s="324">
        <f t="shared" si="7"/>
        <v>0</v>
      </c>
      <c r="DI13" s="324">
        <f t="shared" si="7"/>
        <v>0</v>
      </c>
      <c r="DJ13" s="324">
        <f t="shared" si="7"/>
        <v>0</v>
      </c>
      <c r="DK13" s="324">
        <f t="shared" si="7"/>
        <v>0</v>
      </c>
      <c r="DL13" s="324">
        <f t="shared" si="7"/>
        <v>0</v>
      </c>
      <c r="DM13" s="324">
        <f t="shared" si="7"/>
        <v>0</v>
      </c>
      <c r="DN13" s="324">
        <f t="shared" si="7"/>
        <v>0</v>
      </c>
      <c r="DO13" s="324"/>
      <c r="DP13" s="426">
        <f t="shared" si="7"/>
        <v>11525000000</v>
      </c>
      <c r="DQ13" s="324">
        <f t="shared" si="7"/>
        <v>53791745274</v>
      </c>
      <c r="DR13" s="298" t="s">
        <v>1221</v>
      </c>
    </row>
  </sheetData>
  <mergeCells count="111">
    <mergeCell ref="X1:AA1"/>
    <mergeCell ref="AB1:AW1"/>
    <mergeCell ref="AX2:AX3"/>
    <mergeCell ref="BU2:BU3"/>
    <mergeCell ref="CR2:CR3"/>
    <mergeCell ref="DO2:DO3"/>
    <mergeCell ref="DP1:DP3"/>
    <mergeCell ref="DQ1:DQ3"/>
    <mergeCell ref="DR1:DR3"/>
    <mergeCell ref="BV1:BV3"/>
    <mergeCell ref="BW1:CQ1"/>
    <mergeCell ref="CS1:CS3"/>
    <mergeCell ref="CT1:DN1"/>
    <mergeCell ref="AV2:AV3"/>
    <mergeCell ref="AW2:AW3"/>
    <mergeCell ref="BK2:BK3"/>
    <mergeCell ref="BL2:BL3"/>
    <mergeCell ref="BM2:BM3"/>
    <mergeCell ref="BN2:BN3"/>
    <mergeCell ref="BO2:BO3"/>
    <mergeCell ref="BP2:BP3"/>
    <mergeCell ref="BE2:BE3"/>
    <mergeCell ref="BF2:BF3"/>
    <mergeCell ref="BG2:BG3"/>
    <mergeCell ref="A2:A3"/>
    <mergeCell ref="B2:B3"/>
    <mergeCell ref="C2:C3"/>
    <mergeCell ref="E2:E3"/>
    <mergeCell ref="G2:G3"/>
    <mergeCell ref="H2:N2"/>
    <mergeCell ref="O2:O3"/>
    <mergeCell ref="AY1:AY3"/>
    <mergeCell ref="AZ1:BT1"/>
    <mergeCell ref="AZ2:AZ3"/>
    <mergeCell ref="BB2:BB3"/>
    <mergeCell ref="BC2:BC3"/>
    <mergeCell ref="BD2:BD3"/>
    <mergeCell ref="A1:C1"/>
    <mergeCell ref="D1:E1"/>
    <mergeCell ref="F1:N1"/>
    <mergeCell ref="O1:W1"/>
    <mergeCell ref="AF2:AF3"/>
    <mergeCell ref="AG2:AG3"/>
    <mergeCell ref="AH2:AH3"/>
    <mergeCell ref="AI2:AI3"/>
    <mergeCell ref="AJ2:AJ3"/>
    <mergeCell ref="AK2:AK3"/>
    <mergeCell ref="P2:P3"/>
    <mergeCell ref="Q2:W2"/>
    <mergeCell ref="X2:AA2"/>
    <mergeCell ref="AB2:AB3"/>
    <mergeCell ref="AD2:AD3"/>
    <mergeCell ref="AE2:AE3"/>
    <mergeCell ref="AR2:AR3"/>
    <mergeCell ref="AS2:AS3"/>
    <mergeCell ref="AT2:AT3"/>
    <mergeCell ref="AU2:AU3"/>
    <mergeCell ref="AL2:AL3"/>
    <mergeCell ref="AM2:AM3"/>
    <mergeCell ref="AN2:AN3"/>
    <mergeCell ref="AO2:AO3"/>
    <mergeCell ref="AP2:AP3"/>
    <mergeCell ref="AQ2:AQ3"/>
    <mergeCell ref="BH2:BH3"/>
    <mergeCell ref="BI2:BI3"/>
    <mergeCell ref="BJ2:BJ3"/>
    <mergeCell ref="BZ2:BZ3"/>
    <mergeCell ref="CA2:CA3"/>
    <mergeCell ref="CB2:CB3"/>
    <mergeCell ref="CC2:CC3"/>
    <mergeCell ref="CD2:CD3"/>
    <mergeCell ref="CE2:CE3"/>
    <mergeCell ref="BQ2:BQ3"/>
    <mergeCell ref="BR2:BR3"/>
    <mergeCell ref="BS2:BS3"/>
    <mergeCell ref="BT2:BT3"/>
    <mergeCell ref="BW2:BW3"/>
    <mergeCell ref="BY2:BY3"/>
    <mergeCell ref="CO2:CO3"/>
    <mergeCell ref="CP2:CP3"/>
    <mergeCell ref="CQ2:CQ3"/>
    <mergeCell ref="CF2:CF3"/>
    <mergeCell ref="CG2:CG3"/>
    <mergeCell ref="CH2:CH3"/>
    <mergeCell ref="CI2:CI3"/>
    <mergeCell ref="CJ2:CJ3"/>
    <mergeCell ref="CK2:CK3"/>
    <mergeCell ref="DM2:DM3"/>
    <mergeCell ref="DN2:DN3"/>
    <mergeCell ref="A13:AA13"/>
    <mergeCell ref="DG2:DG3"/>
    <mergeCell ref="DH2:DH3"/>
    <mergeCell ref="DI2:DI3"/>
    <mergeCell ref="DJ2:DJ3"/>
    <mergeCell ref="DK2:DK3"/>
    <mergeCell ref="DL2:DL3"/>
    <mergeCell ref="DA2:DA3"/>
    <mergeCell ref="DB2:DB3"/>
    <mergeCell ref="DC2:DC3"/>
    <mergeCell ref="DD2:DD3"/>
    <mergeCell ref="DE2:DE3"/>
    <mergeCell ref="DF2:DF3"/>
    <mergeCell ref="CT2:CT3"/>
    <mergeCell ref="CV2:CV3"/>
    <mergeCell ref="CW2:CW3"/>
    <mergeCell ref="CX2:CX3"/>
    <mergeCell ref="CY2:CY3"/>
    <mergeCell ref="CZ2:CZ3"/>
    <mergeCell ref="CL2:CL3"/>
    <mergeCell ref="CM2:CM3"/>
    <mergeCell ref="CN2:CN3"/>
  </mergeCells>
  <phoneticPr fontId="5"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DS30"/>
  <sheetViews>
    <sheetView topLeftCell="A28" workbookViewId="0">
      <selection activeCell="A30" sqref="A30:AA30"/>
    </sheetView>
  </sheetViews>
  <sheetFormatPr baseColWidth="10" defaultRowHeight="15" x14ac:dyDescent="0.25"/>
  <cols>
    <col min="28" max="28" width="17" customWidth="1"/>
  </cols>
  <sheetData>
    <row r="1" spans="1:118" ht="15.75" thickBot="1" x14ac:dyDescent="0.3"/>
    <row r="2" spans="1:118" s="3" customFormat="1" ht="41.25" customHeight="1" thickBot="1" x14ac:dyDescent="0.25">
      <c r="A2" s="1490" t="s">
        <v>14</v>
      </c>
      <c r="B2" s="1491"/>
      <c r="C2" s="1492"/>
      <c r="D2" s="1493" t="s">
        <v>1212</v>
      </c>
      <c r="E2" s="1494"/>
      <c r="F2" s="1485" t="s">
        <v>1213</v>
      </c>
      <c r="G2" s="1486"/>
      <c r="H2" s="1486"/>
      <c r="I2" s="1486"/>
      <c r="J2" s="1486"/>
      <c r="K2" s="1486"/>
      <c r="L2" s="1486"/>
      <c r="M2" s="1486"/>
      <c r="N2" s="1487"/>
      <c r="O2" s="1485" t="s">
        <v>1191</v>
      </c>
      <c r="P2" s="1486"/>
      <c r="Q2" s="1486"/>
      <c r="R2" s="1486"/>
      <c r="S2" s="1486"/>
      <c r="T2" s="1486"/>
      <c r="U2" s="1486"/>
      <c r="V2" s="1486"/>
      <c r="W2" s="1487"/>
      <c r="X2" s="1485" t="s">
        <v>1200</v>
      </c>
      <c r="Y2" s="1486"/>
      <c r="Z2" s="1486"/>
      <c r="AA2" s="1487"/>
      <c r="AB2" s="1485" t="s">
        <v>1214</v>
      </c>
      <c r="AC2" s="1486"/>
      <c r="AD2" s="1486"/>
      <c r="AE2" s="1486"/>
      <c r="AF2" s="1486"/>
      <c r="AG2" s="1486"/>
      <c r="AH2" s="1486"/>
      <c r="AI2" s="1486"/>
      <c r="AJ2" s="1486"/>
      <c r="AK2" s="1486"/>
      <c r="AL2" s="1486"/>
      <c r="AM2" s="1486"/>
      <c r="AN2" s="1486"/>
      <c r="AO2" s="1486"/>
      <c r="AP2" s="1486"/>
      <c r="AQ2" s="1486"/>
      <c r="AR2" s="1486"/>
      <c r="AS2" s="1486"/>
      <c r="AT2" s="1486"/>
      <c r="AU2" s="1486"/>
      <c r="AV2" s="1486"/>
      <c r="AW2" s="1487"/>
      <c r="AX2" s="1509" t="s">
        <v>0</v>
      </c>
      <c r="AY2" s="1485" t="s">
        <v>1215</v>
      </c>
      <c r="AZ2" s="1486"/>
      <c r="BA2" s="1486"/>
      <c r="BB2" s="1486"/>
      <c r="BC2" s="1486"/>
      <c r="BD2" s="1486"/>
      <c r="BE2" s="1486"/>
      <c r="BF2" s="1486"/>
      <c r="BG2" s="1486"/>
      <c r="BH2" s="1486"/>
      <c r="BI2" s="1486"/>
      <c r="BJ2" s="1486"/>
      <c r="BK2" s="1486"/>
      <c r="BL2" s="1486"/>
      <c r="BM2" s="1486"/>
      <c r="BN2" s="1486"/>
      <c r="BO2" s="1486"/>
      <c r="BP2" s="1486"/>
      <c r="BQ2" s="1486"/>
      <c r="BR2" s="1486"/>
      <c r="BS2" s="1487"/>
      <c r="BT2" s="1482" t="s">
        <v>2</v>
      </c>
      <c r="BU2" s="1485" t="s">
        <v>1216</v>
      </c>
      <c r="BV2" s="1486"/>
      <c r="BW2" s="1486"/>
      <c r="BX2" s="1486"/>
      <c r="BY2" s="1486"/>
      <c r="BZ2" s="1486"/>
      <c r="CA2" s="1486"/>
      <c r="CB2" s="1486"/>
      <c r="CC2" s="1486"/>
      <c r="CD2" s="1486"/>
      <c r="CE2" s="1486"/>
      <c r="CF2" s="1486"/>
      <c r="CG2" s="1486"/>
      <c r="CH2" s="1486"/>
      <c r="CI2" s="1486"/>
      <c r="CJ2" s="1486"/>
      <c r="CK2" s="1486"/>
      <c r="CL2" s="1486"/>
      <c r="CM2" s="1486"/>
      <c r="CN2" s="1486"/>
      <c r="CO2" s="1487"/>
      <c r="CP2" s="1482" t="s">
        <v>3</v>
      </c>
      <c r="CQ2" s="1506" t="s">
        <v>1217</v>
      </c>
      <c r="CR2" s="1507"/>
      <c r="CS2" s="1507"/>
      <c r="CT2" s="1507"/>
      <c r="CU2" s="1507"/>
      <c r="CV2" s="1507"/>
      <c r="CW2" s="1507"/>
      <c r="CX2" s="1507"/>
      <c r="CY2" s="1507"/>
      <c r="CZ2" s="1507"/>
      <c r="DA2" s="1507"/>
      <c r="DB2" s="1507"/>
      <c r="DC2" s="1507"/>
      <c r="DD2" s="1507"/>
      <c r="DE2" s="1507"/>
      <c r="DF2" s="1507"/>
      <c r="DG2" s="1507"/>
      <c r="DH2" s="1507"/>
      <c r="DI2" s="1507"/>
      <c r="DJ2" s="1507"/>
      <c r="DK2" s="1508"/>
      <c r="DL2" s="1509" t="s">
        <v>5</v>
      </c>
      <c r="DM2" s="1451" t="s">
        <v>6</v>
      </c>
      <c r="DN2" s="1451" t="s">
        <v>1160</v>
      </c>
    </row>
    <row r="3" spans="1:118" s="3" customFormat="1" ht="28.5" customHeight="1" thickBot="1" x14ac:dyDescent="0.25">
      <c r="A3" s="1472" t="s">
        <v>14</v>
      </c>
      <c r="B3" s="1472" t="s">
        <v>15</v>
      </c>
      <c r="C3" s="1474" t="s">
        <v>15</v>
      </c>
      <c r="D3" s="53" t="s">
        <v>7</v>
      </c>
      <c r="E3" s="1476" t="s">
        <v>8</v>
      </c>
      <c r="F3" s="53" t="s">
        <v>9</v>
      </c>
      <c r="G3" s="1478" t="s">
        <v>10</v>
      </c>
      <c r="H3" s="1460" t="s">
        <v>11</v>
      </c>
      <c r="I3" s="1461"/>
      <c r="J3" s="1461"/>
      <c r="K3" s="1461"/>
      <c r="L3" s="1461"/>
      <c r="M3" s="1461"/>
      <c r="N3" s="1462"/>
      <c r="O3" s="1480" t="s">
        <v>12</v>
      </c>
      <c r="P3" s="1480" t="s">
        <v>13</v>
      </c>
      <c r="Q3" s="1460" t="s">
        <v>11</v>
      </c>
      <c r="R3" s="1461"/>
      <c r="S3" s="1461"/>
      <c r="T3" s="1461"/>
      <c r="U3" s="1461"/>
      <c r="V3" s="1461"/>
      <c r="W3" s="1462"/>
      <c r="X3" s="1460" t="s">
        <v>1192</v>
      </c>
      <c r="Y3" s="1461"/>
      <c r="Z3" s="1461"/>
      <c r="AA3" s="1461"/>
      <c r="AB3" s="1456" t="s">
        <v>1243</v>
      </c>
      <c r="AC3" s="175" t="s">
        <v>1240</v>
      </c>
      <c r="AD3" s="1456" t="s">
        <v>1244</v>
      </c>
      <c r="AE3" s="1464" t="s">
        <v>1245</v>
      </c>
      <c r="AF3" s="1451" t="s">
        <v>1246</v>
      </c>
      <c r="AG3" s="1451" t="s">
        <v>1247</v>
      </c>
      <c r="AH3" s="1451" t="s">
        <v>1248</v>
      </c>
      <c r="AI3" s="1451" t="s">
        <v>1249</v>
      </c>
      <c r="AJ3" s="1451" t="s">
        <v>1250</v>
      </c>
      <c r="AK3" s="1451" t="s">
        <v>1251</v>
      </c>
      <c r="AL3" s="1451" t="s">
        <v>1252</v>
      </c>
      <c r="AM3" s="1451" t="s">
        <v>1253</v>
      </c>
      <c r="AN3" s="1451" t="s">
        <v>1254</v>
      </c>
      <c r="AO3" s="1451" t="s">
        <v>1255</v>
      </c>
      <c r="AP3" s="1451" t="s">
        <v>1206</v>
      </c>
      <c r="AQ3" s="1470" t="s">
        <v>1256</v>
      </c>
      <c r="AR3" s="1466" t="s">
        <v>1257</v>
      </c>
      <c r="AS3" s="1468" t="s">
        <v>1270</v>
      </c>
      <c r="AT3" s="1468" t="s">
        <v>1259</v>
      </c>
      <c r="AU3" s="1468" t="s">
        <v>1258</v>
      </c>
      <c r="AV3" s="1495" t="s">
        <v>1234</v>
      </c>
      <c r="AW3" s="1495" t="s">
        <v>1242</v>
      </c>
      <c r="AX3" s="1510"/>
      <c r="AY3" s="1488" t="s">
        <v>1</v>
      </c>
      <c r="AZ3" s="177" t="s">
        <v>1269</v>
      </c>
      <c r="BA3" s="1488" t="s">
        <v>1244</v>
      </c>
      <c r="BB3" s="1488" t="s">
        <v>1161</v>
      </c>
      <c r="BC3" s="1488" t="s">
        <v>1246</v>
      </c>
      <c r="BD3" s="1488" t="s">
        <v>1247</v>
      </c>
      <c r="BE3" s="1458" t="s">
        <v>1260</v>
      </c>
      <c r="BF3" s="1458" t="s">
        <v>1261</v>
      </c>
      <c r="BG3" s="1458" t="s">
        <v>1250</v>
      </c>
      <c r="BH3" s="1458" t="s">
        <v>1262</v>
      </c>
      <c r="BI3" s="1458" t="s">
        <v>1263</v>
      </c>
      <c r="BJ3" s="1458" t="s">
        <v>1264</v>
      </c>
      <c r="BK3" s="1458" t="s">
        <v>1254</v>
      </c>
      <c r="BL3" s="1458" t="s">
        <v>1255</v>
      </c>
      <c r="BM3" s="1458" t="s">
        <v>1265</v>
      </c>
      <c r="BN3" s="1458" t="s">
        <v>1266</v>
      </c>
      <c r="BO3" s="1488" t="s">
        <v>1267</v>
      </c>
      <c r="BP3" s="1456" t="s">
        <v>1271</v>
      </c>
      <c r="BQ3" s="1451" t="s">
        <v>1258</v>
      </c>
      <c r="BR3" s="1451" t="s">
        <v>1234</v>
      </c>
      <c r="BS3" s="1451" t="s">
        <v>1242</v>
      </c>
      <c r="BT3" s="1504">
        <f>+AX1*1.029</f>
        <v>0</v>
      </c>
      <c r="BU3" s="1451" t="s">
        <v>1243</v>
      </c>
      <c r="BV3" s="181" t="s">
        <v>1272</v>
      </c>
      <c r="BW3" s="1451" t="s">
        <v>1274</v>
      </c>
      <c r="BX3" s="1451" t="s">
        <v>1161</v>
      </c>
      <c r="BY3" s="1451" t="s">
        <v>1246</v>
      </c>
      <c r="BZ3" s="1451" t="s">
        <v>1247</v>
      </c>
      <c r="CA3" s="1451" t="s">
        <v>1275</v>
      </c>
      <c r="CB3" s="1451" t="s">
        <v>1261</v>
      </c>
      <c r="CC3" s="1458" t="s">
        <v>1250</v>
      </c>
      <c r="CD3" s="1451" t="s">
        <v>1276</v>
      </c>
      <c r="CE3" s="1451" t="s">
        <v>1252</v>
      </c>
      <c r="CF3" s="1451" t="s">
        <v>1277</v>
      </c>
      <c r="CG3" s="1451" t="s">
        <v>1278</v>
      </c>
      <c r="CH3" s="1451" t="s">
        <v>1279</v>
      </c>
      <c r="CI3" s="1451" t="s">
        <v>1280</v>
      </c>
      <c r="CJ3" s="1451" t="s">
        <v>1281</v>
      </c>
      <c r="CK3" s="1451" t="s">
        <v>1267</v>
      </c>
      <c r="CL3" s="1451" t="s">
        <v>1268</v>
      </c>
      <c r="CM3" s="1451" t="s">
        <v>1258</v>
      </c>
      <c r="CN3" s="1451" t="s">
        <v>1234</v>
      </c>
      <c r="CO3" s="1451" t="s">
        <v>1242</v>
      </c>
      <c r="CP3" s="1483"/>
      <c r="CQ3" s="1456" t="s">
        <v>4</v>
      </c>
      <c r="CR3" s="176" t="s">
        <v>1282</v>
      </c>
      <c r="CS3" s="1456" t="s">
        <v>1244</v>
      </c>
      <c r="CT3" s="1456" t="s">
        <v>1162</v>
      </c>
      <c r="CU3" s="1451" t="s">
        <v>1285</v>
      </c>
      <c r="CV3" s="1451" t="s">
        <v>1286</v>
      </c>
      <c r="CW3" s="1451" t="s">
        <v>1287</v>
      </c>
      <c r="CX3" s="1451" t="s">
        <v>1261</v>
      </c>
      <c r="CY3" s="1451" t="s">
        <v>1288</v>
      </c>
      <c r="CZ3" s="1451" t="s">
        <v>1289</v>
      </c>
      <c r="DA3" s="1451" t="s">
        <v>1290</v>
      </c>
      <c r="DB3" s="1451" t="s">
        <v>1235</v>
      </c>
      <c r="DC3" s="1451" t="s">
        <v>1291</v>
      </c>
      <c r="DD3" s="1451" t="s">
        <v>1292</v>
      </c>
      <c r="DE3" s="1451" t="s">
        <v>1265</v>
      </c>
      <c r="DF3" s="1451" t="s">
        <v>1267</v>
      </c>
      <c r="DG3" s="1451" t="s">
        <v>1222</v>
      </c>
      <c r="DH3" s="1451" t="s">
        <v>1228</v>
      </c>
      <c r="DI3" s="1451" t="s">
        <v>1233</v>
      </c>
      <c r="DJ3" s="1451" t="s">
        <v>1234</v>
      </c>
      <c r="DK3" s="1451" t="s">
        <v>1284</v>
      </c>
      <c r="DL3" s="1512">
        <f>+CP3*1.044</f>
        <v>0</v>
      </c>
      <c r="DM3" s="1495"/>
      <c r="DN3" s="1495"/>
    </row>
    <row r="4" spans="1:118" s="3" customFormat="1" ht="38.25" customHeight="1" thickBot="1" x14ac:dyDescent="0.25">
      <c r="A4" s="1473"/>
      <c r="B4" s="1473"/>
      <c r="C4" s="1475"/>
      <c r="D4" s="4"/>
      <c r="E4" s="1477"/>
      <c r="F4" s="4"/>
      <c r="G4" s="1479"/>
      <c r="H4" s="170" t="s">
        <v>16</v>
      </c>
      <c r="I4" s="170" t="s">
        <v>17</v>
      </c>
      <c r="J4" s="170" t="s">
        <v>18</v>
      </c>
      <c r="K4" s="170" t="s">
        <v>1229</v>
      </c>
      <c r="L4" s="170" t="s">
        <v>20</v>
      </c>
      <c r="M4" s="170" t="s">
        <v>21</v>
      </c>
      <c r="N4" s="171" t="s">
        <v>22</v>
      </c>
      <c r="O4" s="1481"/>
      <c r="P4" s="1481"/>
      <c r="Q4" s="172" t="s">
        <v>16</v>
      </c>
      <c r="R4" s="173" t="s">
        <v>17</v>
      </c>
      <c r="S4" s="173" t="s">
        <v>23</v>
      </c>
      <c r="T4" s="173" t="s">
        <v>19</v>
      </c>
      <c r="U4" s="173" t="s">
        <v>20</v>
      </c>
      <c r="V4" s="173" t="s">
        <v>24</v>
      </c>
      <c r="W4" s="174" t="s">
        <v>22</v>
      </c>
      <c r="X4" s="173" t="s">
        <v>1156</v>
      </c>
      <c r="Y4" s="173" t="s">
        <v>1157</v>
      </c>
      <c r="Z4" s="173" t="s">
        <v>1158</v>
      </c>
      <c r="AA4" s="174" t="s">
        <v>1159</v>
      </c>
      <c r="AB4" s="1463"/>
      <c r="AC4" s="144" t="s">
        <v>1241</v>
      </c>
      <c r="AD4" s="1463"/>
      <c r="AE4" s="1465"/>
      <c r="AF4" s="1495"/>
      <c r="AG4" s="1495"/>
      <c r="AH4" s="1495"/>
      <c r="AI4" s="1452"/>
      <c r="AJ4" s="1452"/>
      <c r="AK4" s="1452"/>
      <c r="AL4" s="1452"/>
      <c r="AM4" s="1452"/>
      <c r="AN4" s="1452"/>
      <c r="AO4" s="1452"/>
      <c r="AP4" s="1452"/>
      <c r="AQ4" s="1471"/>
      <c r="AR4" s="1467"/>
      <c r="AS4" s="1469"/>
      <c r="AT4" s="1469"/>
      <c r="AU4" s="1469"/>
      <c r="AV4" s="1452"/>
      <c r="AW4" s="1452"/>
      <c r="AX4" s="1511"/>
      <c r="AY4" s="1489"/>
      <c r="AZ4" s="178" t="s">
        <v>1241</v>
      </c>
      <c r="BA4" s="1489"/>
      <c r="BB4" s="1489"/>
      <c r="BC4" s="1489"/>
      <c r="BD4" s="1489"/>
      <c r="BE4" s="1459"/>
      <c r="BF4" s="1459"/>
      <c r="BG4" s="1459"/>
      <c r="BH4" s="1459"/>
      <c r="BI4" s="1459"/>
      <c r="BJ4" s="1459"/>
      <c r="BK4" s="1459"/>
      <c r="BL4" s="1459"/>
      <c r="BM4" s="1459"/>
      <c r="BN4" s="1459"/>
      <c r="BO4" s="1489"/>
      <c r="BP4" s="1457"/>
      <c r="BQ4" s="1452"/>
      <c r="BR4" s="1452"/>
      <c r="BS4" s="1452"/>
      <c r="BT4" s="1505"/>
      <c r="BU4" s="1452"/>
      <c r="BV4" s="182" t="s">
        <v>1273</v>
      </c>
      <c r="BW4" s="1452"/>
      <c r="BX4" s="1452"/>
      <c r="BY4" s="1452"/>
      <c r="BZ4" s="1452"/>
      <c r="CA4" s="1452"/>
      <c r="CB4" s="1452"/>
      <c r="CC4" s="1459"/>
      <c r="CD4" s="1452"/>
      <c r="CE4" s="1452"/>
      <c r="CF4" s="1452"/>
      <c r="CG4" s="1452"/>
      <c r="CH4" s="1452"/>
      <c r="CI4" s="1452"/>
      <c r="CJ4" s="1452"/>
      <c r="CK4" s="1452"/>
      <c r="CL4" s="1452"/>
      <c r="CM4" s="1452"/>
      <c r="CN4" s="1452"/>
      <c r="CO4" s="1452"/>
      <c r="CP4" s="1484"/>
      <c r="CQ4" s="1457"/>
      <c r="CR4" s="182" t="s">
        <v>1283</v>
      </c>
      <c r="CS4" s="1457"/>
      <c r="CT4" s="1457"/>
      <c r="CU4" s="1452"/>
      <c r="CV4" s="1452"/>
      <c r="CW4" s="1452"/>
      <c r="CX4" s="1452"/>
      <c r="CY4" s="1452"/>
      <c r="CZ4" s="1452"/>
      <c r="DA4" s="1452"/>
      <c r="DB4" s="1452"/>
      <c r="DC4" s="1452"/>
      <c r="DD4" s="1452"/>
      <c r="DE4" s="1452"/>
      <c r="DF4" s="1452"/>
      <c r="DG4" s="1452"/>
      <c r="DH4" s="1452"/>
      <c r="DI4" s="1452"/>
      <c r="DJ4" s="1452"/>
      <c r="DK4" s="1452"/>
      <c r="DL4" s="1513"/>
      <c r="DM4" s="1452"/>
      <c r="DN4" s="1452"/>
    </row>
    <row r="5" spans="1:118" s="3" customFormat="1" ht="50.1" customHeight="1" x14ac:dyDescent="0.2">
      <c r="A5" s="11">
        <v>1</v>
      </c>
      <c r="B5" s="11" t="s">
        <v>25</v>
      </c>
      <c r="C5" s="11" t="s">
        <v>26</v>
      </c>
      <c r="D5" s="11" t="s">
        <v>27</v>
      </c>
      <c r="E5" s="11" t="s">
        <v>28</v>
      </c>
      <c r="F5" s="54" t="s">
        <v>29</v>
      </c>
      <c r="G5" s="11" t="s">
        <v>30</v>
      </c>
      <c r="H5" s="55">
        <v>25574</v>
      </c>
      <c r="I5" s="55">
        <v>2023</v>
      </c>
      <c r="J5" s="55" t="s">
        <v>31</v>
      </c>
      <c r="K5" s="55" t="s">
        <v>32</v>
      </c>
      <c r="L5" s="11" t="s">
        <v>33</v>
      </c>
      <c r="M5" s="55">
        <v>26597</v>
      </c>
      <c r="N5" s="55">
        <v>26597</v>
      </c>
      <c r="O5" s="54" t="s">
        <v>34</v>
      </c>
      <c r="P5" s="11" t="s">
        <v>35</v>
      </c>
      <c r="Q5" s="11">
        <v>15953</v>
      </c>
      <c r="R5" s="11">
        <v>2023</v>
      </c>
      <c r="S5" s="11" t="s">
        <v>36</v>
      </c>
      <c r="T5" s="11" t="s">
        <v>37</v>
      </c>
      <c r="U5" s="11" t="s">
        <v>38</v>
      </c>
      <c r="V5" s="11">
        <v>15953</v>
      </c>
      <c r="W5" s="11">
        <v>15953</v>
      </c>
      <c r="X5" s="11">
        <v>15953</v>
      </c>
      <c r="Y5" s="11">
        <v>15953</v>
      </c>
      <c r="Z5" s="11">
        <v>15953</v>
      </c>
      <c r="AA5" s="11">
        <v>15953</v>
      </c>
      <c r="AB5" s="6">
        <v>5111886556</v>
      </c>
      <c r="AC5" s="6"/>
      <c r="AD5" s="6">
        <f>+[1]Educación!$AA$13+[1]Educación!$AA$17</f>
        <v>5140179534</v>
      </c>
      <c r="AE5" s="6">
        <v>344878910</v>
      </c>
      <c r="AF5" s="6"/>
      <c r="AG5" s="6"/>
      <c r="AH5" s="6"/>
      <c r="AI5" s="7"/>
      <c r="AJ5" s="7"/>
      <c r="AK5" s="7"/>
      <c r="AL5" s="7"/>
      <c r="AM5" s="7"/>
      <c r="AN5" s="7"/>
      <c r="AO5" s="7"/>
      <c r="AP5" s="7"/>
      <c r="AQ5" s="7"/>
      <c r="AR5" s="7"/>
      <c r="AS5" s="7"/>
      <c r="AT5" s="7"/>
      <c r="AU5" s="7"/>
      <c r="AV5" s="7"/>
      <c r="AW5" s="7"/>
      <c r="AX5" s="57">
        <f>+SUM(AB5:AW5)</f>
        <v>10596945000</v>
      </c>
      <c r="AY5" s="17">
        <v>5766326322</v>
      </c>
      <c r="AZ5" s="17"/>
      <c r="BA5" s="17">
        <v>5289244740</v>
      </c>
      <c r="BB5" s="17">
        <v>354880398</v>
      </c>
      <c r="BC5" s="17"/>
      <c r="BD5" s="17"/>
      <c r="BE5" s="17"/>
      <c r="BF5" s="17"/>
      <c r="BG5" s="17"/>
      <c r="BH5" s="17"/>
      <c r="BI5" s="17"/>
      <c r="BJ5" s="17"/>
      <c r="BK5" s="17"/>
      <c r="BL5" s="17"/>
      <c r="BM5" s="17"/>
      <c r="BN5" s="17"/>
      <c r="BO5" s="17"/>
      <c r="BP5" s="17"/>
      <c r="BQ5" s="17"/>
      <c r="BR5" s="17"/>
      <c r="BS5" s="17"/>
      <c r="BT5" s="179">
        <f>+SUM(AY5:BS5)</f>
        <v>11410451460</v>
      </c>
      <c r="BU5" s="180">
        <v>6020044680</v>
      </c>
      <c r="BV5" s="180"/>
      <c r="BW5" s="180">
        <v>5521971509</v>
      </c>
      <c r="BX5" s="180">
        <v>370495135</v>
      </c>
      <c r="BY5" s="180"/>
      <c r="BZ5" s="180"/>
      <c r="CA5" s="180"/>
      <c r="CB5" s="180"/>
      <c r="CC5" s="180"/>
      <c r="CD5" s="180"/>
      <c r="CE5" s="180"/>
      <c r="CF5" s="180"/>
      <c r="CG5" s="180"/>
      <c r="CH5" s="180"/>
      <c r="CI5" s="180"/>
      <c r="CJ5" s="180"/>
      <c r="CK5" s="180"/>
      <c r="CL5" s="183"/>
      <c r="CM5" s="183"/>
      <c r="CN5" s="183"/>
      <c r="CO5" s="183"/>
      <c r="CP5" s="58">
        <f>+SUM(BU5:CO5)</f>
        <v>11912511324</v>
      </c>
      <c r="CQ5" s="7">
        <v>6284926645</v>
      </c>
      <c r="CR5" s="7"/>
      <c r="CS5" s="7">
        <v>5764938257</v>
      </c>
      <c r="CT5" s="7">
        <v>386796922</v>
      </c>
      <c r="CU5" s="7"/>
      <c r="CV5" s="18"/>
      <c r="CW5" s="18"/>
      <c r="CX5" s="18"/>
      <c r="CY5" s="18"/>
      <c r="CZ5" s="18"/>
      <c r="DA5" s="18"/>
      <c r="DB5" s="18"/>
      <c r="DC5" s="18"/>
      <c r="DD5" s="18"/>
      <c r="DE5" s="18"/>
      <c r="DF5" s="18"/>
      <c r="DG5" s="18"/>
      <c r="DH5" s="18"/>
      <c r="DI5" s="18"/>
      <c r="DJ5" s="18"/>
      <c r="DK5" s="18"/>
      <c r="DL5" s="9">
        <f t="shared" ref="DL5:DL29" si="0">+SUM(CQ5:CT5)</f>
        <v>12436661824</v>
      </c>
      <c r="DM5" s="10">
        <f t="shared" ref="DM5:DM29" si="1">+AX5+BT5+CP5+DL5</f>
        <v>46356569608</v>
      </c>
      <c r="DN5" s="406" t="s">
        <v>1169</v>
      </c>
    </row>
    <row r="6" spans="1:118" s="3" customFormat="1" ht="50.1" customHeight="1" x14ac:dyDescent="0.2">
      <c r="A6" s="11">
        <v>1</v>
      </c>
      <c r="B6" s="11" t="s">
        <v>25</v>
      </c>
      <c r="C6" s="11" t="s">
        <v>26</v>
      </c>
      <c r="D6" s="11" t="s">
        <v>27</v>
      </c>
      <c r="E6" s="11" t="s">
        <v>28</v>
      </c>
      <c r="F6" s="54" t="s">
        <v>29</v>
      </c>
      <c r="G6" s="11" t="s">
        <v>30</v>
      </c>
      <c r="H6" s="55">
        <v>25574</v>
      </c>
      <c r="I6" s="55">
        <v>2023</v>
      </c>
      <c r="J6" s="55" t="s">
        <v>31</v>
      </c>
      <c r="K6" s="55" t="s">
        <v>32</v>
      </c>
      <c r="L6" s="11" t="s">
        <v>33</v>
      </c>
      <c r="M6" s="55">
        <v>26597</v>
      </c>
      <c r="N6" s="55">
        <v>26597</v>
      </c>
      <c r="O6" s="54" t="s">
        <v>39</v>
      </c>
      <c r="P6" s="11" t="s">
        <v>40</v>
      </c>
      <c r="Q6" s="59">
        <v>1134</v>
      </c>
      <c r="R6" s="11">
        <v>2023</v>
      </c>
      <c r="S6" s="11" t="s">
        <v>36</v>
      </c>
      <c r="T6" s="11" t="s">
        <v>37</v>
      </c>
      <c r="U6" s="11" t="s">
        <v>38</v>
      </c>
      <c r="V6" s="59">
        <v>1134</v>
      </c>
      <c r="W6" s="59">
        <v>1134</v>
      </c>
      <c r="X6" s="11">
        <v>1134</v>
      </c>
      <c r="Y6" s="11">
        <v>1134</v>
      </c>
      <c r="Z6" s="11">
        <v>1134</v>
      </c>
      <c r="AA6" s="11">
        <v>1134</v>
      </c>
      <c r="AB6" s="6">
        <v>1377050460</v>
      </c>
      <c r="AC6" s="6"/>
      <c r="AD6" s="6">
        <v>100000000</v>
      </c>
      <c r="AE6" s="6"/>
      <c r="AF6" s="6"/>
      <c r="AG6" s="6"/>
      <c r="AH6" s="6"/>
      <c r="AI6" s="6"/>
      <c r="AJ6" s="6"/>
      <c r="AK6" s="6"/>
      <c r="AL6" s="6"/>
      <c r="AM6" s="6"/>
      <c r="AN6" s="6"/>
      <c r="AO6" s="6"/>
      <c r="AP6" s="6"/>
      <c r="AQ6" s="6"/>
      <c r="AR6" s="6"/>
      <c r="AS6" s="6"/>
      <c r="AT6" s="6"/>
      <c r="AU6" s="6"/>
      <c r="AV6" s="6"/>
      <c r="AW6" s="6"/>
      <c r="AX6" s="57">
        <f t="shared" ref="AX6:AX29" si="2">+SUM(AB6:AW6)</f>
        <v>1477050460</v>
      </c>
      <c r="AY6" s="8">
        <v>1416984923</v>
      </c>
      <c r="AZ6" s="8"/>
      <c r="BA6" s="8">
        <v>102900000</v>
      </c>
      <c r="BB6" s="8"/>
      <c r="BC6" s="8"/>
      <c r="BD6" s="8"/>
      <c r="BE6" s="8"/>
      <c r="BF6" s="8"/>
      <c r="BG6" s="8"/>
      <c r="BH6" s="8"/>
      <c r="BI6" s="8"/>
      <c r="BJ6" s="8"/>
      <c r="BK6" s="8"/>
      <c r="BL6" s="8"/>
      <c r="BM6" s="8"/>
      <c r="BN6" s="8"/>
      <c r="BO6" s="8"/>
      <c r="BP6" s="8"/>
      <c r="BQ6" s="8"/>
      <c r="BR6" s="8"/>
      <c r="BS6" s="8"/>
      <c r="BT6" s="14">
        <f t="shared" ref="BT6:BT29" si="3">+SUM(AY6:BS6)</f>
        <v>1519884923</v>
      </c>
      <c r="BU6" s="7">
        <v>1479332260</v>
      </c>
      <c r="BV6" s="7"/>
      <c r="BW6" s="7">
        <v>107427600</v>
      </c>
      <c r="BX6" s="7"/>
      <c r="BY6" s="7"/>
      <c r="BZ6" s="7"/>
      <c r="CA6" s="7"/>
      <c r="CB6" s="7"/>
      <c r="CC6" s="7"/>
      <c r="CD6" s="7"/>
      <c r="CE6" s="7"/>
      <c r="CF6" s="7"/>
      <c r="CG6" s="7"/>
      <c r="CH6" s="7"/>
      <c r="CI6" s="7"/>
      <c r="CJ6" s="7"/>
      <c r="CK6" s="7"/>
      <c r="CL6" s="7"/>
      <c r="CM6" s="7"/>
      <c r="CN6" s="7"/>
      <c r="CO6" s="7"/>
      <c r="CP6" s="58">
        <f t="shared" ref="CP6:CP7" si="4">+SUM(BU6:CO6)</f>
        <v>1586759860</v>
      </c>
      <c r="CQ6" s="6">
        <v>1544422879</v>
      </c>
      <c r="CR6" s="6"/>
      <c r="CS6" s="6">
        <v>112154415</v>
      </c>
      <c r="CT6" s="6">
        <v>0</v>
      </c>
      <c r="CU6" s="6"/>
      <c r="CV6" s="9"/>
      <c r="CW6" s="9"/>
      <c r="CX6" s="9"/>
      <c r="CY6" s="9"/>
      <c r="CZ6" s="9"/>
      <c r="DA6" s="9"/>
      <c r="DB6" s="9"/>
      <c r="DC6" s="9"/>
      <c r="DD6" s="9"/>
      <c r="DE6" s="9"/>
      <c r="DF6" s="9"/>
      <c r="DG6" s="9"/>
      <c r="DH6" s="9"/>
      <c r="DI6" s="9"/>
      <c r="DJ6" s="9"/>
      <c r="DK6" s="9"/>
      <c r="DL6" s="9">
        <f t="shared" si="0"/>
        <v>1656577294</v>
      </c>
      <c r="DM6" s="12">
        <f t="shared" si="1"/>
        <v>6240272537</v>
      </c>
      <c r="DN6" s="80" t="s">
        <v>1169</v>
      </c>
    </row>
    <row r="7" spans="1:118" s="3" customFormat="1" ht="50.1" customHeight="1" x14ac:dyDescent="0.2">
      <c r="A7" s="11">
        <v>1</v>
      </c>
      <c r="B7" s="11" t="s">
        <v>25</v>
      </c>
      <c r="C7" s="11" t="s">
        <v>26</v>
      </c>
      <c r="D7" s="11" t="s">
        <v>27</v>
      </c>
      <c r="E7" s="11" t="s">
        <v>28</v>
      </c>
      <c r="F7" s="54" t="s">
        <v>29</v>
      </c>
      <c r="G7" s="11" t="s">
        <v>30</v>
      </c>
      <c r="H7" s="55">
        <v>25574</v>
      </c>
      <c r="I7" s="55">
        <v>2023</v>
      </c>
      <c r="J7" s="55" t="s">
        <v>31</v>
      </c>
      <c r="K7" s="55" t="s">
        <v>32</v>
      </c>
      <c r="L7" s="11" t="s">
        <v>33</v>
      </c>
      <c r="M7" s="55">
        <v>26597</v>
      </c>
      <c r="N7" s="55">
        <v>26597</v>
      </c>
      <c r="O7" s="54" t="s">
        <v>41</v>
      </c>
      <c r="P7" s="11" t="s">
        <v>42</v>
      </c>
      <c r="Q7" s="11">
        <v>26597</v>
      </c>
      <c r="R7" s="11">
        <v>2023</v>
      </c>
      <c r="S7" s="11" t="s">
        <v>36</v>
      </c>
      <c r="T7" s="11" t="s">
        <v>37</v>
      </c>
      <c r="U7" s="11" t="s">
        <v>38</v>
      </c>
      <c r="V7" s="11">
        <v>26597</v>
      </c>
      <c r="W7" s="11">
        <v>26597</v>
      </c>
      <c r="X7" s="11">
        <v>26597</v>
      </c>
      <c r="Y7" s="11">
        <v>26597</v>
      </c>
      <c r="Z7" s="11">
        <v>26597</v>
      </c>
      <c r="AA7" s="11">
        <v>26597</v>
      </c>
      <c r="AB7" s="6">
        <v>90000000</v>
      </c>
      <c r="AC7" s="6"/>
      <c r="AD7" s="6">
        <v>0</v>
      </c>
      <c r="AE7" s="6"/>
      <c r="AF7" s="6"/>
      <c r="AG7" s="6"/>
      <c r="AH7" s="6"/>
      <c r="AI7" s="6"/>
      <c r="AJ7" s="6"/>
      <c r="AK7" s="6"/>
      <c r="AL7" s="6"/>
      <c r="AM7" s="6"/>
      <c r="AN7" s="6"/>
      <c r="AO7" s="6"/>
      <c r="AP7" s="6"/>
      <c r="AQ7" s="6"/>
      <c r="AR7" s="6"/>
      <c r="AS7" s="6"/>
      <c r="AT7" s="6"/>
      <c r="AU7" s="6"/>
      <c r="AV7" s="6"/>
      <c r="AW7" s="6"/>
      <c r="AX7" s="57">
        <f t="shared" si="2"/>
        <v>90000000</v>
      </c>
      <c r="AY7" s="8">
        <v>92610000</v>
      </c>
      <c r="AZ7" s="8"/>
      <c r="BA7" s="8">
        <v>0</v>
      </c>
      <c r="BB7" s="8"/>
      <c r="BC7" s="8"/>
      <c r="BD7" s="8"/>
      <c r="BE7" s="8"/>
      <c r="BF7" s="8"/>
      <c r="BG7" s="8"/>
      <c r="BH7" s="8"/>
      <c r="BI7" s="8"/>
      <c r="BJ7" s="8"/>
      <c r="BK7" s="8"/>
      <c r="BL7" s="8"/>
      <c r="BM7" s="8"/>
      <c r="BN7" s="8"/>
      <c r="BO7" s="8"/>
      <c r="BP7" s="8"/>
      <c r="BQ7" s="8"/>
      <c r="BR7" s="8"/>
      <c r="BS7" s="8"/>
      <c r="BT7" s="14">
        <f t="shared" si="3"/>
        <v>92610000</v>
      </c>
      <c r="BU7" s="6">
        <v>96684840</v>
      </c>
      <c r="BV7" s="6"/>
      <c r="BW7" s="6"/>
      <c r="BX7" s="6"/>
      <c r="BY7" s="6"/>
      <c r="BZ7" s="6"/>
      <c r="CA7" s="6"/>
      <c r="CB7" s="6"/>
      <c r="CC7" s="6"/>
      <c r="CD7" s="6"/>
      <c r="CE7" s="6"/>
      <c r="CF7" s="6"/>
      <c r="CG7" s="6"/>
      <c r="CH7" s="6"/>
      <c r="CI7" s="6"/>
      <c r="CJ7" s="6"/>
      <c r="CK7" s="6"/>
      <c r="CL7" s="6"/>
      <c r="CM7" s="6"/>
      <c r="CN7" s="6"/>
      <c r="CO7" s="6"/>
      <c r="CP7" s="58">
        <f t="shared" si="4"/>
        <v>96684840</v>
      </c>
      <c r="CQ7" s="6">
        <v>100938972</v>
      </c>
      <c r="CR7" s="6"/>
      <c r="CS7" s="6">
        <v>0</v>
      </c>
      <c r="CT7" s="6">
        <v>0</v>
      </c>
      <c r="CU7" s="6"/>
      <c r="CV7" s="9"/>
      <c r="CW7" s="9"/>
      <c r="CX7" s="9"/>
      <c r="CY7" s="9"/>
      <c r="CZ7" s="9"/>
      <c r="DA7" s="9"/>
      <c r="DB7" s="9"/>
      <c r="DC7" s="9"/>
      <c r="DD7" s="9"/>
      <c r="DE7" s="9"/>
      <c r="DF7" s="9"/>
      <c r="DG7" s="9"/>
      <c r="DH7" s="9"/>
      <c r="DI7" s="9"/>
      <c r="DJ7" s="9"/>
      <c r="DK7" s="9"/>
      <c r="DL7" s="9">
        <f t="shared" si="0"/>
        <v>100938972</v>
      </c>
      <c r="DM7" s="12">
        <f t="shared" si="1"/>
        <v>380233812</v>
      </c>
      <c r="DN7" s="80" t="s">
        <v>1169</v>
      </c>
    </row>
    <row r="8" spans="1:118" s="3" customFormat="1" ht="50.1" customHeight="1" x14ac:dyDescent="0.2">
      <c r="A8" s="11">
        <v>1</v>
      </c>
      <c r="B8" s="11" t="s">
        <v>25</v>
      </c>
      <c r="C8" s="11" t="s">
        <v>26</v>
      </c>
      <c r="D8" s="11" t="s">
        <v>27</v>
      </c>
      <c r="E8" s="11" t="s">
        <v>28</v>
      </c>
      <c r="F8" s="54" t="s">
        <v>29</v>
      </c>
      <c r="G8" s="11" t="s">
        <v>30</v>
      </c>
      <c r="H8" s="55">
        <v>25574</v>
      </c>
      <c r="I8" s="55">
        <v>2023</v>
      </c>
      <c r="J8" s="55" t="s">
        <v>31</v>
      </c>
      <c r="K8" s="55" t="s">
        <v>32</v>
      </c>
      <c r="L8" s="11" t="s">
        <v>33</v>
      </c>
      <c r="M8" s="55">
        <v>26597</v>
      </c>
      <c r="N8" s="55">
        <v>26597</v>
      </c>
      <c r="O8" s="54" t="s">
        <v>43</v>
      </c>
      <c r="P8" s="11" t="s">
        <v>44</v>
      </c>
      <c r="Q8" s="11">
        <v>21</v>
      </c>
      <c r="R8" s="11">
        <v>2023</v>
      </c>
      <c r="S8" s="11" t="s">
        <v>45</v>
      </c>
      <c r="T8" s="11" t="s">
        <v>37</v>
      </c>
      <c r="U8" s="11" t="s">
        <v>38</v>
      </c>
      <c r="V8" s="11">
        <v>21</v>
      </c>
      <c r="W8" s="11">
        <v>21</v>
      </c>
      <c r="X8" s="11">
        <v>21</v>
      </c>
      <c r="Y8" s="11">
        <v>21</v>
      </c>
      <c r="Z8" s="11">
        <v>21</v>
      </c>
      <c r="AA8" s="11">
        <v>21</v>
      </c>
      <c r="AB8" s="6">
        <v>0</v>
      </c>
      <c r="AC8" s="6"/>
      <c r="AD8" s="6">
        <f>5000000+634112279+338695155</f>
        <v>977807434</v>
      </c>
      <c r="AE8" s="6"/>
      <c r="AF8" s="6"/>
      <c r="AG8" s="6"/>
      <c r="AH8" s="6"/>
      <c r="AI8" s="6"/>
      <c r="AJ8" s="6"/>
      <c r="AK8" s="6"/>
      <c r="AL8" s="6"/>
      <c r="AM8" s="6"/>
      <c r="AN8" s="6"/>
      <c r="AO8" s="6"/>
      <c r="AP8" s="6"/>
      <c r="AQ8" s="6"/>
      <c r="AR8" s="6"/>
      <c r="AS8" s="6"/>
      <c r="AT8" s="6"/>
      <c r="AU8" s="6"/>
      <c r="AV8" s="6"/>
      <c r="AW8" s="6"/>
      <c r="AX8" s="57">
        <f t="shared" si="2"/>
        <v>977807434</v>
      </c>
      <c r="AY8" s="8"/>
      <c r="AZ8" s="8"/>
      <c r="BA8" s="8">
        <v>1006163850</v>
      </c>
      <c r="BB8" s="8"/>
      <c r="BC8" s="8"/>
      <c r="BD8" s="8"/>
      <c r="BE8" s="8"/>
      <c r="BF8" s="8"/>
      <c r="BG8" s="8"/>
      <c r="BH8" s="8"/>
      <c r="BI8" s="8"/>
      <c r="BJ8" s="8"/>
      <c r="BK8" s="8"/>
      <c r="BL8" s="8"/>
      <c r="BM8" s="8"/>
      <c r="BN8" s="8"/>
      <c r="BO8" s="8"/>
      <c r="BP8" s="8"/>
      <c r="BQ8" s="8"/>
      <c r="BR8" s="8"/>
      <c r="BS8" s="8"/>
      <c r="BT8" s="14">
        <f t="shared" si="3"/>
        <v>1006163850</v>
      </c>
      <c r="BU8" s="6"/>
      <c r="BV8" s="6"/>
      <c r="BW8" s="6">
        <v>1050435059</v>
      </c>
      <c r="BX8" s="6"/>
      <c r="BY8" s="6"/>
      <c r="BZ8" s="6"/>
      <c r="CA8" s="6"/>
      <c r="CB8" s="6"/>
      <c r="CC8" s="6"/>
      <c r="CD8" s="6"/>
      <c r="CE8" s="6"/>
      <c r="CF8" s="6"/>
      <c r="CG8" s="6"/>
      <c r="CH8" s="6"/>
      <c r="CI8" s="6"/>
      <c r="CJ8" s="6"/>
      <c r="CK8" s="6"/>
      <c r="CL8" s="6"/>
      <c r="CM8" s="6"/>
      <c r="CN8" s="6"/>
      <c r="CO8" s="6"/>
      <c r="CP8" s="58">
        <f t="shared" ref="CP8:CP29" si="5">+SUM(BU8:BX8)</f>
        <v>1050435059</v>
      </c>
      <c r="CQ8" s="6">
        <v>0</v>
      </c>
      <c r="CR8" s="6"/>
      <c r="CS8" s="6">
        <v>1096654202</v>
      </c>
      <c r="CT8" s="6">
        <v>0</v>
      </c>
      <c r="CU8" s="6"/>
      <c r="CV8" s="9"/>
      <c r="CW8" s="9"/>
      <c r="CX8" s="9"/>
      <c r="CY8" s="9"/>
      <c r="CZ8" s="9"/>
      <c r="DA8" s="9"/>
      <c r="DB8" s="9"/>
      <c r="DC8" s="9"/>
      <c r="DD8" s="9"/>
      <c r="DE8" s="9"/>
      <c r="DF8" s="9"/>
      <c r="DG8" s="9"/>
      <c r="DH8" s="9"/>
      <c r="DI8" s="9"/>
      <c r="DJ8" s="9"/>
      <c r="DK8" s="9"/>
      <c r="DL8" s="9">
        <f t="shared" si="0"/>
        <v>1096654202</v>
      </c>
      <c r="DM8" s="12">
        <f t="shared" si="1"/>
        <v>4131060545</v>
      </c>
      <c r="DN8" s="80" t="s">
        <v>1169</v>
      </c>
    </row>
    <row r="9" spans="1:118" s="3" customFormat="1" ht="50.1" customHeight="1" x14ac:dyDescent="0.2">
      <c r="A9" s="11">
        <v>1</v>
      </c>
      <c r="B9" s="11" t="s">
        <v>25</v>
      </c>
      <c r="C9" s="11" t="s">
        <v>26</v>
      </c>
      <c r="D9" s="11" t="s">
        <v>27</v>
      </c>
      <c r="E9" s="11" t="s">
        <v>28</v>
      </c>
      <c r="F9" s="54" t="s">
        <v>29</v>
      </c>
      <c r="G9" s="11" t="s">
        <v>30</v>
      </c>
      <c r="H9" s="55">
        <v>25574</v>
      </c>
      <c r="I9" s="55">
        <v>2023</v>
      </c>
      <c r="J9" s="55" t="s">
        <v>31</v>
      </c>
      <c r="K9" s="55" t="s">
        <v>32</v>
      </c>
      <c r="L9" s="11" t="s">
        <v>33</v>
      </c>
      <c r="M9" s="55">
        <v>26597</v>
      </c>
      <c r="N9" s="55">
        <v>26597</v>
      </c>
      <c r="O9" s="54" t="s">
        <v>46</v>
      </c>
      <c r="P9" s="11" t="s">
        <v>47</v>
      </c>
      <c r="Q9" s="11">
        <v>21</v>
      </c>
      <c r="R9" s="11">
        <v>2023</v>
      </c>
      <c r="S9" s="11" t="s">
        <v>48</v>
      </c>
      <c r="T9" s="11" t="s">
        <v>37</v>
      </c>
      <c r="U9" s="11" t="s">
        <v>38</v>
      </c>
      <c r="V9" s="55">
        <v>21</v>
      </c>
      <c r="W9" s="11">
        <v>21</v>
      </c>
      <c r="X9" s="11">
        <v>21</v>
      </c>
      <c r="Y9" s="11">
        <v>21</v>
      </c>
      <c r="Z9" s="11">
        <v>21</v>
      </c>
      <c r="AA9" s="11">
        <v>21</v>
      </c>
      <c r="AB9" s="6">
        <f>17820000+17820000+17820000</f>
        <v>53460000</v>
      </c>
      <c r="AC9" s="6"/>
      <c r="AD9" s="6">
        <v>0</v>
      </c>
      <c r="AE9" s="6"/>
      <c r="AF9" s="6"/>
      <c r="AG9" s="6"/>
      <c r="AH9" s="6"/>
      <c r="AI9" s="6"/>
      <c r="AJ9" s="6"/>
      <c r="AK9" s="6"/>
      <c r="AL9" s="6"/>
      <c r="AM9" s="6"/>
      <c r="AN9" s="6"/>
      <c r="AO9" s="6"/>
      <c r="AP9" s="6"/>
      <c r="AQ9" s="6"/>
      <c r="AR9" s="6"/>
      <c r="AS9" s="6"/>
      <c r="AT9" s="6"/>
      <c r="AU9" s="6"/>
      <c r="AV9" s="6"/>
      <c r="AW9" s="6"/>
      <c r="AX9" s="57">
        <f t="shared" si="2"/>
        <v>53460000</v>
      </c>
      <c r="AY9" s="8">
        <v>90000000</v>
      </c>
      <c r="AZ9" s="8"/>
      <c r="BA9" s="8">
        <v>0</v>
      </c>
      <c r="BB9" s="8"/>
      <c r="BC9" s="8"/>
      <c r="BD9" s="8"/>
      <c r="BE9" s="8"/>
      <c r="BF9" s="8"/>
      <c r="BG9" s="8"/>
      <c r="BH9" s="8"/>
      <c r="BI9" s="8"/>
      <c r="BJ9" s="8"/>
      <c r="BK9" s="8"/>
      <c r="BL9" s="8"/>
      <c r="BM9" s="8"/>
      <c r="BN9" s="8"/>
      <c r="BO9" s="8"/>
      <c r="BP9" s="8"/>
      <c r="BQ9" s="8"/>
      <c r="BR9" s="8"/>
      <c r="BS9" s="8"/>
      <c r="BT9" s="14">
        <f t="shared" si="3"/>
        <v>90000000</v>
      </c>
      <c r="BU9" s="6">
        <v>93960000</v>
      </c>
      <c r="BV9" s="6"/>
      <c r="BW9" s="6"/>
      <c r="BX9" s="6"/>
      <c r="BY9" s="6"/>
      <c r="BZ9" s="6"/>
      <c r="CA9" s="6"/>
      <c r="CB9" s="6"/>
      <c r="CC9" s="6"/>
      <c r="CD9" s="6"/>
      <c r="CE9" s="6"/>
      <c r="CF9" s="6"/>
      <c r="CG9" s="6"/>
      <c r="CH9" s="6"/>
      <c r="CI9" s="6"/>
      <c r="CJ9" s="6"/>
      <c r="CK9" s="6"/>
      <c r="CL9" s="6"/>
      <c r="CM9" s="6"/>
      <c r="CN9" s="6"/>
      <c r="CO9" s="6"/>
      <c r="CP9" s="58">
        <f t="shared" si="5"/>
        <v>93960000</v>
      </c>
      <c r="CQ9" s="6">
        <v>98094240</v>
      </c>
      <c r="CR9" s="6"/>
      <c r="CS9" s="6">
        <v>0</v>
      </c>
      <c r="CT9" s="6">
        <v>0</v>
      </c>
      <c r="CU9" s="6"/>
      <c r="CV9" s="9"/>
      <c r="CW9" s="9"/>
      <c r="CX9" s="9"/>
      <c r="CY9" s="9"/>
      <c r="CZ9" s="9"/>
      <c r="DA9" s="9"/>
      <c r="DB9" s="9"/>
      <c r="DC9" s="9"/>
      <c r="DD9" s="9"/>
      <c r="DE9" s="9"/>
      <c r="DF9" s="9"/>
      <c r="DG9" s="9"/>
      <c r="DH9" s="9"/>
      <c r="DI9" s="9"/>
      <c r="DJ9" s="9"/>
      <c r="DK9" s="9"/>
      <c r="DL9" s="9">
        <f t="shared" si="0"/>
        <v>98094240</v>
      </c>
      <c r="DM9" s="12">
        <f t="shared" si="1"/>
        <v>335514240</v>
      </c>
      <c r="DN9" s="80" t="s">
        <v>1169</v>
      </c>
    </row>
    <row r="10" spans="1:118" s="3" customFormat="1" ht="50.1" customHeight="1" x14ac:dyDescent="0.2">
      <c r="A10" s="11">
        <v>1</v>
      </c>
      <c r="B10" s="11" t="s">
        <v>25</v>
      </c>
      <c r="C10" s="11" t="s">
        <v>26</v>
      </c>
      <c r="D10" s="11" t="s">
        <v>27</v>
      </c>
      <c r="E10" s="11" t="s">
        <v>28</v>
      </c>
      <c r="F10" s="54" t="s">
        <v>29</v>
      </c>
      <c r="G10" s="11" t="s">
        <v>30</v>
      </c>
      <c r="H10" s="55">
        <v>25574</v>
      </c>
      <c r="I10" s="55">
        <v>2023</v>
      </c>
      <c r="J10" s="55" t="s">
        <v>31</v>
      </c>
      <c r="K10" s="55" t="s">
        <v>32</v>
      </c>
      <c r="L10" s="11" t="s">
        <v>33</v>
      </c>
      <c r="M10" s="55">
        <v>26597</v>
      </c>
      <c r="N10" s="55">
        <v>26597</v>
      </c>
      <c r="O10" s="54" t="s">
        <v>49</v>
      </c>
      <c r="P10" s="11" t="s">
        <v>50</v>
      </c>
      <c r="Q10" s="11">
        <v>21</v>
      </c>
      <c r="R10" s="11">
        <v>2023</v>
      </c>
      <c r="S10" s="11" t="s">
        <v>51</v>
      </c>
      <c r="T10" s="11" t="s">
        <v>37</v>
      </c>
      <c r="U10" s="11" t="s">
        <v>38</v>
      </c>
      <c r="V10" s="55">
        <v>21</v>
      </c>
      <c r="W10" s="11">
        <v>21</v>
      </c>
      <c r="X10" s="11">
        <v>21</v>
      </c>
      <c r="Y10" s="11">
        <v>21</v>
      </c>
      <c r="Z10" s="11">
        <v>21</v>
      </c>
      <c r="AA10" s="11">
        <v>21</v>
      </c>
      <c r="AB10" s="6">
        <v>14256000</v>
      </c>
      <c r="AC10" s="6"/>
      <c r="AD10" s="6"/>
      <c r="AE10" s="6"/>
      <c r="AF10" s="6"/>
      <c r="AG10" s="6"/>
      <c r="AH10" s="6"/>
      <c r="AI10" s="6"/>
      <c r="AJ10" s="6"/>
      <c r="AK10" s="6"/>
      <c r="AL10" s="6"/>
      <c r="AM10" s="6"/>
      <c r="AN10" s="6"/>
      <c r="AO10" s="6"/>
      <c r="AP10" s="6"/>
      <c r="AQ10" s="6"/>
      <c r="AR10" s="6"/>
      <c r="AS10" s="6"/>
      <c r="AT10" s="6"/>
      <c r="AU10" s="6"/>
      <c r="AV10" s="6"/>
      <c r="AW10" s="6"/>
      <c r="AX10" s="57">
        <f t="shared" si="2"/>
        <v>14256000</v>
      </c>
      <c r="AY10" s="8">
        <v>40000000</v>
      </c>
      <c r="AZ10" s="8"/>
      <c r="BA10" s="8"/>
      <c r="BB10" s="8"/>
      <c r="BC10" s="8"/>
      <c r="BD10" s="8"/>
      <c r="BE10" s="8"/>
      <c r="BF10" s="8"/>
      <c r="BG10" s="8"/>
      <c r="BH10" s="8"/>
      <c r="BI10" s="8"/>
      <c r="BJ10" s="8"/>
      <c r="BK10" s="8"/>
      <c r="BL10" s="8"/>
      <c r="BM10" s="8"/>
      <c r="BN10" s="8"/>
      <c r="BO10" s="8"/>
      <c r="BP10" s="8"/>
      <c r="BQ10" s="8"/>
      <c r="BR10" s="8"/>
      <c r="BS10" s="8"/>
      <c r="BT10" s="14">
        <f t="shared" si="3"/>
        <v>40000000</v>
      </c>
      <c r="BU10" s="6">
        <v>41760000</v>
      </c>
      <c r="BV10" s="6"/>
      <c r="BW10" s="6"/>
      <c r="BX10" s="6"/>
      <c r="BY10" s="6"/>
      <c r="BZ10" s="6"/>
      <c r="CA10" s="6"/>
      <c r="CB10" s="6"/>
      <c r="CC10" s="6"/>
      <c r="CD10" s="6"/>
      <c r="CE10" s="6"/>
      <c r="CF10" s="6"/>
      <c r="CG10" s="6"/>
      <c r="CH10" s="6"/>
      <c r="CI10" s="6"/>
      <c r="CJ10" s="6"/>
      <c r="CK10" s="6"/>
      <c r="CL10" s="6"/>
      <c r="CM10" s="6"/>
      <c r="CN10" s="6"/>
      <c r="CO10" s="6"/>
      <c r="CP10" s="58">
        <f t="shared" si="5"/>
        <v>41760000</v>
      </c>
      <c r="CQ10" s="6">
        <v>43597440</v>
      </c>
      <c r="CR10" s="6"/>
      <c r="CS10" s="6">
        <v>0</v>
      </c>
      <c r="CT10" s="6">
        <v>0</v>
      </c>
      <c r="CU10" s="6"/>
      <c r="CV10" s="9"/>
      <c r="CW10" s="9"/>
      <c r="CX10" s="9"/>
      <c r="CY10" s="9"/>
      <c r="CZ10" s="9"/>
      <c r="DA10" s="9"/>
      <c r="DB10" s="9"/>
      <c r="DC10" s="9"/>
      <c r="DD10" s="9"/>
      <c r="DE10" s="9"/>
      <c r="DF10" s="9"/>
      <c r="DG10" s="9"/>
      <c r="DH10" s="9"/>
      <c r="DI10" s="9"/>
      <c r="DJ10" s="9"/>
      <c r="DK10" s="9"/>
      <c r="DL10" s="9">
        <f t="shared" si="0"/>
        <v>43597440</v>
      </c>
      <c r="DM10" s="12">
        <f t="shared" si="1"/>
        <v>139613440</v>
      </c>
      <c r="DN10" s="80" t="s">
        <v>1169</v>
      </c>
    </row>
    <row r="11" spans="1:118" s="3" customFormat="1" ht="50.1" customHeight="1" x14ac:dyDescent="0.2">
      <c r="A11" s="11">
        <v>1</v>
      </c>
      <c r="B11" s="11" t="s">
        <v>25</v>
      </c>
      <c r="C11" s="11" t="s">
        <v>26</v>
      </c>
      <c r="D11" s="11" t="s">
        <v>27</v>
      </c>
      <c r="E11" s="11" t="s">
        <v>28</v>
      </c>
      <c r="F11" s="54" t="s">
        <v>29</v>
      </c>
      <c r="G11" s="11" t="s">
        <v>30</v>
      </c>
      <c r="H11" s="55">
        <v>25574</v>
      </c>
      <c r="I11" s="55">
        <v>2023</v>
      </c>
      <c r="J11" s="55" t="s">
        <v>31</v>
      </c>
      <c r="K11" s="55" t="s">
        <v>32</v>
      </c>
      <c r="L11" s="11" t="s">
        <v>33</v>
      </c>
      <c r="M11" s="55">
        <v>26597</v>
      </c>
      <c r="N11" s="55">
        <v>26597</v>
      </c>
      <c r="O11" s="54" t="s">
        <v>52</v>
      </c>
      <c r="P11" s="11" t="s">
        <v>53</v>
      </c>
      <c r="Q11" s="11">
        <v>20</v>
      </c>
      <c r="R11" s="11">
        <v>2023</v>
      </c>
      <c r="S11" s="11" t="s">
        <v>54</v>
      </c>
      <c r="T11" s="11" t="s">
        <v>37</v>
      </c>
      <c r="U11" s="11" t="s">
        <v>38</v>
      </c>
      <c r="V11" s="61">
        <v>20</v>
      </c>
      <c r="W11" s="11">
        <v>20</v>
      </c>
      <c r="X11" s="11">
        <v>20</v>
      </c>
      <c r="Y11" s="11">
        <v>20</v>
      </c>
      <c r="Z11" s="11">
        <v>20</v>
      </c>
      <c r="AA11" s="11">
        <v>20</v>
      </c>
      <c r="AB11" s="6">
        <v>0</v>
      </c>
      <c r="AC11" s="6"/>
      <c r="AD11" s="6">
        <v>80000000</v>
      </c>
      <c r="AE11" s="6"/>
      <c r="AF11" s="6"/>
      <c r="AG11" s="6"/>
      <c r="AH11" s="6"/>
      <c r="AI11" s="6"/>
      <c r="AJ11" s="6"/>
      <c r="AK11" s="6"/>
      <c r="AL11" s="6"/>
      <c r="AM11" s="6"/>
      <c r="AN11" s="6"/>
      <c r="AO11" s="6"/>
      <c r="AP11" s="6"/>
      <c r="AQ11" s="6"/>
      <c r="AR11" s="6"/>
      <c r="AS11" s="6"/>
      <c r="AT11" s="6"/>
      <c r="AU11" s="6"/>
      <c r="AV11" s="6"/>
      <c r="AW11" s="6"/>
      <c r="AX11" s="57">
        <f t="shared" si="2"/>
        <v>80000000</v>
      </c>
      <c r="AY11" s="8">
        <v>0</v>
      </c>
      <c r="AZ11" s="8"/>
      <c r="BA11" s="8">
        <v>82320000</v>
      </c>
      <c r="BB11" s="8"/>
      <c r="BC11" s="8"/>
      <c r="BD11" s="8"/>
      <c r="BE11" s="8"/>
      <c r="BF11" s="8"/>
      <c r="BG11" s="8"/>
      <c r="BH11" s="8"/>
      <c r="BI11" s="8"/>
      <c r="BJ11" s="8"/>
      <c r="BK11" s="8"/>
      <c r="BL11" s="8"/>
      <c r="BM11" s="8"/>
      <c r="BN11" s="8"/>
      <c r="BO11" s="8"/>
      <c r="BP11" s="8"/>
      <c r="BQ11" s="8"/>
      <c r="BR11" s="8"/>
      <c r="BS11" s="8"/>
      <c r="BT11" s="14">
        <f t="shared" si="3"/>
        <v>82320000</v>
      </c>
      <c r="BU11" s="6"/>
      <c r="BV11" s="6"/>
      <c r="BW11" s="6">
        <v>85942080</v>
      </c>
      <c r="BX11" s="6"/>
      <c r="BY11" s="6"/>
      <c r="BZ11" s="6"/>
      <c r="CA11" s="6"/>
      <c r="CB11" s="6"/>
      <c r="CC11" s="6"/>
      <c r="CD11" s="6"/>
      <c r="CE11" s="6"/>
      <c r="CF11" s="6"/>
      <c r="CG11" s="6"/>
      <c r="CH11" s="6"/>
      <c r="CI11" s="6"/>
      <c r="CJ11" s="6"/>
      <c r="CK11" s="6"/>
      <c r="CL11" s="6"/>
      <c r="CM11" s="6"/>
      <c r="CN11" s="6"/>
      <c r="CO11" s="6"/>
      <c r="CP11" s="58">
        <f t="shared" si="5"/>
        <v>85942080</v>
      </c>
      <c r="CQ11" s="6">
        <v>0</v>
      </c>
      <c r="CR11" s="6"/>
      <c r="CS11" s="6">
        <v>89723531</v>
      </c>
      <c r="CT11" s="6">
        <v>0</v>
      </c>
      <c r="CU11" s="6"/>
      <c r="CV11" s="9"/>
      <c r="CW11" s="9"/>
      <c r="CX11" s="9"/>
      <c r="CY11" s="9"/>
      <c r="CZ11" s="9"/>
      <c r="DA11" s="9"/>
      <c r="DB11" s="9"/>
      <c r="DC11" s="9"/>
      <c r="DD11" s="9"/>
      <c r="DE11" s="9"/>
      <c r="DF11" s="9"/>
      <c r="DG11" s="9"/>
      <c r="DH11" s="9"/>
      <c r="DI11" s="9"/>
      <c r="DJ11" s="9"/>
      <c r="DK11" s="9"/>
      <c r="DL11" s="9">
        <f t="shared" si="0"/>
        <v>89723531</v>
      </c>
      <c r="DM11" s="12">
        <f t="shared" si="1"/>
        <v>337985611</v>
      </c>
      <c r="DN11" s="80" t="s">
        <v>1169</v>
      </c>
    </row>
    <row r="12" spans="1:118" s="3" customFormat="1" ht="50.1" customHeight="1" x14ac:dyDescent="0.2">
      <c r="A12" s="11">
        <v>1</v>
      </c>
      <c r="B12" s="11" t="s">
        <v>25</v>
      </c>
      <c r="C12" s="11" t="s">
        <v>26</v>
      </c>
      <c r="D12" s="11" t="s">
        <v>27</v>
      </c>
      <c r="E12" s="11" t="s">
        <v>28</v>
      </c>
      <c r="F12" s="54" t="s">
        <v>29</v>
      </c>
      <c r="G12" s="11" t="s">
        <v>30</v>
      </c>
      <c r="H12" s="55">
        <v>25574</v>
      </c>
      <c r="I12" s="55">
        <v>2023</v>
      </c>
      <c r="J12" s="55" t="s">
        <v>31</v>
      </c>
      <c r="K12" s="55" t="s">
        <v>32</v>
      </c>
      <c r="L12" s="11" t="s">
        <v>33</v>
      </c>
      <c r="M12" s="55">
        <v>26597</v>
      </c>
      <c r="N12" s="55">
        <v>26597</v>
      </c>
      <c r="O12" s="54" t="s">
        <v>55</v>
      </c>
      <c r="P12" s="11" t="s">
        <v>56</v>
      </c>
      <c r="Q12" s="11">
        <v>21</v>
      </c>
      <c r="R12" s="11">
        <v>2023</v>
      </c>
      <c r="S12" s="11" t="s">
        <v>54</v>
      </c>
      <c r="T12" s="11" t="s">
        <v>37</v>
      </c>
      <c r="U12" s="11" t="s">
        <v>38</v>
      </c>
      <c r="V12" s="61">
        <v>21</v>
      </c>
      <c r="W12" s="11">
        <v>21</v>
      </c>
      <c r="X12" s="11">
        <v>21</v>
      </c>
      <c r="Y12" s="11">
        <v>21</v>
      </c>
      <c r="Z12" s="11">
        <v>21</v>
      </c>
      <c r="AA12" s="11">
        <v>21</v>
      </c>
      <c r="AB12" s="6">
        <f>26436000+15000000+14256000</f>
        <v>55692000</v>
      </c>
      <c r="AC12" s="6"/>
      <c r="AD12" s="6">
        <f>19500000+60500000+30000000+1287416390+181972291+53000000</f>
        <v>1632388681</v>
      </c>
      <c r="AE12" s="6"/>
      <c r="AF12" s="6"/>
      <c r="AG12" s="6"/>
      <c r="AH12" s="6"/>
      <c r="AI12" s="6"/>
      <c r="AJ12" s="6"/>
      <c r="AK12" s="6"/>
      <c r="AL12" s="6"/>
      <c r="AM12" s="6"/>
      <c r="AN12" s="6"/>
      <c r="AO12" s="6"/>
      <c r="AP12" s="6"/>
      <c r="AQ12" s="6"/>
      <c r="AR12" s="6"/>
      <c r="AS12" s="6"/>
      <c r="AT12" s="6"/>
      <c r="AU12" s="6"/>
      <c r="AV12" s="6"/>
      <c r="AW12" s="6"/>
      <c r="AX12" s="57">
        <f t="shared" si="2"/>
        <v>1688080681</v>
      </c>
      <c r="AY12" s="8">
        <v>57307068</v>
      </c>
      <c r="AZ12" s="8"/>
      <c r="BA12" s="8">
        <v>2500000000</v>
      </c>
      <c r="BB12" s="8"/>
      <c r="BC12" s="8"/>
      <c r="BD12" s="8"/>
      <c r="BE12" s="8"/>
      <c r="BF12" s="8"/>
      <c r="BG12" s="8"/>
      <c r="BH12" s="8"/>
      <c r="BI12" s="8"/>
      <c r="BJ12" s="8"/>
      <c r="BK12" s="8"/>
      <c r="BL12" s="8"/>
      <c r="BM12" s="8"/>
      <c r="BN12" s="8"/>
      <c r="BO12" s="8"/>
      <c r="BP12" s="8"/>
      <c r="BQ12" s="8"/>
      <c r="BR12" s="8"/>
      <c r="BS12" s="8"/>
      <c r="BT12" s="14">
        <f t="shared" si="3"/>
        <v>2557307068</v>
      </c>
      <c r="BU12" s="6">
        <v>59828578</v>
      </c>
      <c r="BV12" s="6"/>
      <c r="BW12" s="6">
        <v>2610000000</v>
      </c>
      <c r="BX12" s="6"/>
      <c r="BY12" s="6"/>
      <c r="BZ12" s="6"/>
      <c r="CA12" s="6"/>
      <c r="CB12" s="6"/>
      <c r="CC12" s="6"/>
      <c r="CD12" s="6"/>
      <c r="CE12" s="6"/>
      <c r="CF12" s="6"/>
      <c r="CG12" s="6"/>
      <c r="CH12" s="6"/>
      <c r="CI12" s="6"/>
      <c r="CJ12" s="6"/>
      <c r="CK12" s="6"/>
      <c r="CL12" s="6"/>
      <c r="CM12" s="6"/>
      <c r="CN12" s="6"/>
      <c r="CO12" s="6"/>
      <c r="CP12" s="58">
        <f t="shared" si="5"/>
        <v>2669828578</v>
      </c>
      <c r="CQ12" s="6">
        <v>62461035</v>
      </c>
      <c r="CR12" s="6"/>
      <c r="CS12" s="6">
        <v>2724840000</v>
      </c>
      <c r="CT12" s="6">
        <v>0</v>
      </c>
      <c r="CU12" s="6"/>
      <c r="CV12" s="9"/>
      <c r="CW12" s="9"/>
      <c r="CX12" s="9"/>
      <c r="CY12" s="9"/>
      <c r="CZ12" s="9"/>
      <c r="DA12" s="9"/>
      <c r="DB12" s="9"/>
      <c r="DC12" s="9"/>
      <c r="DD12" s="9"/>
      <c r="DE12" s="9"/>
      <c r="DF12" s="9"/>
      <c r="DG12" s="9"/>
      <c r="DH12" s="9"/>
      <c r="DI12" s="9"/>
      <c r="DJ12" s="9"/>
      <c r="DK12" s="9"/>
      <c r="DL12" s="9">
        <f t="shared" si="0"/>
        <v>2787301035</v>
      </c>
      <c r="DM12" s="12">
        <f t="shared" si="1"/>
        <v>9702517362</v>
      </c>
      <c r="DN12" s="80" t="s">
        <v>1169</v>
      </c>
    </row>
    <row r="13" spans="1:118" s="3" customFormat="1" ht="50.1" customHeight="1" x14ac:dyDescent="0.2">
      <c r="A13" s="11">
        <v>1</v>
      </c>
      <c r="B13" s="11" t="s">
        <v>25</v>
      </c>
      <c r="C13" s="11" t="s">
        <v>26</v>
      </c>
      <c r="D13" s="11" t="s">
        <v>27</v>
      </c>
      <c r="E13" s="11" t="s">
        <v>28</v>
      </c>
      <c r="F13" s="54" t="s">
        <v>29</v>
      </c>
      <c r="G13" s="11" t="s">
        <v>30</v>
      </c>
      <c r="H13" s="55">
        <v>25574</v>
      </c>
      <c r="I13" s="55">
        <v>2023</v>
      </c>
      <c r="J13" s="55" t="s">
        <v>31</v>
      </c>
      <c r="K13" s="55" t="s">
        <v>32</v>
      </c>
      <c r="L13" s="11" t="s">
        <v>33</v>
      </c>
      <c r="M13" s="11">
        <v>26597</v>
      </c>
      <c r="N13" s="11">
        <v>26597</v>
      </c>
      <c r="O13" s="13" t="s">
        <v>58</v>
      </c>
      <c r="P13" s="13" t="s">
        <v>59</v>
      </c>
      <c r="Q13" s="13">
        <v>0</v>
      </c>
      <c r="R13" s="13">
        <v>2023</v>
      </c>
      <c r="S13" s="13" t="s">
        <v>60</v>
      </c>
      <c r="T13" s="13" t="s">
        <v>37</v>
      </c>
      <c r="U13" s="13" t="s">
        <v>33</v>
      </c>
      <c r="V13" s="13">
        <v>1</v>
      </c>
      <c r="W13" s="13">
        <v>1</v>
      </c>
      <c r="X13" s="13">
        <v>0.1</v>
      </c>
      <c r="Y13" s="13">
        <v>0.4</v>
      </c>
      <c r="Z13" s="13">
        <v>0.8</v>
      </c>
      <c r="AA13" s="13">
        <v>1</v>
      </c>
      <c r="AB13" s="8">
        <f>1000+40708468</f>
        <v>40709468</v>
      </c>
      <c r="AC13" s="8"/>
      <c r="AD13" s="8">
        <f>286938192+2998191+17063617</f>
        <v>307000000</v>
      </c>
      <c r="AE13" s="8"/>
      <c r="AF13" s="8"/>
      <c r="AG13" s="8"/>
      <c r="AH13" s="8"/>
      <c r="AI13" s="8"/>
      <c r="AJ13" s="8"/>
      <c r="AK13" s="8"/>
      <c r="AL13" s="8"/>
      <c r="AM13" s="8"/>
      <c r="AN13" s="8"/>
      <c r="AO13" s="8"/>
      <c r="AP13" s="8"/>
      <c r="AQ13" s="8"/>
      <c r="AR13" s="8"/>
      <c r="AS13" s="8"/>
      <c r="AT13" s="6"/>
      <c r="AU13" s="6"/>
      <c r="AV13" s="6"/>
      <c r="AW13" s="6"/>
      <c r="AX13" s="57">
        <f t="shared" si="2"/>
        <v>347709468</v>
      </c>
      <c r="AY13" s="8">
        <v>41890042</v>
      </c>
      <c r="AZ13" s="8"/>
      <c r="BA13" s="8">
        <v>315903000</v>
      </c>
      <c r="BB13" s="8"/>
      <c r="BC13" s="8"/>
      <c r="BD13" s="8"/>
      <c r="BE13" s="8"/>
      <c r="BF13" s="8"/>
      <c r="BG13" s="8"/>
      <c r="BH13" s="8"/>
      <c r="BI13" s="8"/>
      <c r="BJ13" s="8"/>
      <c r="BK13" s="8"/>
      <c r="BL13" s="8"/>
      <c r="BM13" s="8"/>
      <c r="BN13" s="8"/>
      <c r="BO13" s="8"/>
      <c r="BP13" s="8"/>
      <c r="BQ13" s="8"/>
      <c r="BR13" s="8"/>
      <c r="BS13" s="8"/>
      <c r="BT13" s="14">
        <f t="shared" si="3"/>
        <v>357793042</v>
      </c>
      <c r="BU13" s="8">
        <v>43733204</v>
      </c>
      <c r="BV13" s="8"/>
      <c r="BW13" s="8">
        <v>329802732</v>
      </c>
      <c r="BX13" s="6"/>
      <c r="BY13" s="6"/>
      <c r="BZ13" s="6"/>
      <c r="CA13" s="6"/>
      <c r="CB13" s="6"/>
      <c r="CC13" s="6"/>
      <c r="CD13" s="6"/>
      <c r="CE13" s="6"/>
      <c r="CF13" s="6"/>
      <c r="CG13" s="6"/>
      <c r="CH13" s="6"/>
      <c r="CI13" s="6"/>
      <c r="CJ13" s="6"/>
      <c r="CK13" s="6"/>
      <c r="CL13" s="6"/>
      <c r="CM13" s="6"/>
      <c r="CN13" s="6"/>
      <c r="CO13" s="6"/>
      <c r="CP13" s="58">
        <f t="shared" si="5"/>
        <v>373535936</v>
      </c>
      <c r="CQ13" s="6">
        <v>45657464</v>
      </c>
      <c r="CR13" s="6"/>
      <c r="CS13" s="6">
        <v>344314052</v>
      </c>
      <c r="CT13" s="6">
        <v>0</v>
      </c>
      <c r="CU13" s="6"/>
      <c r="CV13" s="9"/>
      <c r="CW13" s="9"/>
      <c r="CX13" s="9"/>
      <c r="CY13" s="9"/>
      <c r="CZ13" s="9"/>
      <c r="DA13" s="9"/>
      <c r="DB13" s="9"/>
      <c r="DC13" s="9"/>
      <c r="DD13" s="9"/>
      <c r="DE13" s="9"/>
      <c r="DF13" s="9"/>
      <c r="DG13" s="9"/>
      <c r="DH13" s="9"/>
      <c r="DI13" s="9"/>
      <c r="DJ13" s="9"/>
      <c r="DK13" s="9"/>
      <c r="DL13" s="9">
        <f t="shared" si="0"/>
        <v>389971516</v>
      </c>
      <c r="DM13" s="12">
        <f t="shared" si="1"/>
        <v>1469009962</v>
      </c>
      <c r="DN13" s="80" t="s">
        <v>1169</v>
      </c>
    </row>
    <row r="14" spans="1:118" s="3" customFormat="1" ht="50.1" customHeight="1" x14ac:dyDescent="0.2">
      <c r="A14" s="11">
        <v>1</v>
      </c>
      <c r="B14" s="11" t="s">
        <v>25</v>
      </c>
      <c r="C14" s="11" t="s">
        <v>26</v>
      </c>
      <c r="D14" s="11" t="s">
        <v>27</v>
      </c>
      <c r="E14" s="11" t="s">
        <v>28</v>
      </c>
      <c r="F14" s="54" t="s">
        <v>29</v>
      </c>
      <c r="G14" s="11" t="s">
        <v>30</v>
      </c>
      <c r="H14" s="55">
        <v>25574</v>
      </c>
      <c r="I14" s="55">
        <v>2023</v>
      </c>
      <c r="J14" s="55" t="s">
        <v>31</v>
      </c>
      <c r="K14" s="55" t="s">
        <v>32</v>
      </c>
      <c r="L14" s="11" t="s">
        <v>33</v>
      </c>
      <c r="M14" s="55">
        <v>26597</v>
      </c>
      <c r="N14" s="55">
        <v>26597</v>
      </c>
      <c r="O14" s="62" t="s">
        <v>61</v>
      </c>
      <c r="P14" s="13" t="s">
        <v>62</v>
      </c>
      <c r="Q14" s="13">
        <v>60</v>
      </c>
      <c r="R14" s="13">
        <v>2023</v>
      </c>
      <c r="S14" s="13" t="s">
        <v>63</v>
      </c>
      <c r="T14" s="13" t="s">
        <v>37</v>
      </c>
      <c r="U14" s="13" t="s">
        <v>33</v>
      </c>
      <c r="V14" s="63">
        <v>73</v>
      </c>
      <c r="W14" s="13">
        <v>73</v>
      </c>
      <c r="X14" s="13">
        <v>13</v>
      </c>
      <c r="Y14" s="13">
        <v>20</v>
      </c>
      <c r="Z14" s="13">
        <v>20</v>
      </c>
      <c r="AA14" s="13">
        <v>20</v>
      </c>
      <c r="AB14" s="8">
        <v>0</v>
      </c>
      <c r="AC14" s="8"/>
      <c r="AD14" s="8">
        <v>93000000</v>
      </c>
      <c r="AE14" s="8"/>
      <c r="AF14" s="8"/>
      <c r="AG14" s="8"/>
      <c r="AH14" s="8"/>
      <c r="AI14" s="8"/>
      <c r="AJ14" s="8"/>
      <c r="AK14" s="8"/>
      <c r="AL14" s="8"/>
      <c r="AM14" s="8"/>
      <c r="AN14" s="8"/>
      <c r="AO14" s="8"/>
      <c r="AP14" s="8"/>
      <c r="AQ14" s="8"/>
      <c r="AR14" s="8"/>
      <c r="AS14" s="8"/>
      <c r="AT14" s="8"/>
      <c r="AU14" s="8"/>
      <c r="AV14" s="8"/>
      <c r="AW14" s="8"/>
      <c r="AX14" s="57">
        <f t="shared" si="2"/>
        <v>93000000</v>
      </c>
      <c r="AY14" s="8">
        <v>0</v>
      </c>
      <c r="AZ14" s="8"/>
      <c r="BA14" s="8">
        <v>300000000</v>
      </c>
      <c r="BB14" s="8"/>
      <c r="BC14" s="8"/>
      <c r="BD14" s="8"/>
      <c r="BE14" s="8"/>
      <c r="BF14" s="8"/>
      <c r="BG14" s="8"/>
      <c r="BH14" s="8"/>
      <c r="BI14" s="8"/>
      <c r="BJ14" s="8"/>
      <c r="BK14" s="8"/>
      <c r="BL14" s="8"/>
      <c r="BM14" s="8"/>
      <c r="BN14" s="8"/>
      <c r="BO14" s="8"/>
      <c r="BP14" s="8"/>
      <c r="BQ14" s="8"/>
      <c r="BR14" s="8"/>
      <c r="BS14" s="8"/>
      <c r="BT14" s="14">
        <f t="shared" si="3"/>
        <v>300000000</v>
      </c>
      <c r="BU14" s="8"/>
      <c r="BV14" s="8"/>
      <c r="BW14" s="8">
        <v>313200000</v>
      </c>
      <c r="BX14" s="8"/>
      <c r="BY14" s="8"/>
      <c r="BZ14" s="8"/>
      <c r="CA14" s="8"/>
      <c r="CB14" s="8"/>
      <c r="CC14" s="8"/>
      <c r="CD14" s="8"/>
      <c r="CE14" s="8"/>
      <c r="CF14" s="8"/>
      <c r="CG14" s="8"/>
      <c r="CH14" s="8"/>
      <c r="CI14" s="8"/>
      <c r="CJ14" s="8"/>
      <c r="CK14" s="8"/>
      <c r="CL14" s="8"/>
      <c r="CM14" s="8"/>
      <c r="CN14" s="8"/>
      <c r="CO14" s="8"/>
      <c r="CP14" s="64">
        <f t="shared" si="5"/>
        <v>313200000</v>
      </c>
      <c r="CQ14" s="8">
        <v>0</v>
      </c>
      <c r="CR14" s="8"/>
      <c r="CS14" s="6">
        <v>326980800</v>
      </c>
      <c r="CT14" s="6">
        <v>0</v>
      </c>
      <c r="CU14" s="6"/>
      <c r="CV14" s="9"/>
      <c r="CW14" s="9"/>
      <c r="CX14" s="9"/>
      <c r="CY14" s="9"/>
      <c r="CZ14" s="9"/>
      <c r="DA14" s="9"/>
      <c r="DB14" s="9"/>
      <c r="DC14" s="9"/>
      <c r="DD14" s="9"/>
      <c r="DE14" s="9"/>
      <c r="DF14" s="9"/>
      <c r="DG14" s="9"/>
      <c r="DH14" s="9"/>
      <c r="DI14" s="9"/>
      <c r="DJ14" s="9"/>
      <c r="DK14" s="9"/>
      <c r="DL14" s="9">
        <f t="shared" si="0"/>
        <v>326980800</v>
      </c>
      <c r="DM14" s="12">
        <f t="shared" si="1"/>
        <v>1033180800</v>
      </c>
      <c r="DN14" s="80" t="s">
        <v>1169</v>
      </c>
    </row>
    <row r="15" spans="1:118" s="3" customFormat="1" ht="50.1" customHeight="1" x14ac:dyDescent="0.2">
      <c r="A15" s="11">
        <v>1</v>
      </c>
      <c r="B15" s="11" t="s">
        <v>25</v>
      </c>
      <c r="C15" s="11" t="s">
        <v>26</v>
      </c>
      <c r="D15" s="11" t="s">
        <v>27</v>
      </c>
      <c r="E15" s="11" t="s">
        <v>28</v>
      </c>
      <c r="F15" s="54" t="s">
        <v>29</v>
      </c>
      <c r="G15" s="11" t="s">
        <v>30</v>
      </c>
      <c r="H15" s="55">
        <v>25574</v>
      </c>
      <c r="I15" s="55">
        <v>2023</v>
      </c>
      <c r="J15" s="55" t="s">
        <v>31</v>
      </c>
      <c r="K15" s="55" t="s">
        <v>32</v>
      </c>
      <c r="L15" s="11" t="s">
        <v>33</v>
      </c>
      <c r="M15" s="55">
        <v>26597</v>
      </c>
      <c r="N15" s="55">
        <v>26597</v>
      </c>
      <c r="O15" s="62" t="s">
        <v>64</v>
      </c>
      <c r="P15" s="13" t="s">
        <v>65</v>
      </c>
      <c r="Q15" s="65">
        <v>20</v>
      </c>
      <c r="R15" s="13">
        <v>2023</v>
      </c>
      <c r="S15" s="13" t="s">
        <v>66</v>
      </c>
      <c r="T15" s="13" t="s">
        <v>37</v>
      </c>
      <c r="U15" s="13" t="s">
        <v>38</v>
      </c>
      <c r="V15" s="63">
        <v>20</v>
      </c>
      <c r="W15" s="63">
        <v>20</v>
      </c>
      <c r="X15" s="63">
        <v>20</v>
      </c>
      <c r="Y15" s="63">
        <v>20</v>
      </c>
      <c r="Z15" s="63">
        <v>20</v>
      </c>
      <c r="AA15" s="63">
        <v>20</v>
      </c>
      <c r="AB15" s="8">
        <f>449994643+1000</f>
        <v>449995643</v>
      </c>
      <c r="AC15" s="8"/>
      <c r="AD15" s="8">
        <f>60000000+585558260+400000000</f>
        <v>1045558260</v>
      </c>
      <c r="AE15" s="8"/>
      <c r="AF15" s="8"/>
      <c r="AG15" s="8"/>
      <c r="AH15" s="8"/>
      <c r="AI15" s="8"/>
      <c r="AJ15" s="8"/>
      <c r="AK15" s="8"/>
      <c r="AL15" s="8"/>
      <c r="AM15" s="8"/>
      <c r="AN15" s="8"/>
      <c r="AO15" s="8"/>
      <c r="AP15" s="8"/>
      <c r="AQ15" s="8"/>
      <c r="AR15" s="8"/>
      <c r="AS15" s="8"/>
      <c r="AT15" s="8"/>
      <c r="AU15" s="8"/>
      <c r="AV15" s="8"/>
      <c r="AW15" s="8"/>
      <c r="AX15" s="57">
        <f t="shared" si="2"/>
        <v>1495553903</v>
      </c>
      <c r="AY15" s="8"/>
      <c r="AZ15" s="8"/>
      <c r="BA15" s="8">
        <v>1668797968</v>
      </c>
      <c r="BB15" s="8"/>
      <c r="BC15" s="8"/>
      <c r="BD15" s="8"/>
      <c r="BE15" s="8"/>
      <c r="BF15" s="8"/>
      <c r="BG15" s="8"/>
      <c r="BH15" s="8"/>
      <c r="BI15" s="8"/>
      <c r="BJ15" s="8"/>
      <c r="BK15" s="8"/>
      <c r="BL15" s="8"/>
      <c r="BM15" s="8"/>
      <c r="BN15" s="8"/>
      <c r="BO15" s="8"/>
      <c r="BP15" s="8"/>
      <c r="BQ15" s="8"/>
      <c r="BR15" s="8"/>
      <c r="BS15" s="8"/>
      <c r="BT15" s="14">
        <f t="shared" si="3"/>
        <v>1668797968</v>
      </c>
      <c r="BU15" s="8"/>
      <c r="BV15" s="8"/>
      <c r="BW15" s="8">
        <v>1742225079</v>
      </c>
      <c r="BX15" s="8"/>
      <c r="BY15" s="8"/>
      <c r="BZ15" s="8"/>
      <c r="CA15" s="8"/>
      <c r="CB15" s="8"/>
      <c r="CC15" s="8"/>
      <c r="CD15" s="8"/>
      <c r="CE15" s="8"/>
      <c r="CF15" s="8"/>
      <c r="CG15" s="8"/>
      <c r="CH15" s="8"/>
      <c r="CI15" s="8"/>
      <c r="CJ15" s="8"/>
      <c r="CK15" s="8"/>
      <c r="CL15" s="8"/>
      <c r="CM15" s="8"/>
      <c r="CN15" s="8"/>
      <c r="CO15" s="8"/>
      <c r="CP15" s="64">
        <f t="shared" si="5"/>
        <v>1742225079</v>
      </c>
      <c r="CQ15" s="8">
        <v>0</v>
      </c>
      <c r="CR15" s="8"/>
      <c r="CS15" s="6">
        <v>1818882982</v>
      </c>
      <c r="CT15" s="6">
        <v>0</v>
      </c>
      <c r="CU15" s="6"/>
      <c r="CV15" s="9"/>
      <c r="CW15" s="9"/>
      <c r="CX15" s="9"/>
      <c r="CY15" s="9"/>
      <c r="CZ15" s="9"/>
      <c r="DA15" s="9"/>
      <c r="DB15" s="9"/>
      <c r="DC15" s="9"/>
      <c r="DD15" s="9"/>
      <c r="DE15" s="9"/>
      <c r="DF15" s="9"/>
      <c r="DG15" s="9"/>
      <c r="DH15" s="9"/>
      <c r="DI15" s="9"/>
      <c r="DJ15" s="9"/>
      <c r="DK15" s="9"/>
      <c r="DL15" s="9">
        <f t="shared" si="0"/>
        <v>1818882982</v>
      </c>
      <c r="DM15" s="12">
        <f t="shared" si="1"/>
        <v>6725459932</v>
      </c>
      <c r="DN15" s="80" t="s">
        <v>1169</v>
      </c>
    </row>
    <row r="16" spans="1:118" s="3" customFormat="1" ht="50.1" customHeight="1" x14ac:dyDescent="0.2">
      <c r="A16" s="11">
        <v>1</v>
      </c>
      <c r="B16" s="11" t="s">
        <v>25</v>
      </c>
      <c r="C16" s="11" t="s">
        <v>26</v>
      </c>
      <c r="D16" s="11" t="s">
        <v>27</v>
      </c>
      <c r="E16" s="11" t="s">
        <v>28</v>
      </c>
      <c r="F16" s="54" t="s">
        <v>29</v>
      </c>
      <c r="G16" s="11" t="s">
        <v>30</v>
      </c>
      <c r="H16" s="55">
        <v>25574</v>
      </c>
      <c r="I16" s="55">
        <v>2023</v>
      </c>
      <c r="J16" s="55" t="s">
        <v>31</v>
      </c>
      <c r="K16" s="55" t="s">
        <v>32</v>
      </c>
      <c r="L16" s="11" t="s">
        <v>33</v>
      </c>
      <c r="M16" s="55">
        <v>26597</v>
      </c>
      <c r="N16" s="55">
        <v>26597</v>
      </c>
      <c r="O16" s="62" t="s">
        <v>67</v>
      </c>
      <c r="P16" s="13" t="s">
        <v>68</v>
      </c>
      <c r="Q16" s="13">
        <v>21</v>
      </c>
      <c r="R16" s="13">
        <v>2023</v>
      </c>
      <c r="S16" s="13" t="s">
        <v>69</v>
      </c>
      <c r="T16" s="13" t="s">
        <v>37</v>
      </c>
      <c r="U16" s="13" t="s">
        <v>38</v>
      </c>
      <c r="V16" s="66">
        <v>21</v>
      </c>
      <c r="W16" s="13">
        <v>21</v>
      </c>
      <c r="X16" s="13">
        <v>21</v>
      </c>
      <c r="Y16" s="13">
        <v>21</v>
      </c>
      <c r="Z16" s="13">
        <v>21</v>
      </c>
      <c r="AA16" s="13">
        <v>21</v>
      </c>
      <c r="AB16" s="8">
        <v>0</v>
      </c>
      <c r="AC16" s="8"/>
      <c r="AD16" s="8">
        <v>87988925</v>
      </c>
      <c r="AE16" s="8"/>
      <c r="AF16" s="8"/>
      <c r="AG16" s="8"/>
      <c r="AH16" s="8"/>
      <c r="AI16" s="8"/>
      <c r="AJ16" s="8"/>
      <c r="AK16" s="8"/>
      <c r="AL16" s="8"/>
      <c r="AM16" s="8"/>
      <c r="AN16" s="8"/>
      <c r="AO16" s="8"/>
      <c r="AP16" s="8"/>
      <c r="AQ16" s="8"/>
      <c r="AR16" s="8"/>
      <c r="AS16" s="8"/>
      <c r="AT16" s="8"/>
      <c r="AU16" s="8"/>
      <c r="AV16" s="8"/>
      <c r="AW16" s="8"/>
      <c r="AX16" s="57">
        <f t="shared" si="2"/>
        <v>87988925</v>
      </c>
      <c r="AY16" s="8">
        <v>0</v>
      </c>
      <c r="AZ16" s="8"/>
      <c r="BA16" s="8">
        <v>90540604</v>
      </c>
      <c r="BB16" s="8"/>
      <c r="BC16" s="8"/>
      <c r="BD16" s="8"/>
      <c r="BE16" s="8"/>
      <c r="BF16" s="8"/>
      <c r="BG16" s="8"/>
      <c r="BH16" s="8"/>
      <c r="BI16" s="8"/>
      <c r="BJ16" s="8"/>
      <c r="BK16" s="8"/>
      <c r="BL16" s="8"/>
      <c r="BM16" s="8"/>
      <c r="BN16" s="8"/>
      <c r="BO16" s="8"/>
      <c r="BP16" s="8"/>
      <c r="BQ16" s="8"/>
      <c r="BR16" s="8"/>
      <c r="BS16" s="8"/>
      <c r="BT16" s="14">
        <f t="shared" si="3"/>
        <v>90540604</v>
      </c>
      <c r="BU16" s="8"/>
      <c r="BV16" s="8"/>
      <c r="BW16" s="6">
        <v>94524390</v>
      </c>
      <c r="BX16" s="8"/>
      <c r="BY16" s="8"/>
      <c r="BZ16" s="8"/>
      <c r="CA16" s="8"/>
      <c r="CB16" s="8"/>
      <c r="CC16" s="8"/>
      <c r="CD16" s="8"/>
      <c r="CE16" s="8"/>
      <c r="CF16" s="8"/>
      <c r="CG16" s="8"/>
      <c r="CH16" s="8"/>
      <c r="CI16" s="8"/>
      <c r="CJ16" s="8"/>
      <c r="CK16" s="8"/>
      <c r="CL16" s="8"/>
      <c r="CM16" s="8"/>
      <c r="CN16" s="8"/>
      <c r="CO16" s="8"/>
      <c r="CP16" s="64">
        <f t="shared" si="5"/>
        <v>94524390</v>
      </c>
      <c r="CQ16" s="8">
        <v>0</v>
      </c>
      <c r="CR16" s="8"/>
      <c r="CS16" s="6">
        <v>98683463</v>
      </c>
      <c r="CT16" s="6">
        <v>0</v>
      </c>
      <c r="CU16" s="6"/>
      <c r="CV16" s="9"/>
      <c r="CW16" s="9"/>
      <c r="CX16" s="9"/>
      <c r="CY16" s="9"/>
      <c r="CZ16" s="9"/>
      <c r="DA16" s="9"/>
      <c r="DB16" s="9"/>
      <c r="DC16" s="9"/>
      <c r="DD16" s="9"/>
      <c r="DE16" s="9"/>
      <c r="DF16" s="9"/>
      <c r="DG16" s="9"/>
      <c r="DH16" s="9"/>
      <c r="DI16" s="9"/>
      <c r="DJ16" s="9"/>
      <c r="DK16" s="9"/>
      <c r="DL16" s="9">
        <f t="shared" si="0"/>
        <v>98683463</v>
      </c>
      <c r="DM16" s="12">
        <f t="shared" si="1"/>
        <v>371737382</v>
      </c>
      <c r="DN16" s="80" t="s">
        <v>1169</v>
      </c>
    </row>
    <row r="17" spans="1:123" s="3" customFormat="1" ht="50.1" customHeight="1" x14ac:dyDescent="0.2">
      <c r="A17" s="11"/>
      <c r="B17" s="11"/>
      <c r="C17" s="11"/>
      <c r="D17" s="11" t="s">
        <v>27</v>
      </c>
      <c r="E17" s="11" t="s">
        <v>28</v>
      </c>
      <c r="F17" s="54" t="s">
        <v>29</v>
      </c>
      <c r="G17" s="11" t="s">
        <v>30</v>
      </c>
      <c r="H17" s="55">
        <v>25574</v>
      </c>
      <c r="I17" s="55">
        <v>2023</v>
      </c>
      <c r="J17" s="55" t="s">
        <v>31</v>
      </c>
      <c r="K17" s="55" t="s">
        <v>32</v>
      </c>
      <c r="L17" s="11" t="s">
        <v>33</v>
      </c>
      <c r="M17" s="55">
        <v>26597</v>
      </c>
      <c r="N17" s="55">
        <v>26597</v>
      </c>
      <c r="O17" s="62" t="s">
        <v>70</v>
      </c>
      <c r="P17" s="13" t="s">
        <v>71</v>
      </c>
      <c r="Q17" s="13">
        <v>0</v>
      </c>
      <c r="R17" s="13">
        <v>2023</v>
      </c>
      <c r="S17" s="13" t="s">
        <v>72</v>
      </c>
      <c r="T17" s="13" t="s">
        <v>37</v>
      </c>
      <c r="U17" s="13" t="s">
        <v>33</v>
      </c>
      <c r="V17" s="66">
        <v>1</v>
      </c>
      <c r="W17" s="13">
        <v>1</v>
      </c>
      <c r="X17" s="13">
        <v>0.1</v>
      </c>
      <c r="Y17" s="13">
        <v>0.4</v>
      </c>
      <c r="Z17" s="13">
        <v>0.8</v>
      </c>
      <c r="AA17" s="13">
        <v>1</v>
      </c>
      <c r="AB17" s="6"/>
      <c r="AC17" s="6"/>
      <c r="AD17" s="6"/>
      <c r="AE17" s="6"/>
      <c r="AF17" s="6"/>
      <c r="AG17" s="6"/>
      <c r="AH17" s="6"/>
      <c r="AI17" s="6"/>
      <c r="AJ17" s="6"/>
      <c r="AK17" s="6"/>
      <c r="AL17" s="6"/>
      <c r="AM17" s="6"/>
      <c r="AN17" s="6"/>
      <c r="AO17" s="6"/>
      <c r="AP17" s="6"/>
      <c r="AQ17" s="6"/>
      <c r="AR17" s="6"/>
      <c r="AS17" s="6"/>
      <c r="AT17" s="6"/>
      <c r="AU17" s="6"/>
      <c r="AV17" s="6"/>
      <c r="AW17" s="6"/>
      <c r="AX17" s="57">
        <f t="shared" si="2"/>
        <v>0</v>
      </c>
      <c r="AY17" s="8">
        <v>20000000</v>
      </c>
      <c r="AZ17" s="8"/>
      <c r="BA17" s="8"/>
      <c r="BB17" s="8"/>
      <c r="BC17" s="8"/>
      <c r="BD17" s="8"/>
      <c r="BE17" s="8"/>
      <c r="BF17" s="8"/>
      <c r="BG17" s="8"/>
      <c r="BH17" s="8"/>
      <c r="BI17" s="8"/>
      <c r="BJ17" s="8"/>
      <c r="BK17" s="8"/>
      <c r="BL17" s="8"/>
      <c r="BM17" s="8"/>
      <c r="BN17" s="8"/>
      <c r="BO17" s="8"/>
      <c r="BP17" s="8"/>
      <c r="BQ17" s="8"/>
      <c r="BR17" s="8"/>
      <c r="BS17" s="8"/>
      <c r="BT17" s="14">
        <f t="shared" si="3"/>
        <v>20000000</v>
      </c>
      <c r="BU17" s="8">
        <v>20880000</v>
      </c>
      <c r="BV17" s="6"/>
      <c r="BW17" s="6"/>
      <c r="BX17" s="6">
        <v>0</v>
      </c>
      <c r="BY17" s="6"/>
      <c r="BZ17" s="6"/>
      <c r="CA17" s="6"/>
      <c r="CB17" s="6"/>
      <c r="CC17" s="6"/>
      <c r="CD17" s="6"/>
      <c r="CE17" s="6"/>
      <c r="CF17" s="6"/>
      <c r="CG17" s="6"/>
      <c r="CH17" s="6"/>
      <c r="CI17" s="6"/>
      <c r="CJ17" s="6"/>
      <c r="CK17" s="6"/>
      <c r="CL17" s="6"/>
      <c r="CM17" s="6"/>
      <c r="CN17" s="6"/>
      <c r="CO17" s="6"/>
      <c r="CP17" s="58">
        <f t="shared" si="5"/>
        <v>20880000</v>
      </c>
      <c r="CQ17" s="6">
        <v>21798720</v>
      </c>
      <c r="CR17" s="6"/>
      <c r="CS17" s="6">
        <v>0</v>
      </c>
      <c r="CT17" s="6">
        <v>0</v>
      </c>
      <c r="CU17" s="6"/>
      <c r="CV17" s="9"/>
      <c r="CW17" s="9"/>
      <c r="CX17" s="9"/>
      <c r="CY17" s="9"/>
      <c r="CZ17" s="9"/>
      <c r="DA17" s="9"/>
      <c r="DB17" s="9"/>
      <c r="DC17" s="9"/>
      <c r="DD17" s="9"/>
      <c r="DE17" s="9"/>
      <c r="DF17" s="9"/>
      <c r="DG17" s="9"/>
      <c r="DH17" s="9"/>
      <c r="DI17" s="9"/>
      <c r="DJ17" s="9"/>
      <c r="DK17" s="9"/>
      <c r="DL17" s="9">
        <f t="shared" si="0"/>
        <v>21798720</v>
      </c>
      <c r="DM17" s="12">
        <f t="shared" si="1"/>
        <v>62678720</v>
      </c>
      <c r="DN17" s="80" t="s">
        <v>1169</v>
      </c>
    </row>
    <row r="18" spans="1:123" s="3" customFormat="1" ht="50.1" customHeight="1" x14ac:dyDescent="0.2">
      <c r="A18" s="11">
        <v>1</v>
      </c>
      <c r="B18" s="11" t="s">
        <v>25</v>
      </c>
      <c r="C18" s="11" t="s">
        <v>26</v>
      </c>
      <c r="D18" s="11" t="s">
        <v>27</v>
      </c>
      <c r="E18" s="11" t="s">
        <v>28</v>
      </c>
      <c r="F18" s="54" t="s">
        <v>29</v>
      </c>
      <c r="G18" s="11" t="s">
        <v>30</v>
      </c>
      <c r="H18" s="55">
        <v>25574</v>
      </c>
      <c r="I18" s="55">
        <v>2023</v>
      </c>
      <c r="J18" s="55" t="s">
        <v>31</v>
      </c>
      <c r="K18" s="55" t="s">
        <v>32</v>
      </c>
      <c r="L18" s="11" t="s">
        <v>33</v>
      </c>
      <c r="M18" s="55">
        <v>26597</v>
      </c>
      <c r="N18" s="55">
        <v>26597</v>
      </c>
      <c r="O18" s="62" t="s">
        <v>73</v>
      </c>
      <c r="P18" s="13" t="s">
        <v>74</v>
      </c>
      <c r="Q18" s="13">
        <v>450</v>
      </c>
      <c r="R18" s="13">
        <v>2023</v>
      </c>
      <c r="S18" s="13" t="s">
        <v>75</v>
      </c>
      <c r="T18" s="13" t="s">
        <v>37</v>
      </c>
      <c r="U18" s="13" t="s">
        <v>38</v>
      </c>
      <c r="V18" s="13">
        <v>450</v>
      </c>
      <c r="W18" s="13">
        <v>450</v>
      </c>
      <c r="X18" s="13">
        <v>450</v>
      </c>
      <c r="Y18" s="13">
        <v>450</v>
      </c>
      <c r="Z18" s="13">
        <v>450</v>
      </c>
      <c r="AA18" s="13">
        <v>450</v>
      </c>
      <c r="AB18" s="8">
        <v>0</v>
      </c>
      <c r="AC18" s="8"/>
      <c r="AD18" s="8">
        <v>50000000</v>
      </c>
      <c r="AE18" s="8"/>
      <c r="AF18" s="8"/>
      <c r="AG18" s="8"/>
      <c r="AH18" s="8"/>
      <c r="AI18" s="8"/>
      <c r="AJ18" s="8"/>
      <c r="AK18" s="8"/>
      <c r="AL18" s="8"/>
      <c r="AM18" s="8"/>
      <c r="AN18" s="8"/>
      <c r="AO18" s="8"/>
      <c r="AP18" s="8"/>
      <c r="AQ18" s="8"/>
      <c r="AR18" s="8"/>
      <c r="AS18" s="8"/>
      <c r="AT18" s="8"/>
      <c r="AU18" s="8"/>
      <c r="AV18" s="8"/>
      <c r="AW18" s="8"/>
      <c r="AX18" s="57">
        <f t="shared" si="2"/>
        <v>50000000</v>
      </c>
      <c r="AY18" s="8">
        <v>0</v>
      </c>
      <c r="AZ18" s="8"/>
      <c r="BA18" s="8">
        <v>100000000</v>
      </c>
      <c r="BB18" s="8"/>
      <c r="BC18" s="8"/>
      <c r="BD18" s="8"/>
      <c r="BE18" s="8"/>
      <c r="BF18" s="8"/>
      <c r="BG18" s="8"/>
      <c r="BH18" s="8"/>
      <c r="BI18" s="8"/>
      <c r="BJ18" s="8"/>
      <c r="BK18" s="8"/>
      <c r="BL18" s="8"/>
      <c r="BM18" s="8"/>
      <c r="BN18" s="8"/>
      <c r="BO18" s="8"/>
      <c r="BP18" s="8"/>
      <c r="BQ18" s="8"/>
      <c r="BR18" s="8"/>
      <c r="BS18" s="8"/>
      <c r="BT18" s="14">
        <f t="shared" si="3"/>
        <v>100000000</v>
      </c>
      <c r="BU18" s="8"/>
      <c r="BV18" s="8"/>
      <c r="BW18" s="8">
        <v>104400000</v>
      </c>
      <c r="BX18" s="8">
        <v>0</v>
      </c>
      <c r="BY18" s="8"/>
      <c r="BZ18" s="8"/>
      <c r="CA18" s="8"/>
      <c r="CB18" s="8"/>
      <c r="CC18" s="8"/>
      <c r="CD18" s="8"/>
      <c r="CE18" s="8"/>
      <c r="CF18" s="8"/>
      <c r="CG18" s="8"/>
      <c r="CH18" s="8"/>
      <c r="CI18" s="8"/>
      <c r="CJ18" s="8"/>
      <c r="CK18" s="8"/>
      <c r="CL18" s="8"/>
      <c r="CM18" s="8"/>
      <c r="CN18" s="8"/>
      <c r="CO18" s="8"/>
      <c r="CP18" s="64">
        <f t="shared" si="5"/>
        <v>104400000</v>
      </c>
      <c r="CQ18" s="8">
        <v>0</v>
      </c>
      <c r="CR18" s="8"/>
      <c r="CS18" s="6">
        <v>108993600</v>
      </c>
      <c r="CT18" s="6">
        <v>0</v>
      </c>
      <c r="CU18" s="6"/>
      <c r="CV18" s="9"/>
      <c r="CW18" s="9"/>
      <c r="CX18" s="9"/>
      <c r="CY18" s="9"/>
      <c r="CZ18" s="9"/>
      <c r="DA18" s="9"/>
      <c r="DB18" s="9"/>
      <c r="DC18" s="9"/>
      <c r="DD18" s="9"/>
      <c r="DE18" s="9"/>
      <c r="DF18" s="9"/>
      <c r="DG18" s="9"/>
      <c r="DH18" s="9"/>
      <c r="DI18" s="9"/>
      <c r="DJ18" s="9"/>
      <c r="DK18" s="9"/>
      <c r="DL18" s="9">
        <f t="shared" si="0"/>
        <v>108993600</v>
      </c>
      <c r="DM18" s="12">
        <f t="shared" si="1"/>
        <v>363393600</v>
      </c>
      <c r="DN18" s="80" t="s">
        <v>1169</v>
      </c>
    </row>
    <row r="19" spans="1:123" s="3" customFormat="1" ht="50.1" customHeight="1" x14ac:dyDescent="0.2">
      <c r="A19" s="11">
        <v>1</v>
      </c>
      <c r="B19" s="11" t="s">
        <v>25</v>
      </c>
      <c r="C19" s="11" t="s">
        <v>26</v>
      </c>
      <c r="D19" s="11" t="s">
        <v>27</v>
      </c>
      <c r="E19" s="11" t="s">
        <v>28</v>
      </c>
      <c r="F19" s="54" t="s">
        <v>29</v>
      </c>
      <c r="G19" s="11" t="s">
        <v>30</v>
      </c>
      <c r="H19" s="55">
        <v>25574</v>
      </c>
      <c r="I19" s="55">
        <v>2023</v>
      </c>
      <c r="J19" s="55" t="s">
        <v>31</v>
      </c>
      <c r="K19" s="55" t="s">
        <v>32</v>
      </c>
      <c r="L19" s="11" t="s">
        <v>33</v>
      </c>
      <c r="M19" s="55">
        <v>26597</v>
      </c>
      <c r="N19" s="55">
        <v>26597</v>
      </c>
      <c r="O19" s="62" t="s">
        <v>76</v>
      </c>
      <c r="P19" s="13" t="s">
        <v>77</v>
      </c>
      <c r="Q19" s="13">
        <v>0</v>
      </c>
      <c r="R19" s="13">
        <v>2023</v>
      </c>
      <c r="S19" s="13" t="s">
        <v>78</v>
      </c>
      <c r="T19" s="13" t="s">
        <v>37</v>
      </c>
      <c r="U19" s="13" t="s">
        <v>33</v>
      </c>
      <c r="V19" s="13">
        <v>1</v>
      </c>
      <c r="W19" s="13">
        <v>1</v>
      </c>
      <c r="X19" s="67">
        <v>0.1</v>
      </c>
      <c r="Y19" s="67">
        <v>0.4</v>
      </c>
      <c r="Z19" s="67">
        <v>0.8</v>
      </c>
      <c r="AA19" s="67">
        <v>1</v>
      </c>
      <c r="AB19" s="8">
        <v>0</v>
      </c>
      <c r="AC19" s="8"/>
      <c r="AD19" s="8">
        <v>50000000</v>
      </c>
      <c r="AE19" s="8"/>
      <c r="AF19" s="8"/>
      <c r="AG19" s="8"/>
      <c r="AH19" s="8"/>
      <c r="AI19" s="8"/>
      <c r="AJ19" s="8"/>
      <c r="AK19" s="8"/>
      <c r="AL19" s="8"/>
      <c r="AM19" s="8"/>
      <c r="AN19" s="8"/>
      <c r="AO19" s="8"/>
      <c r="AP19" s="8"/>
      <c r="AQ19" s="8"/>
      <c r="AR19" s="8"/>
      <c r="AS19" s="8"/>
      <c r="AT19" s="8"/>
      <c r="AU19" s="8"/>
      <c r="AV19" s="8"/>
      <c r="AW19" s="8"/>
      <c r="AX19" s="57">
        <f t="shared" si="2"/>
        <v>50000000</v>
      </c>
      <c r="AY19" s="8">
        <v>0</v>
      </c>
      <c r="AZ19" s="8"/>
      <c r="BA19" s="8">
        <v>51450000</v>
      </c>
      <c r="BB19" s="8"/>
      <c r="BC19" s="8"/>
      <c r="BD19" s="8"/>
      <c r="BE19" s="8"/>
      <c r="BF19" s="8"/>
      <c r="BG19" s="8"/>
      <c r="BH19" s="8"/>
      <c r="BI19" s="8"/>
      <c r="BJ19" s="8"/>
      <c r="BK19" s="8"/>
      <c r="BL19" s="8"/>
      <c r="BM19" s="8"/>
      <c r="BN19" s="8"/>
      <c r="BO19" s="8"/>
      <c r="BP19" s="8"/>
      <c r="BQ19" s="8"/>
      <c r="BR19" s="8"/>
      <c r="BS19" s="8"/>
      <c r="BT19" s="14">
        <f t="shared" si="3"/>
        <v>51450000</v>
      </c>
      <c r="BU19" s="8"/>
      <c r="BV19" s="8"/>
      <c r="BW19" s="8">
        <v>53713800</v>
      </c>
      <c r="BX19" s="8">
        <v>0</v>
      </c>
      <c r="BY19" s="8"/>
      <c r="BZ19" s="8"/>
      <c r="CA19" s="8"/>
      <c r="CB19" s="8"/>
      <c r="CC19" s="8"/>
      <c r="CD19" s="8"/>
      <c r="CE19" s="8"/>
      <c r="CF19" s="8"/>
      <c r="CG19" s="8"/>
      <c r="CH19" s="8"/>
      <c r="CI19" s="8"/>
      <c r="CJ19" s="8"/>
      <c r="CK19" s="8"/>
      <c r="CL19" s="8"/>
      <c r="CM19" s="8"/>
      <c r="CN19" s="8"/>
      <c r="CO19" s="8"/>
      <c r="CP19" s="64">
        <f t="shared" si="5"/>
        <v>53713800</v>
      </c>
      <c r="CQ19" s="8">
        <v>0</v>
      </c>
      <c r="CR19" s="8"/>
      <c r="CS19" s="6">
        <v>56077207</v>
      </c>
      <c r="CT19" s="6">
        <v>0</v>
      </c>
      <c r="CU19" s="6"/>
      <c r="CV19" s="9"/>
      <c r="CW19" s="9"/>
      <c r="CX19" s="9"/>
      <c r="CY19" s="9"/>
      <c r="CZ19" s="9"/>
      <c r="DA19" s="9"/>
      <c r="DB19" s="9"/>
      <c r="DC19" s="9"/>
      <c r="DD19" s="9"/>
      <c r="DE19" s="9"/>
      <c r="DF19" s="9"/>
      <c r="DG19" s="9"/>
      <c r="DH19" s="9"/>
      <c r="DI19" s="9"/>
      <c r="DJ19" s="9"/>
      <c r="DK19" s="9"/>
      <c r="DL19" s="9">
        <f t="shared" si="0"/>
        <v>56077207</v>
      </c>
      <c r="DM19" s="12">
        <f t="shared" si="1"/>
        <v>211241007</v>
      </c>
      <c r="DN19" s="80" t="s">
        <v>1169</v>
      </c>
    </row>
    <row r="20" spans="1:123" s="3" customFormat="1" ht="50.1" customHeight="1" x14ac:dyDescent="0.2">
      <c r="A20" s="11">
        <v>1</v>
      </c>
      <c r="B20" s="11" t="s">
        <v>25</v>
      </c>
      <c r="C20" s="11" t="s">
        <v>26</v>
      </c>
      <c r="D20" s="11" t="s">
        <v>27</v>
      </c>
      <c r="E20" s="11" t="s">
        <v>28</v>
      </c>
      <c r="F20" s="54" t="s">
        <v>29</v>
      </c>
      <c r="G20" s="11" t="s">
        <v>30</v>
      </c>
      <c r="H20" s="55">
        <v>25574</v>
      </c>
      <c r="I20" s="55">
        <v>2023</v>
      </c>
      <c r="J20" s="55" t="s">
        <v>31</v>
      </c>
      <c r="K20" s="55" t="s">
        <v>32</v>
      </c>
      <c r="L20" s="11" t="s">
        <v>33</v>
      </c>
      <c r="M20" s="55">
        <v>26597</v>
      </c>
      <c r="N20" s="55">
        <v>26597</v>
      </c>
      <c r="O20" s="62" t="s">
        <v>79</v>
      </c>
      <c r="P20" s="13" t="s">
        <v>80</v>
      </c>
      <c r="Q20" s="13">
        <v>0</v>
      </c>
      <c r="R20" s="13">
        <v>2023</v>
      </c>
      <c r="S20" s="13" t="s">
        <v>81</v>
      </c>
      <c r="T20" s="13" t="s">
        <v>37</v>
      </c>
      <c r="U20" s="13" t="s">
        <v>33</v>
      </c>
      <c r="V20" s="13">
        <v>2</v>
      </c>
      <c r="W20" s="13">
        <v>2</v>
      </c>
      <c r="X20" s="67">
        <v>0.2</v>
      </c>
      <c r="Y20" s="67">
        <v>0.8</v>
      </c>
      <c r="Z20" s="67">
        <v>1.4</v>
      </c>
      <c r="AA20" s="67">
        <v>2</v>
      </c>
      <c r="AB20" s="8">
        <v>14256000</v>
      </c>
      <c r="AC20" s="8"/>
      <c r="AD20" s="8">
        <v>30000000</v>
      </c>
      <c r="AE20" s="8"/>
      <c r="AF20" s="8"/>
      <c r="AG20" s="8"/>
      <c r="AH20" s="8"/>
      <c r="AI20" s="8"/>
      <c r="AJ20" s="8"/>
      <c r="AK20" s="8"/>
      <c r="AL20" s="8"/>
      <c r="AM20" s="8"/>
      <c r="AN20" s="8"/>
      <c r="AO20" s="8"/>
      <c r="AP20" s="8"/>
      <c r="AQ20" s="8"/>
      <c r="AR20" s="8"/>
      <c r="AS20" s="8"/>
      <c r="AT20" s="8"/>
      <c r="AU20" s="8"/>
      <c r="AV20" s="8"/>
      <c r="AW20" s="8"/>
      <c r="AX20" s="57">
        <f t="shared" si="2"/>
        <v>44256000</v>
      </c>
      <c r="AY20" s="8">
        <v>14669424</v>
      </c>
      <c r="AZ20" s="8"/>
      <c r="BA20" s="8">
        <v>40000000</v>
      </c>
      <c r="BB20" s="8"/>
      <c r="BC20" s="8"/>
      <c r="BD20" s="8"/>
      <c r="BE20" s="8"/>
      <c r="BF20" s="8"/>
      <c r="BG20" s="8"/>
      <c r="BH20" s="8"/>
      <c r="BI20" s="8"/>
      <c r="BJ20" s="8"/>
      <c r="BK20" s="8"/>
      <c r="BL20" s="8"/>
      <c r="BM20" s="8"/>
      <c r="BN20" s="8"/>
      <c r="BO20" s="8"/>
      <c r="BP20" s="8"/>
      <c r="BQ20" s="8"/>
      <c r="BR20" s="8"/>
      <c r="BS20" s="8"/>
      <c r="BT20" s="14">
        <f t="shared" si="3"/>
        <v>54669424</v>
      </c>
      <c r="BU20" s="8">
        <v>15314879</v>
      </c>
      <c r="BV20" s="8"/>
      <c r="BW20" s="8">
        <v>41760000</v>
      </c>
      <c r="BX20" s="8">
        <v>0</v>
      </c>
      <c r="BY20" s="8"/>
      <c r="BZ20" s="8"/>
      <c r="CA20" s="8"/>
      <c r="CB20" s="8"/>
      <c r="CC20" s="8"/>
      <c r="CD20" s="8"/>
      <c r="CE20" s="8"/>
      <c r="CF20" s="8"/>
      <c r="CG20" s="8"/>
      <c r="CH20" s="8"/>
      <c r="CI20" s="8"/>
      <c r="CJ20" s="8"/>
      <c r="CK20" s="8"/>
      <c r="CL20" s="8"/>
      <c r="CM20" s="8"/>
      <c r="CN20" s="8"/>
      <c r="CO20" s="8"/>
      <c r="CP20" s="64">
        <f t="shared" si="5"/>
        <v>57074879</v>
      </c>
      <c r="CQ20" s="8">
        <v>15988733</v>
      </c>
      <c r="CR20" s="8"/>
      <c r="CS20" s="6">
        <v>43597440</v>
      </c>
      <c r="CT20" s="6">
        <v>0</v>
      </c>
      <c r="CU20" s="6"/>
      <c r="CV20" s="9"/>
      <c r="CW20" s="9"/>
      <c r="CX20" s="9"/>
      <c r="CY20" s="9"/>
      <c r="CZ20" s="9"/>
      <c r="DA20" s="9"/>
      <c r="DB20" s="9"/>
      <c r="DC20" s="9"/>
      <c r="DD20" s="9"/>
      <c r="DE20" s="9"/>
      <c r="DF20" s="9"/>
      <c r="DG20" s="9"/>
      <c r="DH20" s="9"/>
      <c r="DI20" s="9"/>
      <c r="DJ20" s="9"/>
      <c r="DK20" s="9"/>
      <c r="DL20" s="9">
        <f t="shared" si="0"/>
        <v>59586173</v>
      </c>
      <c r="DM20" s="12">
        <f t="shared" si="1"/>
        <v>215586476</v>
      </c>
      <c r="DN20" s="80" t="s">
        <v>1169</v>
      </c>
    </row>
    <row r="21" spans="1:123" s="3" customFormat="1" ht="50.1" customHeight="1" x14ac:dyDescent="0.2">
      <c r="A21" s="11">
        <v>1</v>
      </c>
      <c r="B21" s="11" t="s">
        <v>25</v>
      </c>
      <c r="C21" s="11" t="s">
        <v>26</v>
      </c>
      <c r="D21" s="11" t="s">
        <v>27</v>
      </c>
      <c r="E21" s="11" t="s">
        <v>28</v>
      </c>
      <c r="F21" s="54" t="s">
        <v>29</v>
      </c>
      <c r="G21" s="11" t="s">
        <v>30</v>
      </c>
      <c r="H21" s="55">
        <v>25574</v>
      </c>
      <c r="I21" s="55">
        <v>2023</v>
      </c>
      <c r="J21" s="55" t="s">
        <v>31</v>
      </c>
      <c r="K21" s="55" t="s">
        <v>32</v>
      </c>
      <c r="L21" s="11" t="s">
        <v>33</v>
      </c>
      <c r="M21" s="55">
        <v>26597</v>
      </c>
      <c r="N21" s="55">
        <v>26597</v>
      </c>
      <c r="O21" s="62" t="s">
        <v>82</v>
      </c>
      <c r="P21" s="13" t="s">
        <v>83</v>
      </c>
      <c r="Q21" s="13">
        <v>0</v>
      </c>
      <c r="R21" s="13">
        <v>2023</v>
      </c>
      <c r="S21" s="13" t="s">
        <v>84</v>
      </c>
      <c r="T21" s="13" t="s">
        <v>37</v>
      </c>
      <c r="U21" s="13" t="s">
        <v>33</v>
      </c>
      <c r="V21" s="13">
        <v>1</v>
      </c>
      <c r="W21" s="13">
        <v>1</v>
      </c>
      <c r="X21" s="67">
        <v>0.1</v>
      </c>
      <c r="Y21" s="67">
        <v>0.4</v>
      </c>
      <c r="Z21" s="67">
        <v>0.8</v>
      </c>
      <c r="AA21" s="67">
        <v>1</v>
      </c>
      <c r="AB21" s="8">
        <v>0</v>
      </c>
      <c r="AC21" s="8"/>
      <c r="AD21" s="8">
        <v>70000000</v>
      </c>
      <c r="AE21" s="8"/>
      <c r="AF21" s="8"/>
      <c r="AG21" s="8"/>
      <c r="AH21" s="8"/>
      <c r="AI21" s="8"/>
      <c r="AJ21" s="8"/>
      <c r="AK21" s="8"/>
      <c r="AL21" s="8"/>
      <c r="AM21" s="8"/>
      <c r="AN21" s="8"/>
      <c r="AO21" s="8"/>
      <c r="AP21" s="8"/>
      <c r="AQ21" s="8"/>
      <c r="AR21" s="8"/>
      <c r="AS21" s="8"/>
      <c r="AT21" s="8"/>
      <c r="AU21" s="8"/>
      <c r="AV21" s="8"/>
      <c r="AW21" s="8"/>
      <c r="AX21" s="57">
        <f t="shared" si="2"/>
        <v>70000000</v>
      </c>
      <c r="AY21" s="8">
        <v>0</v>
      </c>
      <c r="AZ21" s="8"/>
      <c r="BA21" s="8">
        <v>72030000</v>
      </c>
      <c r="BB21" s="8"/>
      <c r="BC21" s="8"/>
      <c r="BD21" s="8"/>
      <c r="BE21" s="8"/>
      <c r="BF21" s="8"/>
      <c r="BG21" s="8"/>
      <c r="BH21" s="8"/>
      <c r="BI21" s="8"/>
      <c r="BJ21" s="8"/>
      <c r="BK21" s="8"/>
      <c r="BL21" s="8"/>
      <c r="BM21" s="8"/>
      <c r="BN21" s="8"/>
      <c r="BO21" s="8"/>
      <c r="BP21" s="8"/>
      <c r="BQ21" s="8"/>
      <c r="BR21" s="8"/>
      <c r="BS21" s="8"/>
      <c r="BT21" s="14">
        <f t="shared" si="3"/>
        <v>72030000</v>
      </c>
      <c r="BU21" s="8"/>
      <c r="BV21" s="8"/>
      <c r="BW21" s="8">
        <v>75199320</v>
      </c>
      <c r="BX21" s="8">
        <v>0</v>
      </c>
      <c r="BY21" s="8"/>
      <c r="BZ21" s="8"/>
      <c r="CA21" s="8"/>
      <c r="CB21" s="8"/>
      <c r="CC21" s="8"/>
      <c r="CD21" s="8"/>
      <c r="CE21" s="8"/>
      <c r="CF21" s="8"/>
      <c r="CG21" s="8"/>
      <c r="CH21" s="8"/>
      <c r="CI21" s="8"/>
      <c r="CJ21" s="8"/>
      <c r="CK21" s="8"/>
      <c r="CL21" s="8"/>
      <c r="CM21" s="8"/>
      <c r="CN21" s="8"/>
      <c r="CO21" s="8"/>
      <c r="CP21" s="64">
        <f t="shared" si="5"/>
        <v>75199320</v>
      </c>
      <c r="CQ21" s="8">
        <v>0</v>
      </c>
      <c r="CR21" s="8"/>
      <c r="CS21" s="6">
        <v>78508090</v>
      </c>
      <c r="CT21" s="6">
        <v>0</v>
      </c>
      <c r="CU21" s="6"/>
      <c r="CV21" s="9"/>
      <c r="CW21" s="9"/>
      <c r="CX21" s="9"/>
      <c r="CY21" s="9"/>
      <c r="CZ21" s="9"/>
      <c r="DA21" s="9"/>
      <c r="DB21" s="9"/>
      <c r="DC21" s="9"/>
      <c r="DD21" s="9"/>
      <c r="DE21" s="9"/>
      <c r="DF21" s="9"/>
      <c r="DG21" s="9"/>
      <c r="DH21" s="9"/>
      <c r="DI21" s="9"/>
      <c r="DJ21" s="9"/>
      <c r="DK21" s="9"/>
      <c r="DL21" s="9">
        <f t="shared" si="0"/>
        <v>78508090</v>
      </c>
      <c r="DM21" s="12">
        <f t="shared" si="1"/>
        <v>295737410</v>
      </c>
      <c r="DN21" s="80" t="s">
        <v>1169</v>
      </c>
    </row>
    <row r="22" spans="1:123" s="3" customFormat="1" ht="50.1" customHeight="1" x14ac:dyDescent="0.2">
      <c r="A22" s="11">
        <v>1</v>
      </c>
      <c r="B22" s="11" t="s">
        <v>25</v>
      </c>
      <c r="C22" s="11" t="s">
        <v>26</v>
      </c>
      <c r="D22" s="11" t="s">
        <v>27</v>
      </c>
      <c r="E22" s="11" t="s">
        <v>28</v>
      </c>
      <c r="F22" s="54" t="s">
        <v>29</v>
      </c>
      <c r="G22" s="11" t="s">
        <v>30</v>
      </c>
      <c r="H22" s="55">
        <v>25574</v>
      </c>
      <c r="I22" s="55">
        <v>2023</v>
      </c>
      <c r="J22" s="55" t="s">
        <v>31</v>
      </c>
      <c r="K22" s="55" t="s">
        <v>32</v>
      </c>
      <c r="L22" s="11" t="s">
        <v>33</v>
      </c>
      <c r="M22" s="55">
        <v>26597</v>
      </c>
      <c r="N22" s="55">
        <v>26597</v>
      </c>
      <c r="O22" s="62" t="s">
        <v>85</v>
      </c>
      <c r="P22" s="13" t="s">
        <v>86</v>
      </c>
      <c r="Q22" s="69">
        <v>0.5</v>
      </c>
      <c r="R22" s="13">
        <v>2023</v>
      </c>
      <c r="S22" s="13" t="s">
        <v>87</v>
      </c>
      <c r="T22" s="13" t="s">
        <v>88</v>
      </c>
      <c r="U22" s="13" t="s">
        <v>33</v>
      </c>
      <c r="V22" s="69">
        <v>0.25</v>
      </c>
      <c r="W22" s="69">
        <v>0.75</v>
      </c>
      <c r="X22" s="69">
        <v>0.05</v>
      </c>
      <c r="Y22" s="69">
        <v>0.15</v>
      </c>
      <c r="Z22" s="69">
        <v>0.2</v>
      </c>
      <c r="AA22" s="69">
        <v>0.25</v>
      </c>
      <c r="AB22" s="15">
        <v>0</v>
      </c>
      <c r="AC22" s="15"/>
      <c r="AD22" s="15">
        <v>0</v>
      </c>
      <c r="AE22" s="8"/>
      <c r="AF22" s="8"/>
      <c r="AG22" s="8"/>
      <c r="AH22" s="8"/>
      <c r="AI22" s="8"/>
      <c r="AJ22" s="8"/>
      <c r="AK22" s="8"/>
      <c r="AL22" s="8"/>
      <c r="AM22" s="8"/>
      <c r="AN22" s="8"/>
      <c r="AO22" s="8"/>
      <c r="AP22" s="8"/>
      <c r="AQ22" s="8"/>
      <c r="AR22" s="8"/>
      <c r="AS22" s="8"/>
      <c r="AT22" s="8"/>
      <c r="AU22" s="8"/>
      <c r="AV22" s="8"/>
      <c r="AW22" s="8"/>
      <c r="AX22" s="57">
        <f t="shared" si="2"/>
        <v>0</v>
      </c>
      <c r="AY22" s="8">
        <v>20000000</v>
      </c>
      <c r="AZ22" s="8"/>
      <c r="BA22" s="8"/>
      <c r="BB22" s="8"/>
      <c r="BC22" s="8"/>
      <c r="BD22" s="8"/>
      <c r="BE22" s="8"/>
      <c r="BF22" s="8"/>
      <c r="BG22" s="8"/>
      <c r="BH22" s="8"/>
      <c r="BI22" s="8"/>
      <c r="BJ22" s="8"/>
      <c r="BK22" s="8"/>
      <c r="BL22" s="8"/>
      <c r="BM22" s="8"/>
      <c r="BN22" s="8"/>
      <c r="BO22" s="8"/>
      <c r="BP22" s="8"/>
      <c r="BQ22" s="8"/>
      <c r="BR22" s="8"/>
      <c r="BS22" s="8"/>
      <c r="BT22" s="14">
        <f t="shared" si="3"/>
        <v>20000000</v>
      </c>
      <c r="BU22" s="8">
        <v>20880000</v>
      </c>
      <c r="BV22" s="8"/>
      <c r="BW22" s="8"/>
      <c r="BX22" s="8">
        <v>0</v>
      </c>
      <c r="BY22" s="8"/>
      <c r="BZ22" s="8"/>
      <c r="CA22" s="8"/>
      <c r="CB22" s="8"/>
      <c r="CC22" s="8"/>
      <c r="CD22" s="8"/>
      <c r="CE22" s="8"/>
      <c r="CF22" s="8"/>
      <c r="CG22" s="8"/>
      <c r="CH22" s="8"/>
      <c r="CI22" s="8"/>
      <c r="CJ22" s="8"/>
      <c r="CK22" s="8"/>
      <c r="CL22" s="8"/>
      <c r="CM22" s="8"/>
      <c r="CN22" s="8"/>
      <c r="CO22" s="8"/>
      <c r="CP22" s="64">
        <f t="shared" si="5"/>
        <v>20880000</v>
      </c>
      <c r="CQ22" s="8">
        <v>21798720</v>
      </c>
      <c r="CR22" s="8"/>
      <c r="CS22" s="6">
        <v>0</v>
      </c>
      <c r="CT22" s="6">
        <v>0</v>
      </c>
      <c r="CU22" s="6"/>
      <c r="CV22" s="9"/>
      <c r="CW22" s="9"/>
      <c r="CX22" s="9"/>
      <c r="CY22" s="9"/>
      <c r="CZ22" s="9"/>
      <c r="DA22" s="9"/>
      <c r="DB22" s="9"/>
      <c r="DC22" s="9"/>
      <c r="DD22" s="9"/>
      <c r="DE22" s="9"/>
      <c r="DF22" s="9"/>
      <c r="DG22" s="9"/>
      <c r="DH22" s="9"/>
      <c r="DI22" s="9"/>
      <c r="DJ22" s="9"/>
      <c r="DK22" s="9"/>
      <c r="DL22" s="9">
        <f t="shared" si="0"/>
        <v>21798720</v>
      </c>
      <c r="DM22" s="12">
        <f t="shared" si="1"/>
        <v>62678720</v>
      </c>
      <c r="DN22" s="80" t="s">
        <v>1169</v>
      </c>
    </row>
    <row r="23" spans="1:123" s="3" customFormat="1" ht="50.1" customHeight="1" x14ac:dyDescent="0.2">
      <c r="A23" s="11">
        <v>1</v>
      </c>
      <c r="B23" s="11" t="s">
        <v>25</v>
      </c>
      <c r="C23" s="11" t="s">
        <v>26</v>
      </c>
      <c r="D23" s="11" t="s">
        <v>27</v>
      </c>
      <c r="E23" s="11" t="s">
        <v>28</v>
      </c>
      <c r="F23" s="54" t="s">
        <v>29</v>
      </c>
      <c r="G23" s="11" t="s">
        <v>30</v>
      </c>
      <c r="H23" s="55">
        <v>25574</v>
      </c>
      <c r="I23" s="55">
        <v>2023</v>
      </c>
      <c r="J23" s="55" t="s">
        <v>31</v>
      </c>
      <c r="K23" s="55" t="s">
        <v>32</v>
      </c>
      <c r="L23" s="11" t="s">
        <v>33</v>
      </c>
      <c r="M23" s="55">
        <v>26597</v>
      </c>
      <c r="N23" s="55">
        <v>26597</v>
      </c>
      <c r="O23" s="62" t="s">
        <v>89</v>
      </c>
      <c r="P23" s="13" t="s">
        <v>90</v>
      </c>
      <c r="Q23" s="13">
        <v>1</v>
      </c>
      <c r="R23" s="13">
        <v>2023</v>
      </c>
      <c r="S23" s="13" t="s">
        <v>91</v>
      </c>
      <c r="T23" s="13" t="s">
        <v>37</v>
      </c>
      <c r="U23" s="13" t="s">
        <v>38</v>
      </c>
      <c r="V23" s="13">
        <v>1</v>
      </c>
      <c r="W23" s="13">
        <v>1</v>
      </c>
      <c r="X23" s="13">
        <v>1</v>
      </c>
      <c r="Y23" s="13">
        <v>1</v>
      </c>
      <c r="Z23" s="13">
        <v>1</v>
      </c>
      <c r="AA23" s="13">
        <v>1</v>
      </c>
      <c r="AB23" s="8">
        <v>218863532</v>
      </c>
      <c r="AC23" s="8"/>
      <c r="AD23" s="8">
        <v>83000000</v>
      </c>
      <c r="AE23" s="8"/>
      <c r="AF23" s="8"/>
      <c r="AG23" s="8"/>
      <c r="AH23" s="8"/>
      <c r="AI23" s="8"/>
      <c r="AJ23" s="8"/>
      <c r="AK23" s="8"/>
      <c r="AL23" s="8"/>
      <c r="AM23" s="8"/>
      <c r="AN23" s="8"/>
      <c r="AO23" s="8"/>
      <c r="AP23" s="8"/>
      <c r="AQ23" s="8"/>
      <c r="AR23" s="8"/>
      <c r="AS23" s="8"/>
      <c r="AT23" s="8"/>
      <c r="AU23" s="8"/>
      <c r="AV23" s="8"/>
      <c r="AW23" s="8"/>
      <c r="AX23" s="57">
        <f t="shared" si="2"/>
        <v>301863532</v>
      </c>
      <c r="AY23" s="8">
        <v>225210574</v>
      </c>
      <c r="AZ23" s="8"/>
      <c r="BA23" s="8">
        <v>85407000</v>
      </c>
      <c r="BB23" s="8"/>
      <c r="BC23" s="8"/>
      <c r="BD23" s="8"/>
      <c r="BE23" s="8"/>
      <c r="BF23" s="8"/>
      <c r="BG23" s="8"/>
      <c r="BH23" s="8"/>
      <c r="BI23" s="8"/>
      <c r="BJ23" s="8"/>
      <c r="BK23" s="8"/>
      <c r="BL23" s="8"/>
      <c r="BM23" s="8"/>
      <c r="BN23" s="8"/>
      <c r="BO23" s="8"/>
      <c r="BP23" s="8"/>
      <c r="BQ23" s="8"/>
      <c r="BR23" s="8"/>
      <c r="BS23" s="8"/>
      <c r="BT23" s="14">
        <f t="shared" si="3"/>
        <v>310617574</v>
      </c>
      <c r="BU23" s="8">
        <v>235119839</v>
      </c>
      <c r="BV23" s="8"/>
      <c r="BW23" s="8">
        <v>89164908</v>
      </c>
      <c r="BX23" s="8">
        <v>0</v>
      </c>
      <c r="BY23" s="8"/>
      <c r="BZ23" s="8"/>
      <c r="CA23" s="8"/>
      <c r="CB23" s="8"/>
      <c r="CC23" s="8"/>
      <c r="CD23" s="8"/>
      <c r="CE23" s="8"/>
      <c r="CF23" s="8"/>
      <c r="CG23" s="8"/>
      <c r="CH23" s="8"/>
      <c r="CI23" s="8"/>
      <c r="CJ23" s="8"/>
      <c r="CK23" s="8"/>
      <c r="CL23" s="8"/>
      <c r="CM23" s="8"/>
      <c r="CN23" s="8"/>
      <c r="CO23" s="8"/>
      <c r="CP23" s="64">
        <f t="shared" si="5"/>
        <v>324284747</v>
      </c>
      <c r="CQ23" s="8">
        <v>245465116</v>
      </c>
      <c r="CR23" s="8"/>
      <c r="CS23" s="6">
        <v>93088163</v>
      </c>
      <c r="CT23" s="6">
        <v>0</v>
      </c>
      <c r="CU23" s="6"/>
      <c r="CV23" s="9"/>
      <c r="CW23" s="9"/>
      <c r="CX23" s="9"/>
      <c r="CY23" s="9"/>
      <c r="CZ23" s="9"/>
      <c r="DA23" s="9"/>
      <c r="DB23" s="9"/>
      <c r="DC23" s="9"/>
      <c r="DD23" s="9"/>
      <c r="DE23" s="9"/>
      <c r="DF23" s="9"/>
      <c r="DG23" s="9"/>
      <c r="DH23" s="9"/>
      <c r="DI23" s="9"/>
      <c r="DJ23" s="9"/>
      <c r="DK23" s="9"/>
      <c r="DL23" s="9">
        <f t="shared" si="0"/>
        <v>338553279</v>
      </c>
      <c r="DM23" s="12">
        <f t="shared" si="1"/>
        <v>1275319132</v>
      </c>
      <c r="DN23" s="80" t="s">
        <v>1169</v>
      </c>
    </row>
    <row r="24" spans="1:123" s="3" customFormat="1" ht="50.1" customHeight="1" x14ac:dyDescent="0.2">
      <c r="A24" s="11">
        <v>1</v>
      </c>
      <c r="B24" s="11" t="s">
        <v>25</v>
      </c>
      <c r="C24" s="11" t="s">
        <v>26</v>
      </c>
      <c r="D24" s="11" t="s">
        <v>27</v>
      </c>
      <c r="E24" s="11" t="s">
        <v>28</v>
      </c>
      <c r="F24" s="54" t="s">
        <v>29</v>
      </c>
      <c r="G24" s="11" t="s">
        <v>30</v>
      </c>
      <c r="H24" s="55">
        <v>25574</v>
      </c>
      <c r="I24" s="55">
        <v>2023</v>
      </c>
      <c r="J24" s="55" t="s">
        <v>31</v>
      </c>
      <c r="K24" s="55" t="s">
        <v>32</v>
      </c>
      <c r="L24" s="11" t="s">
        <v>33</v>
      </c>
      <c r="M24" s="55">
        <v>26597</v>
      </c>
      <c r="N24" s="55">
        <v>26597</v>
      </c>
      <c r="O24" s="62" t="s">
        <v>92</v>
      </c>
      <c r="P24" s="13" t="s">
        <v>93</v>
      </c>
      <c r="Q24" s="13">
        <v>21</v>
      </c>
      <c r="R24" s="13">
        <v>2023</v>
      </c>
      <c r="S24" s="13" t="s">
        <v>94</v>
      </c>
      <c r="T24" s="13" t="s">
        <v>37</v>
      </c>
      <c r="U24" s="13" t="s">
        <v>38</v>
      </c>
      <c r="V24" s="63">
        <v>21</v>
      </c>
      <c r="W24" s="63">
        <v>21</v>
      </c>
      <c r="X24" s="63">
        <v>21</v>
      </c>
      <c r="Y24" s="63">
        <v>21</v>
      </c>
      <c r="Z24" s="63">
        <v>21</v>
      </c>
      <c r="AA24" s="63">
        <v>21</v>
      </c>
      <c r="AB24" s="8">
        <v>4562190990</v>
      </c>
      <c r="AC24" s="8"/>
      <c r="AD24" s="8">
        <v>65562270077</v>
      </c>
      <c r="AE24" s="8"/>
      <c r="AF24" s="8"/>
      <c r="AG24" s="8"/>
      <c r="AH24" s="8"/>
      <c r="AI24" s="8"/>
      <c r="AJ24" s="8"/>
      <c r="AK24" s="8"/>
      <c r="AL24" s="8"/>
      <c r="AM24" s="8"/>
      <c r="AN24" s="8"/>
      <c r="AO24" s="8"/>
      <c r="AP24" s="8"/>
      <c r="AQ24" s="8"/>
      <c r="AR24" s="8"/>
      <c r="AS24" s="8"/>
      <c r="AT24" s="8"/>
      <c r="AU24" s="8"/>
      <c r="AV24" s="8"/>
      <c r="AW24" s="8"/>
      <c r="AX24" s="57">
        <f t="shared" si="2"/>
        <v>70124461067</v>
      </c>
      <c r="AY24" s="8">
        <v>4694494529</v>
      </c>
      <c r="AZ24" s="8"/>
      <c r="BA24" s="8">
        <v>107463575909</v>
      </c>
      <c r="BB24" s="8"/>
      <c r="BC24" s="8"/>
      <c r="BD24" s="8"/>
      <c r="BE24" s="8"/>
      <c r="BF24" s="8"/>
      <c r="BG24" s="8"/>
      <c r="BH24" s="8"/>
      <c r="BI24" s="8"/>
      <c r="BJ24" s="8"/>
      <c r="BK24" s="8"/>
      <c r="BL24" s="8"/>
      <c r="BM24" s="8"/>
      <c r="BN24" s="8"/>
      <c r="BO24" s="8"/>
      <c r="BP24" s="8"/>
      <c r="BQ24" s="8"/>
      <c r="BR24" s="8"/>
      <c r="BS24" s="8"/>
      <c r="BT24" s="14">
        <f t="shared" si="3"/>
        <v>112158070438</v>
      </c>
      <c r="BU24" s="8">
        <v>4901052288</v>
      </c>
      <c r="BV24" s="8"/>
      <c r="BW24" s="8">
        <v>112191973248.996</v>
      </c>
      <c r="BX24" s="8">
        <v>0</v>
      </c>
      <c r="BY24" s="8"/>
      <c r="BZ24" s="8"/>
      <c r="CA24" s="8"/>
      <c r="CB24" s="8"/>
      <c r="CC24" s="8"/>
      <c r="CD24" s="8"/>
      <c r="CE24" s="8"/>
      <c r="CF24" s="8"/>
      <c r="CG24" s="8"/>
      <c r="CH24" s="8"/>
      <c r="CI24" s="8"/>
      <c r="CJ24" s="8"/>
      <c r="CK24" s="8"/>
      <c r="CL24" s="8"/>
      <c r="CM24" s="8"/>
      <c r="CN24" s="8"/>
      <c r="CO24" s="8"/>
      <c r="CP24" s="64">
        <f t="shared" si="5"/>
        <v>117093025536.996</v>
      </c>
      <c r="CQ24" s="8">
        <v>5116698589</v>
      </c>
      <c r="CR24" s="8"/>
      <c r="CS24" s="6">
        <v>117128420071</v>
      </c>
      <c r="CT24" s="6">
        <v>0</v>
      </c>
      <c r="CU24" s="6"/>
      <c r="CV24" s="9"/>
      <c r="CW24" s="9"/>
      <c r="CX24" s="9"/>
      <c r="CY24" s="9"/>
      <c r="CZ24" s="9"/>
      <c r="DA24" s="9"/>
      <c r="DB24" s="9"/>
      <c r="DC24" s="9"/>
      <c r="DD24" s="9"/>
      <c r="DE24" s="9"/>
      <c r="DF24" s="9"/>
      <c r="DG24" s="9"/>
      <c r="DH24" s="9"/>
      <c r="DI24" s="9"/>
      <c r="DJ24" s="9"/>
      <c r="DK24" s="9"/>
      <c r="DL24" s="9">
        <f t="shared" si="0"/>
        <v>122245118660</v>
      </c>
      <c r="DM24" s="12">
        <f t="shared" si="1"/>
        <v>421620675701.99597</v>
      </c>
      <c r="DN24" s="80" t="s">
        <v>1169</v>
      </c>
    </row>
    <row r="25" spans="1:123" s="3" customFormat="1" ht="50.1" customHeight="1" x14ac:dyDescent="0.2">
      <c r="A25" s="11">
        <v>1</v>
      </c>
      <c r="B25" s="11" t="s">
        <v>25</v>
      </c>
      <c r="C25" s="11" t="s">
        <v>26</v>
      </c>
      <c r="D25" s="11" t="s">
        <v>27</v>
      </c>
      <c r="E25" s="11" t="s">
        <v>28</v>
      </c>
      <c r="F25" s="54" t="s">
        <v>29</v>
      </c>
      <c r="G25" s="11" t="s">
        <v>30</v>
      </c>
      <c r="H25" s="55">
        <v>25574</v>
      </c>
      <c r="I25" s="55">
        <v>2023</v>
      </c>
      <c r="J25" s="55" t="s">
        <v>31</v>
      </c>
      <c r="K25" s="55" t="s">
        <v>32</v>
      </c>
      <c r="L25" s="11" t="s">
        <v>33</v>
      </c>
      <c r="M25" s="55">
        <v>26597</v>
      </c>
      <c r="N25" s="55">
        <v>26597</v>
      </c>
      <c r="O25" s="62" t="s">
        <v>95</v>
      </c>
      <c r="P25" s="13" t="s">
        <v>96</v>
      </c>
      <c r="Q25" s="13">
        <v>0</v>
      </c>
      <c r="R25" s="13">
        <v>2023</v>
      </c>
      <c r="S25" s="13" t="s">
        <v>97</v>
      </c>
      <c r="T25" s="13" t="s">
        <v>37</v>
      </c>
      <c r="U25" s="13" t="s">
        <v>33</v>
      </c>
      <c r="V25" s="13">
        <v>1</v>
      </c>
      <c r="W25" s="13">
        <v>1</v>
      </c>
      <c r="X25" s="13">
        <v>0.1</v>
      </c>
      <c r="Y25" s="13">
        <v>0.4</v>
      </c>
      <c r="Z25" s="13">
        <v>0.8</v>
      </c>
      <c r="AA25" s="13">
        <v>1</v>
      </c>
      <c r="AB25" s="8">
        <v>2000</v>
      </c>
      <c r="AC25" s="8"/>
      <c r="AD25" s="8"/>
      <c r="AE25" s="8"/>
      <c r="AF25" s="8"/>
      <c r="AG25" s="8"/>
      <c r="AH25" s="8"/>
      <c r="AI25" s="8"/>
      <c r="AJ25" s="8"/>
      <c r="AK25" s="8"/>
      <c r="AL25" s="8"/>
      <c r="AM25" s="8"/>
      <c r="AN25" s="8"/>
      <c r="AO25" s="8"/>
      <c r="AP25" s="8"/>
      <c r="AQ25" s="8"/>
      <c r="AR25" s="8"/>
      <c r="AS25" s="8"/>
      <c r="AT25" s="8"/>
      <c r="AU25" s="8"/>
      <c r="AV25" s="8"/>
      <c r="AW25" s="8"/>
      <c r="AX25" s="57">
        <f t="shared" si="2"/>
        <v>2000</v>
      </c>
      <c r="AY25" s="8">
        <v>2058</v>
      </c>
      <c r="AZ25" s="8"/>
      <c r="BA25" s="8">
        <v>50000000</v>
      </c>
      <c r="BB25" s="8"/>
      <c r="BC25" s="8"/>
      <c r="BD25" s="8"/>
      <c r="BE25" s="8"/>
      <c r="BF25" s="8"/>
      <c r="BG25" s="8"/>
      <c r="BH25" s="8"/>
      <c r="BI25" s="8"/>
      <c r="BJ25" s="8"/>
      <c r="BK25" s="8"/>
      <c r="BL25" s="8"/>
      <c r="BM25" s="8"/>
      <c r="BN25" s="8"/>
      <c r="BO25" s="8"/>
      <c r="BP25" s="8"/>
      <c r="BQ25" s="8"/>
      <c r="BR25" s="8"/>
      <c r="BS25" s="8"/>
      <c r="BT25" s="14">
        <f t="shared" si="3"/>
        <v>50002058</v>
      </c>
      <c r="BU25" s="8">
        <v>2149</v>
      </c>
      <c r="BV25" s="8"/>
      <c r="BW25" s="8">
        <v>52200000</v>
      </c>
      <c r="BX25" s="8">
        <v>0</v>
      </c>
      <c r="BY25" s="8"/>
      <c r="BZ25" s="8"/>
      <c r="CA25" s="8"/>
      <c r="CB25" s="8"/>
      <c r="CC25" s="8"/>
      <c r="CD25" s="8"/>
      <c r="CE25" s="8"/>
      <c r="CF25" s="8"/>
      <c r="CG25" s="8"/>
      <c r="CH25" s="8"/>
      <c r="CI25" s="8"/>
      <c r="CJ25" s="8"/>
      <c r="CK25" s="8"/>
      <c r="CL25" s="8"/>
      <c r="CM25" s="8"/>
      <c r="CN25" s="8"/>
      <c r="CO25" s="8"/>
      <c r="CP25" s="64">
        <f t="shared" si="5"/>
        <v>52202149</v>
      </c>
      <c r="CQ25" s="8">
        <v>2244</v>
      </c>
      <c r="CR25" s="8"/>
      <c r="CS25" s="6">
        <v>54496800</v>
      </c>
      <c r="CT25" s="6">
        <v>0</v>
      </c>
      <c r="CU25" s="6"/>
      <c r="CV25" s="9"/>
      <c r="CW25" s="9"/>
      <c r="CX25" s="9"/>
      <c r="CY25" s="9"/>
      <c r="CZ25" s="9"/>
      <c r="DA25" s="9"/>
      <c r="DB25" s="9"/>
      <c r="DC25" s="9"/>
      <c r="DD25" s="9"/>
      <c r="DE25" s="9"/>
      <c r="DF25" s="9"/>
      <c r="DG25" s="9"/>
      <c r="DH25" s="9"/>
      <c r="DI25" s="9"/>
      <c r="DJ25" s="9"/>
      <c r="DK25" s="9"/>
      <c r="DL25" s="9">
        <f t="shared" si="0"/>
        <v>54499044</v>
      </c>
      <c r="DM25" s="12">
        <f t="shared" si="1"/>
        <v>156705251</v>
      </c>
      <c r="DN25" s="80" t="s">
        <v>1169</v>
      </c>
    </row>
    <row r="26" spans="1:123" s="3" customFormat="1" ht="50.1" customHeight="1" x14ac:dyDescent="0.2">
      <c r="A26" s="11">
        <v>1</v>
      </c>
      <c r="B26" s="11" t="s">
        <v>25</v>
      </c>
      <c r="C26" s="11" t="s">
        <v>26</v>
      </c>
      <c r="D26" s="11" t="s">
        <v>27</v>
      </c>
      <c r="E26" s="11" t="s">
        <v>28</v>
      </c>
      <c r="F26" s="54" t="s">
        <v>29</v>
      </c>
      <c r="G26" s="11" t="s">
        <v>30</v>
      </c>
      <c r="H26" s="55">
        <v>25574</v>
      </c>
      <c r="I26" s="55">
        <v>2023</v>
      </c>
      <c r="J26" s="55" t="s">
        <v>31</v>
      </c>
      <c r="K26" s="55" t="s">
        <v>32</v>
      </c>
      <c r="L26" s="11" t="s">
        <v>33</v>
      </c>
      <c r="M26" s="55">
        <v>26597</v>
      </c>
      <c r="N26" s="55">
        <v>26597</v>
      </c>
      <c r="O26" s="62" t="s">
        <v>98</v>
      </c>
      <c r="P26" s="13" t="s">
        <v>99</v>
      </c>
      <c r="Q26" s="13">
        <v>0</v>
      </c>
      <c r="R26" s="13">
        <v>2023</v>
      </c>
      <c r="S26" s="13" t="s">
        <v>100</v>
      </c>
      <c r="T26" s="13" t="s">
        <v>37</v>
      </c>
      <c r="U26" s="13" t="s">
        <v>33</v>
      </c>
      <c r="V26" s="13">
        <v>12</v>
      </c>
      <c r="W26" s="13">
        <v>12</v>
      </c>
      <c r="X26" s="13">
        <v>2</v>
      </c>
      <c r="Y26" s="13">
        <v>4</v>
      </c>
      <c r="Z26" s="13">
        <v>4</v>
      </c>
      <c r="AA26" s="13">
        <v>2</v>
      </c>
      <c r="AB26" s="8">
        <v>0</v>
      </c>
      <c r="AC26" s="8"/>
      <c r="AD26" s="8">
        <v>42000000</v>
      </c>
      <c r="AE26" s="8"/>
      <c r="AF26" s="8"/>
      <c r="AG26" s="8"/>
      <c r="AH26" s="8"/>
      <c r="AI26" s="8"/>
      <c r="AJ26" s="8"/>
      <c r="AK26" s="8"/>
      <c r="AL26" s="8"/>
      <c r="AM26" s="8"/>
      <c r="AN26" s="8"/>
      <c r="AO26" s="8"/>
      <c r="AP26" s="8"/>
      <c r="AQ26" s="8"/>
      <c r="AR26" s="8"/>
      <c r="AS26" s="8"/>
      <c r="AT26" s="8"/>
      <c r="AU26" s="8"/>
      <c r="AV26" s="8"/>
      <c r="AW26" s="8"/>
      <c r="AX26" s="57">
        <f t="shared" si="2"/>
        <v>42000000</v>
      </c>
      <c r="AY26" s="8">
        <v>50000000</v>
      </c>
      <c r="AZ26" s="8"/>
      <c r="BA26" s="8">
        <v>43218000</v>
      </c>
      <c r="BB26" s="8"/>
      <c r="BC26" s="8"/>
      <c r="BD26" s="8"/>
      <c r="BE26" s="8"/>
      <c r="BF26" s="8"/>
      <c r="BG26" s="8"/>
      <c r="BH26" s="8"/>
      <c r="BI26" s="8"/>
      <c r="BJ26" s="8"/>
      <c r="BK26" s="8"/>
      <c r="BL26" s="8"/>
      <c r="BM26" s="8"/>
      <c r="BN26" s="8"/>
      <c r="BO26" s="8"/>
      <c r="BP26" s="8"/>
      <c r="BQ26" s="8"/>
      <c r="BR26" s="8"/>
      <c r="BS26" s="8"/>
      <c r="BT26" s="14">
        <f t="shared" si="3"/>
        <v>93218000</v>
      </c>
      <c r="BU26" s="8">
        <v>52200000</v>
      </c>
      <c r="BV26" s="8"/>
      <c r="BW26" s="8">
        <v>45119592</v>
      </c>
      <c r="BX26" s="8">
        <v>0</v>
      </c>
      <c r="BY26" s="8"/>
      <c r="BZ26" s="8"/>
      <c r="CA26" s="8"/>
      <c r="CB26" s="8"/>
      <c r="CC26" s="8"/>
      <c r="CD26" s="8"/>
      <c r="CE26" s="8"/>
      <c r="CF26" s="8"/>
      <c r="CG26" s="8"/>
      <c r="CH26" s="8"/>
      <c r="CI26" s="8"/>
      <c r="CJ26" s="8"/>
      <c r="CK26" s="8"/>
      <c r="CL26" s="8"/>
      <c r="CM26" s="8"/>
      <c r="CN26" s="8"/>
      <c r="CO26" s="8"/>
      <c r="CP26" s="64">
        <f t="shared" si="5"/>
        <v>97319592</v>
      </c>
      <c r="CQ26" s="8">
        <v>54496800</v>
      </c>
      <c r="CR26" s="8"/>
      <c r="CS26" s="6">
        <v>47104855</v>
      </c>
      <c r="CT26" s="6">
        <v>0</v>
      </c>
      <c r="CU26" s="6"/>
      <c r="CV26" s="9"/>
      <c r="CW26" s="9"/>
      <c r="CX26" s="9"/>
      <c r="CY26" s="9"/>
      <c r="CZ26" s="9"/>
      <c r="DA26" s="9"/>
      <c r="DB26" s="9"/>
      <c r="DC26" s="9"/>
      <c r="DD26" s="9"/>
      <c r="DE26" s="9"/>
      <c r="DF26" s="9"/>
      <c r="DG26" s="9"/>
      <c r="DH26" s="9"/>
      <c r="DI26" s="9"/>
      <c r="DJ26" s="9"/>
      <c r="DK26" s="9"/>
      <c r="DL26" s="9">
        <f t="shared" si="0"/>
        <v>101601655</v>
      </c>
      <c r="DM26" s="12">
        <f t="shared" si="1"/>
        <v>334139247</v>
      </c>
      <c r="DN26" s="80" t="s">
        <v>1169</v>
      </c>
    </row>
    <row r="27" spans="1:123" s="3" customFormat="1" ht="50.1" customHeight="1" x14ac:dyDescent="0.2">
      <c r="A27" s="11">
        <v>1</v>
      </c>
      <c r="B27" s="11" t="s">
        <v>25</v>
      </c>
      <c r="C27" s="11" t="s">
        <v>26</v>
      </c>
      <c r="D27" s="11" t="s">
        <v>101</v>
      </c>
      <c r="E27" s="11" t="s">
        <v>102</v>
      </c>
      <c r="F27" s="54" t="s">
        <v>103</v>
      </c>
      <c r="G27" s="11" t="s">
        <v>104</v>
      </c>
      <c r="H27" s="55">
        <v>1</v>
      </c>
      <c r="I27" s="55">
        <v>2023</v>
      </c>
      <c r="J27" s="55" t="s">
        <v>81</v>
      </c>
      <c r="K27" s="55" t="s">
        <v>105</v>
      </c>
      <c r="L27" s="11" t="s">
        <v>33</v>
      </c>
      <c r="M27" s="55">
        <v>1</v>
      </c>
      <c r="N27" s="55">
        <v>2</v>
      </c>
      <c r="O27" s="62" t="s">
        <v>106</v>
      </c>
      <c r="P27" s="13" t="s">
        <v>107</v>
      </c>
      <c r="Q27" s="13">
        <v>1</v>
      </c>
      <c r="R27" s="13">
        <v>2023</v>
      </c>
      <c r="S27" s="13" t="s">
        <v>108</v>
      </c>
      <c r="T27" s="13" t="s">
        <v>37</v>
      </c>
      <c r="U27" s="13" t="s">
        <v>33</v>
      </c>
      <c r="V27" s="13">
        <v>1</v>
      </c>
      <c r="W27" s="13">
        <v>2</v>
      </c>
      <c r="X27" s="13">
        <v>0.1</v>
      </c>
      <c r="Y27" s="13">
        <v>0.4</v>
      </c>
      <c r="Z27" s="13">
        <v>0.8</v>
      </c>
      <c r="AA27" s="13">
        <v>1</v>
      </c>
      <c r="AB27" s="8">
        <v>1000</v>
      </c>
      <c r="AC27" s="8"/>
      <c r="AD27" s="8"/>
      <c r="AE27" s="8"/>
      <c r="AF27" s="8"/>
      <c r="AG27" s="8"/>
      <c r="AH27" s="8"/>
      <c r="AI27" s="8"/>
      <c r="AJ27" s="8"/>
      <c r="AK27" s="8"/>
      <c r="AL27" s="8"/>
      <c r="AM27" s="8"/>
      <c r="AN27" s="8"/>
      <c r="AO27" s="8"/>
      <c r="AP27" s="8"/>
      <c r="AQ27" s="8"/>
      <c r="AR27" s="8"/>
      <c r="AS27" s="8"/>
      <c r="AT27" s="8"/>
      <c r="AU27" s="8"/>
      <c r="AV27" s="8"/>
      <c r="AW27" s="8"/>
      <c r="AX27" s="57">
        <f t="shared" si="2"/>
        <v>1000</v>
      </c>
      <c r="AY27" s="8">
        <v>1030</v>
      </c>
      <c r="AZ27" s="8"/>
      <c r="BA27" s="8"/>
      <c r="BB27" s="8"/>
      <c r="BC27" s="8"/>
      <c r="BD27" s="8"/>
      <c r="BE27" s="8"/>
      <c r="BF27" s="8"/>
      <c r="BG27" s="8"/>
      <c r="BH27" s="8"/>
      <c r="BI27" s="8"/>
      <c r="BJ27" s="8"/>
      <c r="BK27" s="8"/>
      <c r="BL27" s="8"/>
      <c r="BM27" s="8"/>
      <c r="BN27" s="8"/>
      <c r="BO27" s="8"/>
      <c r="BP27" s="8"/>
      <c r="BQ27" s="8"/>
      <c r="BR27" s="8"/>
      <c r="BS27" s="8"/>
      <c r="BT27" s="14">
        <f t="shared" si="3"/>
        <v>1030</v>
      </c>
      <c r="BU27" s="8">
        <v>1075</v>
      </c>
      <c r="BV27" s="8"/>
      <c r="BW27" s="8"/>
      <c r="BX27" s="8">
        <v>0</v>
      </c>
      <c r="BY27" s="8"/>
      <c r="BZ27" s="8"/>
      <c r="CA27" s="8"/>
      <c r="CB27" s="8"/>
      <c r="CC27" s="8"/>
      <c r="CD27" s="8"/>
      <c r="CE27" s="8"/>
      <c r="CF27" s="8"/>
      <c r="CG27" s="8"/>
      <c r="CH27" s="8"/>
      <c r="CI27" s="8"/>
      <c r="CJ27" s="8"/>
      <c r="CK27" s="8"/>
      <c r="CL27" s="8"/>
      <c r="CM27" s="8"/>
      <c r="CN27" s="8"/>
      <c r="CO27" s="8"/>
      <c r="CP27" s="64">
        <f t="shared" si="5"/>
        <v>1075</v>
      </c>
      <c r="CQ27" s="8">
        <v>1122</v>
      </c>
      <c r="CR27" s="8"/>
      <c r="CS27" s="6">
        <v>0</v>
      </c>
      <c r="CT27" s="6">
        <v>0</v>
      </c>
      <c r="CU27" s="6"/>
      <c r="CV27" s="9"/>
      <c r="CW27" s="9"/>
      <c r="CX27" s="9"/>
      <c r="CY27" s="9"/>
      <c r="CZ27" s="9"/>
      <c r="DA27" s="9"/>
      <c r="DB27" s="9"/>
      <c r="DC27" s="9"/>
      <c r="DD27" s="9"/>
      <c r="DE27" s="9"/>
      <c r="DF27" s="9"/>
      <c r="DG27" s="9"/>
      <c r="DH27" s="9"/>
      <c r="DI27" s="9"/>
      <c r="DJ27" s="9"/>
      <c r="DK27" s="9"/>
      <c r="DL27" s="9">
        <f t="shared" si="0"/>
        <v>1122</v>
      </c>
      <c r="DM27" s="12">
        <f t="shared" si="1"/>
        <v>4227</v>
      </c>
      <c r="DN27" s="80" t="s">
        <v>1169</v>
      </c>
    </row>
    <row r="28" spans="1:123" s="3" customFormat="1" ht="50.1" customHeight="1" x14ac:dyDescent="0.2">
      <c r="A28" s="11">
        <v>1</v>
      </c>
      <c r="B28" s="11" t="s">
        <v>25</v>
      </c>
      <c r="C28" s="11" t="s">
        <v>26</v>
      </c>
      <c r="D28" s="11" t="s">
        <v>101</v>
      </c>
      <c r="E28" s="11" t="s">
        <v>102</v>
      </c>
      <c r="F28" s="54" t="s">
        <v>103</v>
      </c>
      <c r="G28" s="11" t="s">
        <v>104</v>
      </c>
      <c r="H28" s="55">
        <v>1</v>
      </c>
      <c r="I28" s="55">
        <v>2023</v>
      </c>
      <c r="J28" s="55" t="s">
        <v>81</v>
      </c>
      <c r="K28" s="55" t="s">
        <v>105</v>
      </c>
      <c r="L28" s="11" t="s">
        <v>33</v>
      </c>
      <c r="M28" s="55">
        <v>1</v>
      </c>
      <c r="N28" s="55">
        <v>2</v>
      </c>
      <c r="O28" s="54" t="s">
        <v>109</v>
      </c>
      <c r="P28" s="13" t="s">
        <v>110</v>
      </c>
      <c r="Q28" s="13">
        <v>0</v>
      </c>
      <c r="R28" s="13">
        <v>2023</v>
      </c>
      <c r="S28" s="13" t="s">
        <v>111</v>
      </c>
      <c r="T28" s="13" t="s">
        <v>37</v>
      </c>
      <c r="U28" s="13" t="s">
        <v>33</v>
      </c>
      <c r="V28" s="49">
        <v>1</v>
      </c>
      <c r="W28" s="13">
        <v>1</v>
      </c>
      <c r="X28" s="13">
        <v>0.1</v>
      </c>
      <c r="Y28" s="13">
        <v>0.4</v>
      </c>
      <c r="Z28" s="13">
        <v>0.8</v>
      </c>
      <c r="AA28" s="13">
        <v>1</v>
      </c>
      <c r="AB28" s="8"/>
      <c r="AC28" s="8"/>
      <c r="AD28" s="8"/>
      <c r="AE28" s="8"/>
      <c r="AF28" s="8"/>
      <c r="AG28" s="8"/>
      <c r="AH28" s="8"/>
      <c r="AI28" s="17"/>
      <c r="AJ28" s="17"/>
      <c r="AK28" s="17"/>
      <c r="AL28" s="17"/>
      <c r="AM28" s="17"/>
      <c r="AN28" s="17"/>
      <c r="AO28" s="17"/>
      <c r="AP28" s="17"/>
      <c r="AQ28" s="17"/>
      <c r="AR28" s="17"/>
      <c r="AS28" s="17"/>
      <c r="AT28" s="17"/>
      <c r="AU28" s="17"/>
      <c r="AV28" s="17"/>
      <c r="AW28" s="17"/>
      <c r="AX28" s="57">
        <f t="shared" si="2"/>
        <v>0</v>
      </c>
      <c r="AY28" s="17">
        <v>50000000</v>
      </c>
      <c r="AZ28" s="17"/>
      <c r="BA28" s="17"/>
      <c r="BB28" s="17"/>
      <c r="BC28" s="17"/>
      <c r="BD28" s="17"/>
      <c r="BE28" s="17"/>
      <c r="BF28" s="17"/>
      <c r="BG28" s="17"/>
      <c r="BH28" s="17"/>
      <c r="BI28" s="17"/>
      <c r="BJ28" s="17"/>
      <c r="BK28" s="17"/>
      <c r="BL28" s="17"/>
      <c r="BM28" s="17"/>
      <c r="BN28" s="17"/>
      <c r="BO28" s="17"/>
      <c r="BP28" s="17"/>
      <c r="BQ28" s="17"/>
      <c r="BR28" s="17"/>
      <c r="BS28" s="17"/>
      <c r="BT28" s="14">
        <f t="shared" si="3"/>
        <v>50000000</v>
      </c>
      <c r="BU28" s="17">
        <v>52200000</v>
      </c>
      <c r="BV28" s="17"/>
      <c r="BW28" s="17"/>
      <c r="BX28" s="17">
        <v>0</v>
      </c>
      <c r="BY28" s="17"/>
      <c r="BZ28" s="17"/>
      <c r="CA28" s="17"/>
      <c r="CB28" s="17"/>
      <c r="CC28" s="17"/>
      <c r="CD28" s="17"/>
      <c r="CE28" s="17"/>
      <c r="CF28" s="17"/>
      <c r="CG28" s="17"/>
      <c r="CH28" s="17"/>
      <c r="CI28" s="17"/>
      <c r="CJ28" s="17"/>
      <c r="CK28" s="17"/>
      <c r="CL28" s="17"/>
      <c r="CM28" s="17"/>
      <c r="CN28" s="17"/>
      <c r="CO28" s="17"/>
      <c r="CP28" s="64">
        <f t="shared" si="5"/>
        <v>52200000</v>
      </c>
      <c r="CQ28" s="17">
        <v>54496800</v>
      </c>
      <c r="CR28" s="17"/>
      <c r="CS28" s="7">
        <v>0</v>
      </c>
      <c r="CT28" s="7">
        <v>0</v>
      </c>
      <c r="CU28" s="7"/>
      <c r="CV28" s="18"/>
      <c r="CW28" s="18"/>
      <c r="CX28" s="18"/>
      <c r="CY28" s="18"/>
      <c r="CZ28" s="18"/>
      <c r="DA28" s="18"/>
      <c r="DB28" s="18"/>
      <c r="DC28" s="18"/>
      <c r="DD28" s="18"/>
      <c r="DE28" s="18"/>
      <c r="DF28" s="18"/>
      <c r="DG28" s="18"/>
      <c r="DH28" s="18"/>
      <c r="DI28" s="18"/>
      <c r="DJ28" s="18"/>
      <c r="DK28" s="18"/>
      <c r="DL28" s="9">
        <f t="shared" si="0"/>
        <v>54496800</v>
      </c>
      <c r="DM28" s="12">
        <f t="shared" si="1"/>
        <v>156696800</v>
      </c>
      <c r="DN28" s="80" t="s">
        <v>1169</v>
      </c>
    </row>
    <row r="29" spans="1:123" s="3" customFormat="1" ht="50.1" customHeight="1" x14ac:dyDescent="0.2">
      <c r="A29" s="190">
        <v>5</v>
      </c>
      <c r="B29" s="11" t="s">
        <v>963</v>
      </c>
      <c r="C29" s="190" t="s">
        <v>26</v>
      </c>
      <c r="D29" s="191" t="s">
        <v>1129</v>
      </c>
      <c r="E29" s="190" t="s">
        <v>1130</v>
      </c>
      <c r="F29" s="190" t="s">
        <v>1131</v>
      </c>
      <c r="G29" s="192" t="s">
        <v>1132</v>
      </c>
      <c r="H29" s="192">
        <v>0</v>
      </c>
      <c r="I29" s="192">
        <v>2023</v>
      </c>
      <c r="J29" s="192" t="s">
        <v>1133</v>
      </c>
      <c r="K29" s="192" t="s">
        <v>444</v>
      </c>
      <c r="L29" s="193" t="s">
        <v>33</v>
      </c>
      <c r="M29" s="192">
        <v>1</v>
      </c>
      <c r="N29" s="192">
        <v>1</v>
      </c>
      <c r="O29" s="193" t="s">
        <v>1143</v>
      </c>
      <c r="P29" s="193" t="s">
        <v>1144</v>
      </c>
      <c r="Q29" s="193">
        <v>0</v>
      </c>
      <c r="R29" s="193">
        <v>2023</v>
      </c>
      <c r="S29" s="193" t="s">
        <v>1095</v>
      </c>
      <c r="T29" s="193" t="s">
        <v>559</v>
      </c>
      <c r="U29" s="193" t="s">
        <v>33</v>
      </c>
      <c r="V29" s="193">
        <v>1</v>
      </c>
      <c r="W29" s="193">
        <v>1</v>
      </c>
      <c r="X29" s="13">
        <v>0.1</v>
      </c>
      <c r="Y29" s="13">
        <v>0.4</v>
      </c>
      <c r="Z29" s="13">
        <v>0.8</v>
      </c>
      <c r="AA29" s="13">
        <v>1</v>
      </c>
      <c r="AB29" s="19">
        <v>0</v>
      </c>
      <c r="AC29" s="19"/>
      <c r="AD29" s="19"/>
      <c r="AE29" s="19"/>
      <c r="AF29" s="19"/>
      <c r="AG29" s="19"/>
      <c r="AH29" s="19"/>
      <c r="AI29" s="20"/>
      <c r="AJ29" s="20"/>
      <c r="AK29" s="20"/>
      <c r="AL29" s="20"/>
      <c r="AM29" s="20"/>
      <c r="AN29" s="20"/>
      <c r="AO29" s="20"/>
      <c r="AP29" s="20"/>
      <c r="AQ29" s="20"/>
      <c r="AR29" s="20"/>
      <c r="AS29" s="20"/>
      <c r="AT29" s="20"/>
      <c r="AU29" s="20"/>
      <c r="AV29" s="20"/>
      <c r="AW29" s="20"/>
      <c r="AX29" s="57">
        <f t="shared" si="2"/>
        <v>0</v>
      </c>
      <c r="AY29" s="19">
        <v>20000000</v>
      </c>
      <c r="AZ29" s="19"/>
      <c r="BA29" s="19"/>
      <c r="BB29" s="19"/>
      <c r="BC29" s="19"/>
      <c r="BD29" s="19"/>
      <c r="BE29" s="19"/>
      <c r="BF29" s="19"/>
      <c r="BG29" s="19"/>
      <c r="BH29" s="19"/>
      <c r="BI29" s="19"/>
      <c r="BJ29" s="19"/>
      <c r="BK29" s="19"/>
      <c r="BL29" s="19"/>
      <c r="BM29" s="19"/>
      <c r="BN29" s="19"/>
      <c r="BO29" s="19"/>
      <c r="BP29" s="19"/>
      <c r="BQ29" s="19"/>
      <c r="BR29" s="19"/>
      <c r="BS29" s="19"/>
      <c r="BT29" s="14">
        <f t="shared" si="3"/>
        <v>20000000</v>
      </c>
      <c r="BU29" s="19">
        <v>20880000</v>
      </c>
      <c r="BV29" s="19"/>
      <c r="BW29" s="19"/>
      <c r="BX29" s="19"/>
      <c r="BY29" s="19"/>
      <c r="BZ29" s="19"/>
      <c r="CA29" s="19"/>
      <c r="CB29" s="19"/>
      <c r="CC29" s="19"/>
      <c r="CD29" s="19"/>
      <c r="CE29" s="19"/>
      <c r="CF29" s="19"/>
      <c r="CG29" s="19"/>
      <c r="CH29" s="19"/>
      <c r="CI29" s="19"/>
      <c r="CJ29" s="19"/>
      <c r="CK29" s="19"/>
      <c r="CL29" s="19"/>
      <c r="CM29" s="19"/>
      <c r="CN29" s="19"/>
      <c r="CO29" s="19"/>
      <c r="CP29" s="64">
        <f t="shared" si="5"/>
        <v>20880000</v>
      </c>
      <c r="CQ29" s="19">
        <v>21798720</v>
      </c>
      <c r="CR29" s="19"/>
      <c r="CS29" s="21">
        <v>0</v>
      </c>
      <c r="CT29" s="21">
        <v>0</v>
      </c>
      <c r="CU29" s="22"/>
      <c r="CV29" s="22"/>
      <c r="CW29" s="22"/>
      <c r="CX29" s="22"/>
      <c r="CY29" s="22"/>
      <c r="CZ29" s="22"/>
      <c r="DA29" s="22"/>
      <c r="DB29" s="22"/>
      <c r="DC29" s="22"/>
      <c r="DD29" s="22"/>
      <c r="DE29" s="22"/>
      <c r="DF29" s="22"/>
      <c r="DG29" s="22"/>
      <c r="DH29" s="22"/>
      <c r="DI29" s="22"/>
      <c r="DJ29" s="22"/>
      <c r="DK29" s="22"/>
      <c r="DL29" s="23">
        <f t="shared" si="0"/>
        <v>21798720</v>
      </c>
      <c r="DM29" s="12">
        <f t="shared" si="1"/>
        <v>62678720</v>
      </c>
      <c r="DN29" s="80" t="s">
        <v>1169</v>
      </c>
      <c r="DO29" s="74"/>
      <c r="DP29" s="74"/>
      <c r="DQ29" s="74"/>
      <c r="DR29" s="74"/>
      <c r="DS29" s="74"/>
    </row>
    <row r="30" spans="1:123" s="3" customFormat="1" ht="50.1" customHeight="1" x14ac:dyDescent="0.2">
      <c r="A30" s="1514" t="s">
        <v>1164</v>
      </c>
      <c r="B30" s="1515"/>
      <c r="C30" s="1515"/>
      <c r="D30" s="1515"/>
      <c r="E30" s="1515"/>
      <c r="F30" s="1515"/>
      <c r="G30" s="1515"/>
      <c r="H30" s="1515"/>
      <c r="I30" s="1515"/>
      <c r="J30" s="1515"/>
      <c r="K30" s="1515"/>
      <c r="L30" s="1515"/>
      <c r="M30" s="1515"/>
      <c r="N30" s="1515"/>
      <c r="O30" s="1515"/>
      <c r="P30" s="1515"/>
      <c r="Q30" s="1515"/>
      <c r="R30" s="1515"/>
      <c r="S30" s="1515"/>
      <c r="T30" s="1515"/>
      <c r="U30" s="1515"/>
      <c r="V30" s="1515"/>
      <c r="W30" s="1515"/>
      <c r="X30" s="1515"/>
      <c r="Y30" s="1515"/>
      <c r="Z30" s="1515"/>
      <c r="AA30" s="1516"/>
      <c r="AB30" s="184">
        <f>SUM(AB5:AB29)</f>
        <v>11988363649</v>
      </c>
      <c r="AC30" s="184">
        <f t="shared" ref="AC30:AW30" si="6">SUM(AC5:AC29)</f>
        <v>0</v>
      </c>
      <c r="AD30" s="184">
        <f t="shared" si="6"/>
        <v>75351192911</v>
      </c>
      <c r="AE30" s="184">
        <f t="shared" si="6"/>
        <v>344878910</v>
      </c>
      <c r="AF30" s="184">
        <f t="shared" si="6"/>
        <v>0</v>
      </c>
      <c r="AG30" s="184">
        <f t="shared" si="6"/>
        <v>0</v>
      </c>
      <c r="AH30" s="184">
        <f t="shared" si="6"/>
        <v>0</v>
      </c>
      <c r="AI30" s="184">
        <f t="shared" si="6"/>
        <v>0</v>
      </c>
      <c r="AJ30" s="184">
        <f t="shared" si="6"/>
        <v>0</v>
      </c>
      <c r="AK30" s="184">
        <f t="shared" si="6"/>
        <v>0</v>
      </c>
      <c r="AL30" s="184">
        <f t="shared" si="6"/>
        <v>0</v>
      </c>
      <c r="AM30" s="184">
        <f t="shared" si="6"/>
        <v>0</v>
      </c>
      <c r="AN30" s="184">
        <f t="shared" si="6"/>
        <v>0</v>
      </c>
      <c r="AO30" s="184">
        <f t="shared" si="6"/>
        <v>0</v>
      </c>
      <c r="AP30" s="184">
        <f t="shared" si="6"/>
        <v>0</v>
      </c>
      <c r="AQ30" s="184">
        <f t="shared" si="6"/>
        <v>0</v>
      </c>
      <c r="AR30" s="184">
        <f t="shared" si="6"/>
        <v>0</v>
      </c>
      <c r="AS30" s="184">
        <f t="shared" si="6"/>
        <v>0</v>
      </c>
      <c r="AT30" s="184">
        <f t="shared" si="6"/>
        <v>0</v>
      </c>
      <c r="AU30" s="184">
        <f t="shared" si="6"/>
        <v>0</v>
      </c>
      <c r="AV30" s="184">
        <f t="shared" si="6"/>
        <v>0</v>
      </c>
      <c r="AW30" s="184">
        <f t="shared" si="6"/>
        <v>0</v>
      </c>
      <c r="AX30" s="185">
        <f>SUM(AX5:AX29)</f>
        <v>87684435470</v>
      </c>
      <c r="AY30" s="185">
        <f t="shared" ref="AY30:BT30" si="7">SUM(AY5:AY29)</f>
        <v>12599495970</v>
      </c>
      <c r="AZ30" s="185">
        <f t="shared" si="7"/>
        <v>0</v>
      </c>
      <c r="BA30" s="185">
        <f t="shared" si="7"/>
        <v>119261551071</v>
      </c>
      <c r="BB30" s="185">
        <f t="shared" si="7"/>
        <v>354880398</v>
      </c>
      <c r="BC30" s="185">
        <f t="shared" si="7"/>
        <v>0</v>
      </c>
      <c r="BD30" s="185">
        <f t="shared" si="7"/>
        <v>0</v>
      </c>
      <c r="BE30" s="185">
        <f t="shared" si="7"/>
        <v>0</v>
      </c>
      <c r="BF30" s="185">
        <f t="shared" si="7"/>
        <v>0</v>
      </c>
      <c r="BG30" s="185">
        <f t="shared" si="7"/>
        <v>0</v>
      </c>
      <c r="BH30" s="185">
        <f t="shared" si="7"/>
        <v>0</v>
      </c>
      <c r="BI30" s="185">
        <f t="shared" si="7"/>
        <v>0</v>
      </c>
      <c r="BJ30" s="185">
        <f t="shared" si="7"/>
        <v>0</v>
      </c>
      <c r="BK30" s="185">
        <f t="shared" si="7"/>
        <v>0</v>
      </c>
      <c r="BL30" s="185">
        <f t="shared" si="7"/>
        <v>0</v>
      </c>
      <c r="BM30" s="185">
        <f t="shared" si="7"/>
        <v>0</v>
      </c>
      <c r="BN30" s="185">
        <f t="shared" si="7"/>
        <v>0</v>
      </c>
      <c r="BO30" s="185">
        <f t="shared" si="7"/>
        <v>0</v>
      </c>
      <c r="BP30" s="185">
        <f t="shared" si="7"/>
        <v>0</v>
      </c>
      <c r="BQ30" s="185">
        <f t="shared" si="7"/>
        <v>0</v>
      </c>
      <c r="BR30" s="185">
        <f t="shared" si="7"/>
        <v>0</v>
      </c>
      <c r="BS30" s="185">
        <f t="shared" si="7"/>
        <v>0</v>
      </c>
      <c r="BT30" s="185">
        <f t="shared" si="7"/>
        <v>132215927439</v>
      </c>
      <c r="BU30" s="186">
        <f>SUM(BU5:BU29)</f>
        <v>13153873792</v>
      </c>
      <c r="BV30" s="186">
        <f t="shared" ref="BV30:CO30" si="8">SUM(BV5:BV29)</f>
        <v>0</v>
      </c>
      <c r="BW30" s="186">
        <f t="shared" si="8"/>
        <v>124509059317.996</v>
      </c>
      <c r="BX30" s="186">
        <f t="shared" si="8"/>
        <v>370495135</v>
      </c>
      <c r="BY30" s="186">
        <f t="shared" si="8"/>
        <v>0</v>
      </c>
      <c r="BZ30" s="186">
        <f t="shared" si="8"/>
        <v>0</v>
      </c>
      <c r="CA30" s="186">
        <f t="shared" si="8"/>
        <v>0</v>
      </c>
      <c r="CB30" s="186">
        <f t="shared" si="8"/>
        <v>0</v>
      </c>
      <c r="CC30" s="186">
        <f t="shared" si="8"/>
        <v>0</v>
      </c>
      <c r="CD30" s="186">
        <f t="shared" si="8"/>
        <v>0</v>
      </c>
      <c r="CE30" s="186">
        <f t="shared" si="8"/>
        <v>0</v>
      </c>
      <c r="CF30" s="186">
        <f t="shared" si="8"/>
        <v>0</v>
      </c>
      <c r="CG30" s="186">
        <f t="shared" si="8"/>
        <v>0</v>
      </c>
      <c r="CH30" s="186">
        <f t="shared" si="8"/>
        <v>0</v>
      </c>
      <c r="CI30" s="186">
        <f t="shared" si="8"/>
        <v>0</v>
      </c>
      <c r="CJ30" s="186">
        <f t="shared" si="8"/>
        <v>0</v>
      </c>
      <c r="CK30" s="186">
        <f t="shared" si="8"/>
        <v>0</v>
      </c>
      <c r="CL30" s="186">
        <f t="shared" si="8"/>
        <v>0</v>
      </c>
      <c r="CM30" s="186">
        <f t="shared" si="8"/>
        <v>0</v>
      </c>
      <c r="CN30" s="186">
        <f t="shared" si="8"/>
        <v>0</v>
      </c>
      <c r="CO30" s="186">
        <f t="shared" si="8"/>
        <v>0</v>
      </c>
      <c r="CP30" s="187">
        <f>SUM(CP5:CP29)</f>
        <v>138033428244.996</v>
      </c>
      <c r="CQ30" s="187">
        <f t="shared" ref="CQ30:DK30" si="9">SUM(CQ5:CQ29)</f>
        <v>13732644239</v>
      </c>
      <c r="CR30" s="187">
        <f t="shared" si="9"/>
        <v>0</v>
      </c>
      <c r="CS30" s="187">
        <f t="shared" si="9"/>
        <v>129987457928</v>
      </c>
      <c r="CT30" s="187">
        <f t="shared" si="9"/>
        <v>386796922</v>
      </c>
      <c r="CU30" s="187">
        <f t="shared" si="9"/>
        <v>0</v>
      </c>
      <c r="CV30" s="187">
        <f t="shared" si="9"/>
        <v>0</v>
      </c>
      <c r="CW30" s="187">
        <f t="shared" si="9"/>
        <v>0</v>
      </c>
      <c r="CX30" s="187">
        <f t="shared" si="9"/>
        <v>0</v>
      </c>
      <c r="CY30" s="187">
        <f t="shared" si="9"/>
        <v>0</v>
      </c>
      <c r="CZ30" s="187">
        <f t="shared" si="9"/>
        <v>0</v>
      </c>
      <c r="DA30" s="187">
        <f t="shared" si="9"/>
        <v>0</v>
      </c>
      <c r="DB30" s="187">
        <f t="shared" si="9"/>
        <v>0</v>
      </c>
      <c r="DC30" s="187">
        <f t="shared" si="9"/>
        <v>0</v>
      </c>
      <c r="DD30" s="187">
        <f t="shared" si="9"/>
        <v>0</v>
      </c>
      <c r="DE30" s="187">
        <f t="shared" si="9"/>
        <v>0</v>
      </c>
      <c r="DF30" s="187">
        <f t="shared" si="9"/>
        <v>0</v>
      </c>
      <c r="DG30" s="187">
        <f t="shared" si="9"/>
        <v>0</v>
      </c>
      <c r="DH30" s="187">
        <f t="shared" si="9"/>
        <v>0</v>
      </c>
      <c r="DI30" s="187">
        <f t="shared" si="9"/>
        <v>0</v>
      </c>
      <c r="DJ30" s="187">
        <f t="shared" si="9"/>
        <v>0</v>
      </c>
      <c r="DK30" s="187">
        <f t="shared" si="9"/>
        <v>0</v>
      </c>
      <c r="DL30" s="188">
        <f>SUM(DL5:DL29)</f>
        <v>144106899089</v>
      </c>
      <c r="DM30" s="189">
        <f>SUM(DM5:DM29)</f>
        <v>502040690242.99597</v>
      </c>
      <c r="DN30" s="408" t="s">
        <v>1169</v>
      </c>
      <c r="DO30" s="407"/>
      <c r="DP30" s="74"/>
      <c r="DQ30" s="74"/>
      <c r="DR30" s="74"/>
      <c r="DS30" s="74"/>
    </row>
  </sheetData>
  <mergeCells count="107">
    <mergeCell ref="E3:E4"/>
    <mergeCell ref="G3:G4"/>
    <mergeCell ref="BR3:BR4"/>
    <mergeCell ref="CM3:CM4"/>
    <mergeCell ref="DH3:DH4"/>
    <mergeCell ref="DI3:DI4"/>
    <mergeCell ref="DJ3:DJ4"/>
    <mergeCell ref="DK3:DK4"/>
    <mergeCell ref="A30:AA30"/>
    <mergeCell ref="CV3:CV4"/>
    <mergeCell ref="CJ3:CJ4"/>
    <mergeCell ref="CK3:CK4"/>
    <mergeCell ref="CL3:CL4"/>
    <mergeCell ref="CN3:CN4"/>
    <mergeCell ref="CO3:CO4"/>
    <mergeCell ref="CD3:CD4"/>
    <mergeCell ref="CE3:CE4"/>
    <mergeCell ref="CF3:CF4"/>
    <mergeCell ref="CG3:CG4"/>
    <mergeCell ref="CH3:CH4"/>
    <mergeCell ref="CI3:CI4"/>
    <mergeCell ref="BX3:BX4"/>
    <mergeCell ref="BY3:BY4"/>
    <mergeCell ref="BZ3:BZ4"/>
    <mergeCell ref="AY2:BS2"/>
    <mergeCell ref="BT2:BT4"/>
    <mergeCell ref="BU2:CO2"/>
    <mergeCell ref="CP2:CP4"/>
    <mergeCell ref="CQ2:DK2"/>
    <mergeCell ref="DL2:DL4"/>
    <mergeCell ref="DM2:DM4"/>
    <mergeCell ref="DN2:DN4"/>
    <mergeCell ref="DC3:DC4"/>
    <mergeCell ref="DD3:DD4"/>
    <mergeCell ref="DE3:DE4"/>
    <mergeCell ref="DF3:DF4"/>
    <mergeCell ref="DG3:DG4"/>
    <mergeCell ref="CW3:CW4"/>
    <mergeCell ref="CX3:CX4"/>
    <mergeCell ref="CY3:CY4"/>
    <mergeCell ref="CZ3:CZ4"/>
    <mergeCell ref="DA3:DA4"/>
    <mergeCell ref="DB3:DB4"/>
    <mergeCell ref="CQ3:CQ4"/>
    <mergeCell ref="CS3:CS4"/>
    <mergeCell ref="CT3:CT4"/>
    <mergeCell ref="CU3:CU4"/>
    <mergeCell ref="CA3:CA4"/>
    <mergeCell ref="CB3:CB4"/>
    <mergeCell ref="CC3:CC4"/>
    <mergeCell ref="BS3:BS4"/>
    <mergeCell ref="BU3:BU4"/>
    <mergeCell ref="BW3:BW4"/>
    <mergeCell ref="BK3:BK4"/>
    <mergeCell ref="BL3:BL4"/>
    <mergeCell ref="BM3:BM4"/>
    <mergeCell ref="BN3:BN4"/>
    <mergeCell ref="BO3:BO4"/>
    <mergeCell ref="BP3:BP4"/>
    <mergeCell ref="BI3:BI4"/>
    <mergeCell ref="BJ3:BJ4"/>
    <mergeCell ref="AT3:AT4"/>
    <mergeCell ref="AU3:AU4"/>
    <mergeCell ref="AV3:AV4"/>
    <mergeCell ref="AW3:AW4"/>
    <mergeCell ref="AY3:AY4"/>
    <mergeCell ref="BQ3:BQ4"/>
    <mergeCell ref="AG3:AG4"/>
    <mergeCell ref="AN3:AN4"/>
    <mergeCell ref="AO3:AO4"/>
    <mergeCell ref="AP3:AP4"/>
    <mergeCell ref="AQ3:AQ4"/>
    <mergeCell ref="AR3:AR4"/>
    <mergeCell ref="AS3:AS4"/>
    <mergeCell ref="AH3:AH4"/>
    <mergeCell ref="AI3:AI4"/>
    <mergeCell ref="AJ3:AJ4"/>
    <mergeCell ref="AK3:AK4"/>
    <mergeCell ref="AL3:AL4"/>
    <mergeCell ref="AM3:AM4"/>
    <mergeCell ref="BE3:BE4"/>
    <mergeCell ref="BF3:BF4"/>
    <mergeCell ref="BG3:BG4"/>
    <mergeCell ref="BH3:BH4"/>
    <mergeCell ref="A3:A4"/>
    <mergeCell ref="B3:B4"/>
    <mergeCell ref="C3:C4"/>
    <mergeCell ref="H3:N3"/>
    <mergeCell ref="O3:O4"/>
    <mergeCell ref="P3:P4"/>
    <mergeCell ref="Q3:W3"/>
    <mergeCell ref="AX2:AX4"/>
    <mergeCell ref="BA3:BA4"/>
    <mergeCell ref="BB3:BB4"/>
    <mergeCell ref="BC3:BC4"/>
    <mergeCell ref="BD3:BD4"/>
    <mergeCell ref="A2:C2"/>
    <mergeCell ref="D2:E2"/>
    <mergeCell ref="F2:N2"/>
    <mergeCell ref="O2:W2"/>
    <mergeCell ref="X2:AA2"/>
    <mergeCell ref="X3:AA3"/>
    <mergeCell ref="AB3:AB4"/>
    <mergeCell ref="AD3:AD4"/>
    <mergeCell ref="AE3:AE4"/>
    <mergeCell ref="AF3:AF4"/>
    <mergeCell ref="AB2:AW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dimension ref="A1:DN40"/>
  <sheetViews>
    <sheetView topLeftCell="CY40" workbookViewId="0">
      <selection activeCell="DE51" sqref="DE51"/>
    </sheetView>
  </sheetViews>
  <sheetFormatPr baseColWidth="10" defaultRowHeight="15" x14ac:dyDescent="0.25"/>
  <cols>
    <col min="117" max="117" width="16" customWidth="1"/>
  </cols>
  <sheetData>
    <row r="1" spans="1:118" ht="15.75" thickBot="1" x14ac:dyDescent="0.3"/>
    <row r="2" spans="1:118" s="3" customFormat="1" ht="41.25" customHeight="1" thickBot="1" x14ac:dyDescent="0.25">
      <c r="A2" s="1490" t="s">
        <v>14</v>
      </c>
      <c r="B2" s="1491"/>
      <c r="C2" s="1492"/>
      <c r="D2" s="1493" t="s">
        <v>1212</v>
      </c>
      <c r="E2" s="1494"/>
      <c r="F2" s="1485" t="s">
        <v>1213</v>
      </c>
      <c r="G2" s="1486"/>
      <c r="H2" s="1486"/>
      <c r="I2" s="1486"/>
      <c r="J2" s="1486"/>
      <c r="K2" s="1486"/>
      <c r="L2" s="1486"/>
      <c r="M2" s="1486"/>
      <c r="N2" s="1487"/>
      <c r="O2" s="1485" t="s">
        <v>1191</v>
      </c>
      <c r="P2" s="1486"/>
      <c r="Q2" s="1486"/>
      <c r="R2" s="1486"/>
      <c r="S2" s="1486"/>
      <c r="T2" s="1486"/>
      <c r="U2" s="1486"/>
      <c r="V2" s="1486"/>
      <c r="W2" s="1487"/>
      <c r="X2" s="1485" t="s">
        <v>1200</v>
      </c>
      <c r="Y2" s="1486"/>
      <c r="Z2" s="1486"/>
      <c r="AA2" s="1487"/>
      <c r="AB2" s="1485" t="s">
        <v>1214</v>
      </c>
      <c r="AC2" s="1486"/>
      <c r="AD2" s="1486"/>
      <c r="AE2" s="1486"/>
      <c r="AF2" s="1486"/>
      <c r="AG2" s="1486"/>
      <c r="AH2" s="1486"/>
      <c r="AI2" s="1486"/>
      <c r="AJ2" s="1486"/>
      <c r="AK2" s="1486"/>
      <c r="AL2" s="1486"/>
      <c r="AM2" s="1486"/>
      <c r="AN2" s="1486"/>
      <c r="AO2" s="1486"/>
      <c r="AP2" s="1486"/>
      <c r="AQ2" s="1486"/>
      <c r="AR2" s="1486"/>
      <c r="AS2" s="1486"/>
      <c r="AT2" s="1486"/>
      <c r="AU2" s="1486"/>
      <c r="AV2" s="1486"/>
      <c r="AW2" s="1487"/>
      <c r="AX2" s="1482" t="s">
        <v>0</v>
      </c>
      <c r="AY2" s="1485" t="s">
        <v>1215</v>
      </c>
      <c r="AZ2" s="1486"/>
      <c r="BA2" s="1486"/>
      <c r="BB2" s="1486"/>
      <c r="BC2" s="1486"/>
      <c r="BD2" s="1486"/>
      <c r="BE2" s="1486"/>
      <c r="BF2" s="1486"/>
      <c r="BG2" s="1486"/>
      <c r="BH2" s="1486"/>
      <c r="BI2" s="1486"/>
      <c r="BJ2" s="1486"/>
      <c r="BK2" s="1486"/>
      <c r="BL2" s="1486"/>
      <c r="BM2" s="1486"/>
      <c r="BN2" s="1486"/>
      <c r="BO2" s="1486"/>
      <c r="BP2" s="1486"/>
      <c r="BQ2" s="1486"/>
      <c r="BR2" s="1486"/>
      <c r="BS2" s="1487"/>
      <c r="BT2" s="1482" t="s">
        <v>2</v>
      </c>
      <c r="BU2" s="1485" t="s">
        <v>1216</v>
      </c>
      <c r="BV2" s="1486"/>
      <c r="BW2" s="1486"/>
      <c r="BX2" s="1486"/>
      <c r="BY2" s="1486"/>
      <c r="BZ2" s="1486"/>
      <c r="CA2" s="1486"/>
      <c r="CB2" s="1486"/>
      <c r="CC2" s="1486"/>
      <c r="CD2" s="1486"/>
      <c r="CE2" s="1486"/>
      <c r="CF2" s="1486"/>
      <c r="CG2" s="1486"/>
      <c r="CH2" s="1486"/>
      <c r="CI2" s="1486"/>
      <c r="CJ2" s="1486"/>
      <c r="CK2" s="1486"/>
      <c r="CL2" s="1486"/>
      <c r="CM2" s="1486"/>
      <c r="CN2" s="1486"/>
      <c r="CO2" s="1487"/>
      <c r="CP2" s="1482" t="s">
        <v>3</v>
      </c>
      <c r="CQ2" s="1506" t="s">
        <v>1217</v>
      </c>
      <c r="CR2" s="1507"/>
      <c r="CS2" s="1507"/>
      <c r="CT2" s="1507"/>
      <c r="CU2" s="1507"/>
      <c r="CV2" s="1507"/>
      <c r="CW2" s="1507"/>
      <c r="CX2" s="1507"/>
      <c r="CY2" s="1507"/>
      <c r="CZ2" s="1507"/>
      <c r="DA2" s="1507"/>
      <c r="DB2" s="1507"/>
      <c r="DC2" s="1507"/>
      <c r="DD2" s="1507"/>
      <c r="DE2" s="1507"/>
      <c r="DF2" s="1507"/>
      <c r="DG2" s="1507"/>
      <c r="DH2" s="1507"/>
      <c r="DI2" s="1507"/>
      <c r="DJ2" s="1507"/>
      <c r="DK2" s="1508"/>
      <c r="DL2" s="1482" t="s">
        <v>5</v>
      </c>
      <c r="DM2" s="1451" t="s">
        <v>6</v>
      </c>
      <c r="DN2" s="1451" t="s">
        <v>1160</v>
      </c>
    </row>
    <row r="3" spans="1:118" s="3" customFormat="1" ht="28.5" customHeight="1" thickBot="1" x14ac:dyDescent="0.25">
      <c r="A3" s="1472" t="s">
        <v>14</v>
      </c>
      <c r="B3" s="1472" t="s">
        <v>15</v>
      </c>
      <c r="C3" s="1474" t="s">
        <v>15</v>
      </c>
      <c r="D3" s="53" t="s">
        <v>7</v>
      </c>
      <c r="E3" s="1476" t="s">
        <v>8</v>
      </c>
      <c r="F3" s="53" t="s">
        <v>9</v>
      </c>
      <c r="G3" s="1478" t="s">
        <v>10</v>
      </c>
      <c r="H3" s="1460" t="s">
        <v>11</v>
      </c>
      <c r="I3" s="1461"/>
      <c r="J3" s="1461"/>
      <c r="K3" s="1461"/>
      <c r="L3" s="1461"/>
      <c r="M3" s="1461"/>
      <c r="N3" s="1462"/>
      <c r="O3" s="1480" t="s">
        <v>12</v>
      </c>
      <c r="P3" s="1480" t="s">
        <v>13</v>
      </c>
      <c r="Q3" s="1460" t="s">
        <v>11</v>
      </c>
      <c r="R3" s="1461"/>
      <c r="S3" s="1461"/>
      <c r="T3" s="1461"/>
      <c r="U3" s="1461"/>
      <c r="V3" s="1461"/>
      <c r="W3" s="1462"/>
      <c r="X3" s="1460" t="s">
        <v>1192</v>
      </c>
      <c r="Y3" s="1461"/>
      <c r="Z3" s="1461"/>
      <c r="AA3" s="1461"/>
      <c r="AB3" s="1456" t="s">
        <v>1243</v>
      </c>
      <c r="AC3" s="175" t="s">
        <v>1240</v>
      </c>
      <c r="AD3" s="1456" t="s">
        <v>1244</v>
      </c>
      <c r="AE3" s="1464" t="s">
        <v>1245</v>
      </c>
      <c r="AF3" s="1451" t="s">
        <v>1246</v>
      </c>
      <c r="AG3" s="1451" t="s">
        <v>1247</v>
      </c>
      <c r="AH3" s="1451" t="s">
        <v>1248</v>
      </c>
      <c r="AI3" s="1451" t="s">
        <v>1249</v>
      </c>
      <c r="AJ3" s="1451" t="s">
        <v>1250</v>
      </c>
      <c r="AK3" s="1451" t="s">
        <v>1251</v>
      </c>
      <c r="AL3" s="1451" t="s">
        <v>1252</v>
      </c>
      <c r="AM3" s="1451" t="s">
        <v>1253</v>
      </c>
      <c r="AN3" s="1451" t="s">
        <v>1254</v>
      </c>
      <c r="AO3" s="1451" t="s">
        <v>1255</v>
      </c>
      <c r="AP3" s="1451" t="s">
        <v>1206</v>
      </c>
      <c r="AQ3" s="1470" t="s">
        <v>1256</v>
      </c>
      <c r="AR3" s="1466" t="s">
        <v>1257</v>
      </c>
      <c r="AS3" s="1468" t="s">
        <v>1270</v>
      </c>
      <c r="AT3" s="1468" t="s">
        <v>1259</v>
      </c>
      <c r="AU3" s="1468" t="s">
        <v>1258</v>
      </c>
      <c r="AV3" s="1495" t="s">
        <v>1234</v>
      </c>
      <c r="AW3" s="1495" t="s">
        <v>1242</v>
      </c>
      <c r="AX3" s="1483"/>
      <c r="AY3" s="1488" t="s">
        <v>1</v>
      </c>
      <c r="AZ3" s="177" t="s">
        <v>1269</v>
      </c>
      <c r="BA3" s="1488" t="s">
        <v>1244</v>
      </c>
      <c r="BB3" s="1488" t="s">
        <v>1161</v>
      </c>
      <c r="BC3" s="1488" t="s">
        <v>1246</v>
      </c>
      <c r="BD3" s="1488" t="s">
        <v>1247</v>
      </c>
      <c r="BE3" s="1458" t="s">
        <v>1260</v>
      </c>
      <c r="BF3" s="1458" t="s">
        <v>1261</v>
      </c>
      <c r="BG3" s="1458" t="s">
        <v>1250</v>
      </c>
      <c r="BH3" s="1458" t="s">
        <v>1262</v>
      </c>
      <c r="BI3" s="1458" t="s">
        <v>1263</v>
      </c>
      <c r="BJ3" s="1458" t="s">
        <v>1264</v>
      </c>
      <c r="BK3" s="1458" t="s">
        <v>1254</v>
      </c>
      <c r="BL3" s="1458" t="s">
        <v>1255</v>
      </c>
      <c r="BM3" s="1458" t="s">
        <v>1265</v>
      </c>
      <c r="BN3" s="1458" t="s">
        <v>1266</v>
      </c>
      <c r="BO3" s="1488" t="s">
        <v>1267</v>
      </c>
      <c r="BP3" s="1456" t="s">
        <v>1271</v>
      </c>
      <c r="BQ3" s="1451" t="s">
        <v>1258</v>
      </c>
      <c r="BR3" s="1451" t="s">
        <v>1234</v>
      </c>
      <c r="BS3" s="1451" t="s">
        <v>1242</v>
      </c>
      <c r="BT3" s="1504">
        <f>+AX1*1.029</f>
        <v>0</v>
      </c>
      <c r="BU3" s="1451" t="s">
        <v>1243</v>
      </c>
      <c r="BV3" s="181" t="s">
        <v>1272</v>
      </c>
      <c r="BW3" s="1451" t="s">
        <v>1274</v>
      </c>
      <c r="BX3" s="1451" t="s">
        <v>1161</v>
      </c>
      <c r="BY3" s="1451" t="s">
        <v>1246</v>
      </c>
      <c r="BZ3" s="1451" t="s">
        <v>1247</v>
      </c>
      <c r="CA3" s="1451" t="s">
        <v>1275</v>
      </c>
      <c r="CB3" s="1451" t="s">
        <v>1261</v>
      </c>
      <c r="CC3" s="1458" t="s">
        <v>1250</v>
      </c>
      <c r="CD3" s="1451" t="s">
        <v>1276</v>
      </c>
      <c r="CE3" s="1451" t="s">
        <v>1252</v>
      </c>
      <c r="CF3" s="1451" t="s">
        <v>1277</v>
      </c>
      <c r="CG3" s="1451" t="s">
        <v>1278</v>
      </c>
      <c r="CH3" s="1451" t="s">
        <v>1279</v>
      </c>
      <c r="CI3" s="1451" t="s">
        <v>1280</v>
      </c>
      <c r="CJ3" s="1451" t="s">
        <v>1281</v>
      </c>
      <c r="CK3" s="1451" t="s">
        <v>1267</v>
      </c>
      <c r="CL3" s="1451" t="s">
        <v>1268</v>
      </c>
      <c r="CM3" s="1451" t="s">
        <v>1258</v>
      </c>
      <c r="CN3" s="1451" t="s">
        <v>1234</v>
      </c>
      <c r="CO3" s="1451" t="s">
        <v>1242</v>
      </c>
      <c r="CP3" s="1483"/>
      <c r="CQ3" s="1456" t="s">
        <v>4</v>
      </c>
      <c r="CR3" s="176" t="s">
        <v>1282</v>
      </c>
      <c r="CS3" s="1456" t="s">
        <v>1244</v>
      </c>
      <c r="CT3" s="1456" t="s">
        <v>1162</v>
      </c>
      <c r="CU3" s="1451" t="s">
        <v>1285</v>
      </c>
      <c r="CV3" s="1451" t="s">
        <v>1286</v>
      </c>
      <c r="CW3" s="1451" t="s">
        <v>1287</v>
      </c>
      <c r="CX3" s="1451" t="s">
        <v>1261</v>
      </c>
      <c r="CY3" s="1451" t="s">
        <v>1288</v>
      </c>
      <c r="CZ3" s="1451" t="s">
        <v>1289</v>
      </c>
      <c r="DA3" s="1451" t="s">
        <v>1290</v>
      </c>
      <c r="DB3" s="1451" t="s">
        <v>1235</v>
      </c>
      <c r="DC3" s="1451" t="s">
        <v>1291</v>
      </c>
      <c r="DD3" s="1451" t="s">
        <v>1292</v>
      </c>
      <c r="DE3" s="1451" t="s">
        <v>1265</v>
      </c>
      <c r="DF3" s="1451" t="s">
        <v>1267</v>
      </c>
      <c r="DG3" s="1451" t="s">
        <v>1222</v>
      </c>
      <c r="DH3" s="1451" t="s">
        <v>1228</v>
      </c>
      <c r="DI3" s="1451" t="s">
        <v>1233</v>
      </c>
      <c r="DJ3" s="1451" t="s">
        <v>1234</v>
      </c>
      <c r="DK3" s="1451" t="s">
        <v>1284</v>
      </c>
      <c r="DL3" s="1502">
        <f>+CP3*1.044</f>
        <v>0</v>
      </c>
      <c r="DM3" s="1495"/>
      <c r="DN3" s="1495"/>
    </row>
    <row r="4" spans="1:118" s="3" customFormat="1" ht="38.25" customHeight="1" thickBot="1" x14ac:dyDescent="0.25">
      <c r="A4" s="1473"/>
      <c r="B4" s="1473"/>
      <c r="C4" s="1475"/>
      <c r="D4" s="4"/>
      <c r="E4" s="1477"/>
      <c r="F4" s="4"/>
      <c r="G4" s="1479"/>
      <c r="H4" s="170" t="s">
        <v>16</v>
      </c>
      <c r="I4" s="170" t="s">
        <v>17</v>
      </c>
      <c r="J4" s="170" t="s">
        <v>18</v>
      </c>
      <c r="K4" s="170" t="s">
        <v>1229</v>
      </c>
      <c r="L4" s="170" t="s">
        <v>20</v>
      </c>
      <c r="M4" s="170" t="s">
        <v>21</v>
      </c>
      <c r="N4" s="171" t="s">
        <v>22</v>
      </c>
      <c r="O4" s="1481"/>
      <c r="P4" s="1481"/>
      <c r="Q4" s="172" t="s">
        <v>16</v>
      </c>
      <c r="R4" s="173" t="s">
        <v>17</v>
      </c>
      <c r="S4" s="173" t="s">
        <v>23</v>
      </c>
      <c r="T4" s="173" t="s">
        <v>19</v>
      </c>
      <c r="U4" s="173" t="s">
        <v>20</v>
      </c>
      <c r="V4" s="173" t="s">
        <v>24</v>
      </c>
      <c r="W4" s="174" t="s">
        <v>22</v>
      </c>
      <c r="X4" s="173" t="s">
        <v>1156</v>
      </c>
      <c r="Y4" s="173" t="s">
        <v>1157</v>
      </c>
      <c r="Z4" s="173" t="s">
        <v>1158</v>
      </c>
      <c r="AA4" s="174" t="s">
        <v>1159</v>
      </c>
      <c r="AB4" s="1463"/>
      <c r="AC4" s="144" t="s">
        <v>1241</v>
      </c>
      <c r="AD4" s="1463"/>
      <c r="AE4" s="1465"/>
      <c r="AF4" s="1495"/>
      <c r="AG4" s="1495"/>
      <c r="AH4" s="1495"/>
      <c r="AI4" s="1452"/>
      <c r="AJ4" s="1452"/>
      <c r="AK4" s="1452"/>
      <c r="AL4" s="1452"/>
      <c r="AM4" s="1452"/>
      <c r="AN4" s="1452"/>
      <c r="AO4" s="1452"/>
      <c r="AP4" s="1452"/>
      <c r="AQ4" s="1471"/>
      <c r="AR4" s="1467"/>
      <c r="AS4" s="1469"/>
      <c r="AT4" s="1469"/>
      <c r="AU4" s="1469"/>
      <c r="AV4" s="1452"/>
      <c r="AW4" s="1452"/>
      <c r="AX4" s="1484"/>
      <c r="AY4" s="1489"/>
      <c r="AZ4" s="178" t="s">
        <v>1241</v>
      </c>
      <c r="BA4" s="1489"/>
      <c r="BB4" s="1489"/>
      <c r="BC4" s="1489"/>
      <c r="BD4" s="1489"/>
      <c r="BE4" s="1459"/>
      <c r="BF4" s="1459"/>
      <c r="BG4" s="1459"/>
      <c r="BH4" s="1459"/>
      <c r="BI4" s="1459"/>
      <c r="BJ4" s="1459"/>
      <c r="BK4" s="1459"/>
      <c r="BL4" s="1459"/>
      <c r="BM4" s="1459"/>
      <c r="BN4" s="1459"/>
      <c r="BO4" s="1489"/>
      <c r="BP4" s="1457"/>
      <c r="BQ4" s="1452"/>
      <c r="BR4" s="1452"/>
      <c r="BS4" s="1452"/>
      <c r="BT4" s="1505"/>
      <c r="BU4" s="1452"/>
      <c r="BV4" s="182" t="s">
        <v>1273</v>
      </c>
      <c r="BW4" s="1452"/>
      <c r="BX4" s="1452"/>
      <c r="BY4" s="1452"/>
      <c r="BZ4" s="1452"/>
      <c r="CA4" s="1452"/>
      <c r="CB4" s="1452"/>
      <c r="CC4" s="1459"/>
      <c r="CD4" s="1452"/>
      <c r="CE4" s="1452"/>
      <c r="CF4" s="1452"/>
      <c r="CG4" s="1452"/>
      <c r="CH4" s="1452"/>
      <c r="CI4" s="1452"/>
      <c r="CJ4" s="1452"/>
      <c r="CK4" s="1452"/>
      <c r="CL4" s="1452"/>
      <c r="CM4" s="1452"/>
      <c r="CN4" s="1452"/>
      <c r="CO4" s="1452"/>
      <c r="CP4" s="1484"/>
      <c r="CQ4" s="1457"/>
      <c r="CR4" s="182" t="s">
        <v>1283</v>
      </c>
      <c r="CS4" s="1457"/>
      <c r="CT4" s="1457"/>
      <c r="CU4" s="1452"/>
      <c r="CV4" s="1452"/>
      <c r="CW4" s="1452"/>
      <c r="CX4" s="1452"/>
      <c r="CY4" s="1452"/>
      <c r="CZ4" s="1452"/>
      <c r="DA4" s="1452"/>
      <c r="DB4" s="1452"/>
      <c r="DC4" s="1452"/>
      <c r="DD4" s="1452"/>
      <c r="DE4" s="1452"/>
      <c r="DF4" s="1452"/>
      <c r="DG4" s="1452"/>
      <c r="DH4" s="1452"/>
      <c r="DI4" s="1452"/>
      <c r="DJ4" s="1452"/>
      <c r="DK4" s="1452"/>
      <c r="DL4" s="1503"/>
      <c r="DM4" s="1452"/>
      <c r="DN4" s="1452"/>
    </row>
    <row r="5" spans="1:118" ht="132" x14ac:dyDescent="0.25">
      <c r="A5" s="11">
        <v>1</v>
      </c>
      <c r="B5" s="11" t="s">
        <v>25</v>
      </c>
      <c r="C5" s="11" t="s">
        <v>112</v>
      </c>
      <c r="D5" s="11" t="s">
        <v>113</v>
      </c>
      <c r="E5" s="11" t="s">
        <v>114</v>
      </c>
      <c r="F5" s="54" t="s">
        <v>115</v>
      </c>
      <c r="G5" s="11" t="s">
        <v>116</v>
      </c>
      <c r="H5" s="24" t="s">
        <v>117</v>
      </c>
      <c r="I5" s="24">
        <v>2022</v>
      </c>
      <c r="J5" s="24" t="s">
        <v>118</v>
      </c>
      <c r="K5" s="24" t="s">
        <v>119</v>
      </c>
      <c r="L5" s="24" t="s">
        <v>120</v>
      </c>
      <c r="M5" s="24">
        <v>1.37</v>
      </c>
      <c r="N5" s="24">
        <v>75</v>
      </c>
      <c r="O5" s="149" t="s">
        <v>121</v>
      </c>
      <c r="P5" s="149" t="s">
        <v>122</v>
      </c>
      <c r="Q5" s="149">
        <v>4</v>
      </c>
      <c r="R5" s="149">
        <v>2023</v>
      </c>
      <c r="S5" s="149" t="s">
        <v>123</v>
      </c>
      <c r="T5" s="149" t="s">
        <v>37</v>
      </c>
      <c r="U5" s="149" t="s">
        <v>124</v>
      </c>
      <c r="V5" s="149">
        <v>6</v>
      </c>
      <c r="W5" s="149">
        <v>6</v>
      </c>
      <c r="X5" s="149">
        <v>6</v>
      </c>
      <c r="Y5" s="149">
        <v>6</v>
      </c>
      <c r="Z5" s="149">
        <v>6</v>
      </c>
      <c r="AA5" s="149">
        <v>6</v>
      </c>
      <c r="AB5" s="145">
        <v>0</v>
      </c>
      <c r="AC5" s="145"/>
      <c r="AD5" s="145">
        <v>0</v>
      </c>
      <c r="AE5" s="145"/>
      <c r="AF5" s="145">
        <v>38923500</v>
      </c>
      <c r="AG5" s="145"/>
      <c r="AH5" s="145"/>
      <c r="AI5" s="145"/>
      <c r="AJ5" s="145"/>
      <c r="AK5" s="145"/>
      <c r="AL5" s="145"/>
      <c r="AM5" s="145"/>
      <c r="AN5" s="145"/>
      <c r="AO5" s="145"/>
      <c r="AP5" s="145"/>
      <c r="AQ5" s="145"/>
      <c r="AR5" s="145"/>
      <c r="AS5" s="145"/>
      <c r="AT5" s="145"/>
      <c r="AU5" s="145"/>
      <c r="AV5" s="145"/>
      <c r="AW5" s="208"/>
      <c r="AX5" s="413">
        <f>SUM(AB5:AW5)</f>
        <v>38923500</v>
      </c>
      <c r="AY5" s="208">
        <f>AB5+(AB5*2.894%)</f>
        <v>0</v>
      </c>
      <c r="AZ5" s="145"/>
      <c r="BA5" s="145"/>
      <c r="BB5" s="145"/>
      <c r="BC5" s="145">
        <v>77847000</v>
      </c>
      <c r="BD5" s="145"/>
      <c r="BE5" s="145"/>
      <c r="BF5" s="145"/>
      <c r="BG5" s="145"/>
      <c r="BH5" s="145"/>
      <c r="BI5" s="145"/>
      <c r="BJ5" s="145"/>
      <c r="BK5" s="145"/>
      <c r="BL5" s="145"/>
      <c r="BM5" s="145"/>
      <c r="BN5" s="145"/>
      <c r="BO5" s="145"/>
      <c r="BP5" s="145"/>
      <c r="BQ5" s="145"/>
      <c r="BR5" s="208"/>
      <c r="BS5" s="208"/>
      <c r="BT5" s="413">
        <f t="shared" ref="BT5" si="0">+SUM(AY5:BC5)</f>
        <v>77847000</v>
      </c>
      <c r="BU5" s="145"/>
      <c r="BV5" s="145"/>
      <c r="BW5" s="145"/>
      <c r="BX5" s="145"/>
      <c r="BY5" s="145">
        <v>77847000</v>
      </c>
      <c r="BZ5" s="145"/>
      <c r="CA5" s="145"/>
      <c r="CB5" s="145"/>
      <c r="CC5" s="145"/>
      <c r="CD5" s="145"/>
      <c r="CE5" s="145"/>
      <c r="CF5" s="145"/>
      <c r="CG5" s="145"/>
      <c r="CH5" s="145"/>
      <c r="CI5" s="145"/>
      <c r="CJ5" s="145"/>
      <c r="CK5" s="145"/>
      <c r="CL5" s="145"/>
      <c r="CM5" s="145"/>
      <c r="CN5" s="145"/>
      <c r="CO5" s="145"/>
      <c r="CP5" s="439">
        <f>SUM(BU5:CO5)</f>
        <v>77847000</v>
      </c>
      <c r="CQ5" s="145">
        <v>0</v>
      </c>
      <c r="CR5" s="145"/>
      <c r="CS5" s="145"/>
      <c r="CT5" s="145"/>
      <c r="CU5" s="145">
        <v>77847000</v>
      </c>
      <c r="CV5" s="147"/>
      <c r="CW5" s="147"/>
      <c r="CX5" s="147"/>
      <c r="CY5" s="147"/>
      <c r="CZ5" s="147"/>
      <c r="DA5" s="147"/>
      <c r="DB5" s="147"/>
      <c r="DC5" s="147"/>
      <c r="DD5" s="147"/>
      <c r="DE5" s="147"/>
      <c r="DF5" s="147"/>
      <c r="DG5" s="147"/>
      <c r="DH5" s="147"/>
      <c r="DI5" s="147"/>
      <c r="DJ5" s="147"/>
      <c r="DK5" s="147"/>
      <c r="DL5" s="449">
        <f>SUM(CQ5:CU5)</f>
        <v>77847000</v>
      </c>
      <c r="DM5" s="145">
        <f t="shared" ref="DM5:DM39" si="1">+AX5+BT5+CP5+DL5</f>
        <v>272464500</v>
      </c>
      <c r="DN5" s="148" t="s">
        <v>1170</v>
      </c>
    </row>
    <row r="6" spans="1:118" ht="191.25" x14ac:dyDescent="0.25">
      <c r="A6" s="11">
        <v>1</v>
      </c>
      <c r="B6" s="11" t="s">
        <v>25</v>
      </c>
      <c r="C6" s="11" t="s">
        <v>112</v>
      </c>
      <c r="D6" s="11" t="s">
        <v>113</v>
      </c>
      <c r="E6" s="11" t="s">
        <v>114</v>
      </c>
      <c r="F6" s="54" t="s">
        <v>115</v>
      </c>
      <c r="G6" s="11" t="s">
        <v>116</v>
      </c>
      <c r="H6" s="24" t="s">
        <v>117</v>
      </c>
      <c r="I6" s="24">
        <v>2022</v>
      </c>
      <c r="J6" s="24" t="s">
        <v>118</v>
      </c>
      <c r="K6" s="24" t="s">
        <v>119</v>
      </c>
      <c r="L6" s="24" t="s">
        <v>120</v>
      </c>
      <c r="M6" s="24">
        <v>1.37</v>
      </c>
      <c r="N6" s="24">
        <v>75</v>
      </c>
      <c r="O6" s="149" t="s">
        <v>125</v>
      </c>
      <c r="P6" s="149" t="s">
        <v>126</v>
      </c>
      <c r="Q6" s="149">
        <v>5</v>
      </c>
      <c r="R6" s="149">
        <v>2023</v>
      </c>
      <c r="S6" s="149" t="s">
        <v>127</v>
      </c>
      <c r="T6" s="149" t="s">
        <v>37</v>
      </c>
      <c r="U6" s="149" t="s">
        <v>38</v>
      </c>
      <c r="V6" s="149">
        <v>5</v>
      </c>
      <c r="W6" s="149">
        <v>5</v>
      </c>
      <c r="X6" s="149">
        <v>5</v>
      </c>
      <c r="Y6" s="149">
        <v>5</v>
      </c>
      <c r="Z6" s="149">
        <v>5</v>
      </c>
      <c r="AA6" s="149">
        <v>5</v>
      </c>
      <c r="AB6" s="145"/>
      <c r="AC6" s="145"/>
      <c r="AD6" s="145"/>
      <c r="AE6" s="145"/>
      <c r="AF6" s="145">
        <v>79004158</v>
      </c>
      <c r="AG6" s="145"/>
      <c r="AH6" s="145"/>
      <c r="AI6" s="145"/>
      <c r="AJ6" s="145"/>
      <c r="AK6" s="145"/>
      <c r="AL6" s="145"/>
      <c r="AM6" s="145"/>
      <c r="AN6" s="145"/>
      <c r="AO6" s="145"/>
      <c r="AP6" s="145"/>
      <c r="AQ6" s="145"/>
      <c r="AR6" s="145"/>
      <c r="AS6" s="145"/>
      <c r="AT6" s="145"/>
      <c r="AU6" s="145"/>
      <c r="AV6" s="145"/>
      <c r="AW6" s="208"/>
      <c r="AX6" s="413">
        <f t="shared" ref="AX6:AX39" si="2">SUM(AB6:AW6)</f>
        <v>79004158</v>
      </c>
      <c r="AY6" s="208">
        <f>AB6+(AB6*2.894%)</f>
        <v>0</v>
      </c>
      <c r="AZ6" s="145"/>
      <c r="BA6" s="145"/>
      <c r="BB6" s="145"/>
      <c r="BC6" s="145">
        <v>38923500</v>
      </c>
      <c r="BD6" s="145"/>
      <c r="BE6" s="145"/>
      <c r="BF6" s="145"/>
      <c r="BG6" s="145"/>
      <c r="BH6" s="145"/>
      <c r="BI6" s="145"/>
      <c r="BJ6" s="145"/>
      <c r="BK6" s="145"/>
      <c r="BL6" s="145"/>
      <c r="BM6" s="145"/>
      <c r="BN6" s="145"/>
      <c r="BO6" s="145"/>
      <c r="BP6" s="145"/>
      <c r="BQ6" s="145"/>
      <c r="BR6" s="208"/>
      <c r="BS6" s="208"/>
      <c r="BT6" s="413">
        <f>SUM(AY6:BS6)</f>
        <v>38923500</v>
      </c>
      <c r="BU6" s="145"/>
      <c r="BV6" s="145"/>
      <c r="BW6" s="145"/>
      <c r="BX6" s="145"/>
      <c r="BY6" s="145">
        <v>38923500</v>
      </c>
      <c r="BZ6" s="145"/>
      <c r="CA6" s="145"/>
      <c r="CB6" s="145"/>
      <c r="CC6" s="145"/>
      <c r="CD6" s="145"/>
      <c r="CE6" s="145"/>
      <c r="CF6" s="145"/>
      <c r="CG6" s="145"/>
      <c r="CH6" s="145"/>
      <c r="CI6" s="145"/>
      <c r="CJ6" s="145"/>
      <c r="CK6" s="145"/>
      <c r="CL6" s="145"/>
      <c r="CM6" s="145"/>
      <c r="CN6" s="145"/>
      <c r="CO6" s="145"/>
      <c r="CP6" s="439">
        <f t="shared" ref="CP6:CP39" si="3">SUM(BU6:CO6)</f>
        <v>38923500</v>
      </c>
      <c r="CQ6" s="145">
        <v>0</v>
      </c>
      <c r="CR6" s="145"/>
      <c r="CS6" s="145"/>
      <c r="CT6" s="145"/>
      <c r="CU6" s="145">
        <v>38923500</v>
      </c>
      <c r="CV6" s="147"/>
      <c r="CW6" s="147"/>
      <c r="CX6" s="147"/>
      <c r="CY6" s="147"/>
      <c r="CZ6" s="147"/>
      <c r="DA6" s="147"/>
      <c r="DB6" s="147"/>
      <c r="DC6" s="147"/>
      <c r="DD6" s="147"/>
      <c r="DE6" s="147"/>
      <c r="DF6" s="147"/>
      <c r="DG6" s="147"/>
      <c r="DH6" s="147"/>
      <c r="DI6" s="147"/>
      <c r="DJ6" s="147"/>
      <c r="DK6" s="147"/>
      <c r="DL6" s="449">
        <f>SUM(CQ6:DK6)</f>
        <v>38923500</v>
      </c>
      <c r="DM6" s="145">
        <f t="shared" si="1"/>
        <v>195774658</v>
      </c>
      <c r="DN6" s="148" t="s">
        <v>1170</v>
      </c>
    </row>
    <row r="7" spans="1:118" ht="132" x14ac:dyDescent="0.25">
      <c r="A7" s="11">
        <v>1</v>
      </c>
      <c r="B7" s="11" t="s">
        <v>25</v>
      </c>
      <c r="C7" s="11" t="s">
        <v>112</v>
      </c>
      <c r="D7" s="11" t="s">
        <v>113</v>
      </c>
      <c r="E7" s="11" t="s">
        <v>114</v>
      </c>
      <c r="F7" s="54" t="s">
        <v>128</v>
      </c>
      <c r="G7" s="11" t="s">
        <v>129</v>
      </c>
      <c r="H7" s="24" t="s">
        <v>130</v>
      </c>
      <c r="I7" s="24">
        <v>2023</v>
      </c>
      <c r="J7" s="24" t="s">
        <v>131</v>
      </c>
      <c r="K7" s="24" t="s">
        <v>132</v>
      </c>
      <c r="L7" s="24" t="s">
        <v>120</v>
      </c>
      <c r="M7" s="24">
        <v>14.8</v>
      </c>
      <c r="N7" s="24">
        <v>45</v>
      </c>
      <c r="O7" s="149" t="s">
        <v>133</v>
      </c>
      <c r="P7" s="149" t="s">
        <v>134</v>
      </c>
      <c r="Q7" s="149">
        <v>3</v>
      </c>
      <c r="R7" s="149">
        <v>2023</v>
      </c>
      <c r="S7" s="149" t="s">
        <v>135</v>
      </c>
      <c r="T7" s="149" t="s">
        <v>37</v>
      </c>
      <c r="U7" s="149" t="s">
        <v>124</v>
      </c>
      <c r="V7" s="149">
        <v>4</v>
      </c>
      <c r="W7" s="149">
        <v>4</v>
      </c>
      <c r="X7" s="149">
        <v>4</v>
      </c>
      <c r="Y7" s="149">
        <v>4</v>
      </c>
      <c r="Z7" s="149">
        <v>4</v>
      </c>
      <c r="AA7" s="149">
        <v>4</v>
      </c>
      <c r="AB7" s="145"/>
      <c r="AC7" s="145"/>
      <c r="AD7" s="145"/>
      <c r="AE7" s="145"/>
      <c r="AF7" s="145">
        <v>34969367</v>
      </c>
      <c r="AG7" s="145"/>
      <c r="AH7" s="145"/>
      <c r="AI7" s="145"/>
      <c r="AJ7" s="145"/>
      <c r="AK7" s="145"/>
      <c r="AL7" s="145"/>
      <c r="AM7" s="145"/>
      <c r="AN7" s="145"/>
      <c r="AO7" s="145"/>
      <c r="AP7" s="145"/>
      <c r="AQ7" s="145"/>
      <c r="AR7" s="145"/>
      <c r="AS7" s="145"/>
      <c r="AT7" s="145"/>
      <c r="AU7" s="145"/>
      <c r="AV7" s="145"/>
      <c r="AW7" s="208"/>
      <c r="AX7" s="413">
        <f t="shared" si="2"/>
        <v>34969367</v>
      </c>
      <c r="AY7" s="208">
        <f>AB7+(AB7*2.894%)</f>
        <v>0</v>
      </c>
      <c r="AZ7" s="145"/>
      <c r="BA7" s="145"/>
      <c r="BB7" s="145"/>
      <c r="BC7" s="145">
        <v>38923500</v>
      </c>
      <c r="BD7" s="145"/>
      <c r="BE7" s="145"/>
      <c r="BF7" s="145"/>
      <c r="BG7" s="145"/>
      <c r="BH7" s="145"/>
      <c r="BI7" s="145"/>
      <c r="BJ7" s="145"/>
      <c r="BK7" s="145"/>
      <c r="BL7" s="145"/>
      <c r="BM7" s="145"/>
      <c r="BN7" s="145"/>
      <c r="BO7" s="145"/>
      <c r="BP7" s="145"/>
      <c r="BQ7" s="145"/>
      <c r="BR7" s="208"/>
      <c r="BS7" s="208"/>
      <c r="BT7" s="413">
        <f t="shared" ref="BT7:BT39" si="4">SUM(AY7:BS7)</f>
        <v>38923500</v>
      </c>
      <c r="BU7" s="145"/>
      <c r="BV7" s="145"/>
      <c r="BW7" s="145"/>
      <c r="BX7" s="145"/>
      <c r="BY7" s="145">
        <v>38923500</v>
      </c>
      <c r="BZ7" s="145"/>
      <c r="CA7" s="145"/>
      <c r="CB7" s="145"/>
      <c r="CC7" s="145"/>
      <c r="CD7" s="145"/>
      <c r="CE7" s="145"/>
      <c r="CF7" s="145"/>
      <c r="CG7" s="145"/>
      <c r="CH7" s="145"/>
      <c r="CI7" s="145"/>
      <c r="CJ7" s="145"/>
      <c r="CK7" s="145"/>
      <c r="CL7" s="145"/>
      <c r="CM7" s="145"/>
      <c r="CN7" s="145"/>
      <c r="CO7" s="145"/>
      <c r="CP7" s="439">
        <f t="shared" si="3"/>
        <v>38923500</v>
      </c>
      <c r="CQ7" s="145">
        <v>0</v>
      </c>
      <c r="CR7" s="145"/>
      <c r="CS7" s="145"/>
      <c r="CT7" s="145"/>
      <c r="CU7" s="145">
        <v>38923500</v>
      </c>
      <c r="CV7" s="147"/>
      <c r="CW7" s="147"/>
      <c r="CX7" s="147"/>
      <c r="CY7" s="147"/>
      <c r="CZ7" s="147"/>
      <c r="DA7" s="147"/>
      <c r="DB7" s="147"/>
      <c r="DC7" s="147"/>
      <c r="DD7" s="147"/>
      <c r="DE7" s="147"/>
      <c r="DF7" s="147"/>
      <c r="DG7" s="147"/>
      <c r="DH7" s="147"/>
      <c r="DI7" s="147"/>
      <c r="DJ7" s="147"/>
      <c r="DK7" s="147"/>
      <c r="DL7" s="449">
        <f t="shared" ref="DL7:DL39" si="5">SUM(CQ7:DK7)</f>
        <v>38923500</v>
      </c>
      <c r="DM7" s="145">
        <f t="shared" si="1"/>
        <v>151739867</v>
      </c>
      <c r="DN7" s="148" t="s">
        <v>1170</v>
      </c>
    </row>
    <row r="8" spans="1:118" ht="132" x14ac:dyDescent="0.25">
      <c r="A8" s="11">
        <v>1</v>
      </c>
      <c r="B8" s="11" t="s">
        <v>25</v>
      </c>
      <c r="C8" s="11" t="s">
        <v>112</v>
      </c>
      <c r="D8" s="11" t="s">
        <v>113</v>
      </c>
      <c r="E8" s="11" t="s">
        <v>114</v>
      </c>
      <c r="F8" s="54" t="s">
        <v>136</v>
      </c>
      <c r="G8" s="11" t="s">
        <v>137</v>
      </c>
      <c r="H8" s="194">
        <v>0.84</v>
      </c>
      <c r="I8" s="24">
        <v>2023</v>
      </c>
      <c r="J8" s="24" t="s">
        <v>138</v>
      </c>
      <c r="K8" s="24" t="s">
        <v>88</v>
      </c>
      <c r="L8" s="24" t="s">
        <v>139</v>
      </c>
      <c r="M8" s="194">
        <v>0.11</v>
      </c>
      <c r="N8" s="194">
        <v>0.95</v>
      </c>
      <c r="O8" s="149" t="s">
        <v>140</v>
      </c>
      <c r="P8" s="149" t="s">
        <v>141</v>
      </c>
      <c r="Q8" s="159">
        <v>1</v>
      </c>
      <c r="R8" s="160">
        <v>2023</v>
      </c>
      <c r="S8" s="195" t="s">
        <v>142</v>
      </c>
      <c r="T8" s="149" t="s">
        <v>37</v>
      </c>
      <c r="U8" s="149" t="s">
        <v>38</v>
      </c>
      <c r="V8" s="159">
        <v>1</v>
      </c>
      <c r="W8" s="159">
        <v>1</v>
      </c>
      <c r="X8" s="159">
        <v>1</v>
      </c>
      <c r="Y8" s="159">
        <v>1</v>
      </c>
      <c r="Z8" s="159">
        <v>1</v>
      </c>
      <c r="AA8" s="159">
        <v>1</v>
      </c>
      <c r="AB8" s="145">
        <v>37900000</v>
      </c>
      <c r="AC8" s="145"/>
      <c r="AD8" s="145"/>
      <c r="AE8" s="145"/>
      <c r="AF8" s="145">
        <v>56062100</v>
      </c>
      <c r="AG8" s="145"/>
      <c r="AH8" s="145"/>
      <c r="AI8" s="145"/>
      <c r="AJ8" s="145"/>
      <c r="AK8" s="145"/>
      <c r="AL8" s="145"/>
      <c r="AM8" s="145"/>
      <c r="AN8" s="145"/>
      <c r="AO8" s="145"/>
      <c r="AP8" s="145"/>
      <c r="AQ8" s="145"/>
      <c r="AR8" s="145"/>
      <c r="AS8" s="145"/>
      <c r="AT8" s="145"/>
      <c r="AU8" s="145"/>
      <c r="AV8" s="145"/>
      <c r="AW8" s="208"/>
      <c r="AX8" s="413">
        <f t="shared" si="2"/>
        <v>93962100</v>
      </c>
      <c r="AY8" s="208">
        <v>25000000</v>
      </c>
      <c r="AZ8" s="145"/>
      <c r="BA8" s="145"/>
      <c r="BB8" s="145"/>
      <c r="BC8" s="145">
        <v>62391000</v>
      </c>
      <c r="BD8" s="145"/>
      <c r="BE8" s="145"/>
      <c r="BF8" s="145"/>
      <c r="BG8" s="145"/>
      <c r="BH8" s="145"/>
      <c r="BI8" s="145"/>
      <c r="BJ8" s="145"/>
      <c r="BK8" s="145"/>
      <c r="BL8" s="145"/>
      <c r="BM8" s="145"/>
      <c r="BN8" s="145"/>
      <c r="BO8" s="145"/>
      <c r="BP8" s="145"/>
      <c r="BQ8" s="145"/>
      <c r="BR8" s="208"/>
      <c r="BS8" s="208"/>
      <c r="BT8" s="413">
        <f t="shared" si="4"/>
        <v>87391000</v>
      </c>
      <c r="BU8" s="145">
        <v>25000000</v>
      </c>
      <c r="BV8" s="145"/>
      <c r="BW8" s="145"/>
      <c r="BX8" s="145"/>
      <c r="BY8" s="145">
        <v>62391000</v>
      </c>
      <c r="BZ8" s="145"/>
      <c r="CA8" s="145"/>
      <c r="CB8" s="145"/>
      <c r="CC8" s="145"/>
      <c r="CD8" s="145"/>
      <c r="CE8" s="145"/>
      <c r="CF8" s="145"/>
      <c r="CG8" s="145"/>
      <c r="CH8" s="145"/>
      <c r="CI8" s="145"/>
      <c r="CJ8" s="145"/>
      <c r="CK8" s="145"/>
      <c r="CL8" s="145"/>
      <c r="CM8" s="145"/>
      <c r="CN8" s="145"/>
      <c r="CO8" s="145"/>
      <c r="CP8" s="439">
        <f t="shared" si="3"/>
        <v>87391000</v>
      </c>
      <c r="CQ8" s="145">
        <v>25000000</v>
      </c>
      <c r="CR8" s="145"/>
      <c r="CS8" s="145"/>
      <c r="CT8" s="145"/>
      <c r="CU8" s="145">
        <v>62391000</v>
      </c>
      <c r="CV8" s="147"/>
      <c r="CW8" s="147"/>
      <c r="CX8" s="147"/>
      <c r="CY8" s="147"/>
      <c r="CZ8" s="147"/>
      <c r="DA8" s="147"/>
      <c r="DB8" s="147"/>
      <c r="DC8" s="147"/>
      <c r="DD8" s="147"/>
      <c r="DE8" s="147"/>
      <c r="DF8" s="147"/>
      <c r="DG8" s="147"/>
      <c r="DH8" s="147"/>
      <c r="DI8" s="147"/>
      <c r="DJ8" s="147"/>
      <c r="DK8" s="147"/>
      <c r="DL8" s="449">
        <f t="shared" si="5"/>
        <v>87391000</v>
      </c>
      <c r="DM8" s="145">
        <f t="shared" si="1"/>
        <v>356135100</v>
      </c>
      <c r="DN8" s="148" t="s">
        <v>1170</v>
      </c>
    </row>
    <row r="9" spans="1:118" ht="132" x14ac:dyDescent="0.25">
      <c r="A9" s="11">
        <v>1</v>
      </c>
      <c r="B9" s="11" t="s">
        <v>25</v>
      </c>
      <c r="C9" s="11" t="s">
        <v>112</v>
      </c>
      <c r="D9" s="11" t="s">
        <v>113</v>
      </c>
      <c r="E9" s="11" t="s">
        <v>114</v>
      </c>
      <c r="F9" s="54" t="s">
        <v>143</v>
      </c>
      <c r="G9" s="11" t="s">
        <v>144</v>
      </c>
      <c r="H9" s="24" t="s">
        <v>145</v>
      </c>
      <c r="I9" s="24">
        <v>2022</v>
      </c>
      <c r="J9" s="54" t="s">
        <v>146</v>
      </c>
      <c r="K9" s="24" t="s">
        <v>119</v>
      </c>
      <c r="L9" s="24" t="s">
        <v>120</v>
      </c>
      <c r="M9" s="24">
        <v>0.36</v>
      </c>
      <c r="N9" s="24">
        <v>7.5</v>
      </c>
      <c r="O9" s="149" t="s">
        <v>147</v>
      </c>
      <c r="P9" s="149" t="s">
        <v>148</v>
      </c>
      <c r="Q9" s="159">
        <v>0</v>
      </c>
      <c r="R9" s="160">
        <v>2023</v>
      </c>
      <c r="S9" s="195" t="s">
        <v>135</v>
      </c>
      <c r="T9" s="149" t="s">
        <v>37</v>
      </c>
      <c r="U9" s="149" t="s">
        <v>124</v>
      </c>
      <c r="V9" s="159">
        <v>1</v>
      </c>
      <c r="W9" s="159">
        <v>1</v>
      </c>
      <c r="X9" s="159">
        <v>1</v>
      </c>
      <c r="Y9" s="159">
        <v>1</v>
      </c>
      <c r="Z9" s="159">
        <v>1</v>
      </c>
      <c r="AA9" s="159">
        <v>1</v>
      </c>
      <c r="AB9" s="145"/>
      <c r="AC9" s="145"/>
      <c r="AD9" s="145"/>
      <c r="AE9" s="145"/>
      <c r="AF9" s="145">
        <v>19461750</v>
      </c>
      <c r="AG9" s="145"/>
      <c r="AH9" s="145"/>
      <c r="AI9" s="145"/>
      <c r="AJ9" s="145"/>
      <c r="AK9" s="145"/>
      <c r="AL9" s="145"/>
      <c r="AM9" s="145"/>
      <c r="AN9" s="145"/>
      <c r="AO9" s="145"/>
      <c r="AP9" s="145"/>
      <c r="AQ9" s="145"/>
      <c r="AR9" s="145"/>
      <c r="AS9" s="145"/>
      <c r="AT9" s="145"/>
      <c r="AU9" s="145"/>
      <c r="AV9" s="145"/>
      <c r="AW9" s="208"/>
      <c r="AX9" s="413">
        <f t="shared" si="2"/>
        <v>19461750</v>
      </c>
      <c r="AY9" s="208">
        <f>AB9+(AB9*2.894%)</f>
        <v>0</v>
      </c>
      <c r="AZ9" s="145"/>
      <c r="BA9" s="145"/>
      <c r="BB9" s="145"/>
      <c r="BC9" s="145">
        <v>1000</v>
      </c>
      <c r="BD9" s="145"/>
      <c r="BE9" s="145"/>
      <c r="BF9" s="145"/>
      <c r="BG9" s="145"/>
      <c r="BH9" s="145"/>
      <c r="BI9" s="145"/>
      <c r="BJ9" s="145"/>
      <c r="BK9" s="145"/>
      <c r="BL9" s="145"/>
      <c r="BM9" s="145"/>
      <c r="BN9" s="145"/>
      <c r="BO9" s="145"/>
      <c r="BP9" s="145"/>
      <c r="BQ9" s="145"/>
      <c r="BR9" s="208"/>
      <c r="BS9" s="208"/>
      <c r="BT9" s="413">
        <f t="shared" si="4"/>
        <v>1000</v>
      </c>
      <c r="BU9" s="145"/>
      <c r="BV9" s="145"/>
      <c r="BW9" s="145"/>
      <c r="BX9" s="145"/>
      <c r="BY9" s="145">
        <v>1000</v>
      </c>
      <c r="BZ9" s="145"/>
      <c r="CA9" s="145"/>
      <c r="CB9" s="145"/>
      <c r="CC9" s="145"/>
      <c r="CD9" s="145"/>
      <c r="CE9" s="145"/>
      <c r="CF9" s="145"/>
      <c r="CG9" s="145"/>
      <c r="CH9" s="145"/>
      <c r="CI9" s="145"/>
      <c r="CJ9" s="145"/>
      <c r="CK9" s="145"/>
      <c r="CL9" s="145"/>
      <c r="CM9" s="145"/>
      <c r="CN9" s="145"/>
      <c r="CO9" s="145"/>
      <c r="CP9" s="439">
        <f t="shared" si="3"/>
        <v>1000</v>
      </c>
      <c r="CQ9" s="145">
        <v>0</v>
      </c>
      <c r="CR9" s="145"/>
      <c r="CS9" s="145"/>
      <c r="CT9" s="145"/>
      <c r="CU9" s="145">
        <v>1000</v>
      </c>
      <c r="CV9" s="147"/>
      <c r="CW9" s="147"/>
      <c r="CX9" s="147"/>
      <c r="CY9" s="147"/>
      <c r="CZ9" s="147"/>
      <c r="DA9" s="147"/>
      <c r="DB9" s="147"/>
      <c r="DC9" s="147"/>
      <c r="DD9" s="147"/>
      <c r="DE9" s="147"/>
      <c r="DF9" s="147"/>
      <c r="DG9" s="147"/>
      <c r="DH9" s="147"/>
      <c r="DI9" s="147"/>
      <c r="DJ9" s="147"/>
      <c r="DK9" s="147"/>
      <c r="DL9" s="449">
        <f t="shared" si="5"/>
        <v>1000</v>
      </c>
      <c r="DM9" s="145">
        <f t="shared" si="1"/>
        <v>19464750</v>
      </c>
      <c r="DN9" s="148" t="s">
        <v>1170</v>
      </c>
    </row>
    <row r="10" spans="1:118" ht="132" x14ac:dyDescent="0.25">
      <c r="A10" s="11">
        <v>1</v>
      </c>
      <c r="B10" s="11" t="s">
        <v>25</v>
      </c>
      <c r="C10" s="11" t="s">
        <v>112</v>
      </c>
      <c r="D10" s="11" t="s">
        <v>113</v>
      </c>
      <c r="E10" s="11" t="s">
        <v>114</v>
      </c>
      <c r="F10" s="54" t="s">
        <v>149</v>
      </c>
      <c r="G10" s="11" t="s">
        <v>150</v>
      </c>
      <c r="H10" s="24">
        <v>0</v>
      </c>
      <c r="I10" s="24">
        <v>2023</v>
      </c>
      <c r="J10" s="24" t="s">
        <v>151</v>
      </c>
      <c r="K10" s="24" t="s">
        <v>32</v>
      </c>
      <c r="L10" s="24" t="s">
        <v>33</v>
      </c>
      <c r="M10" s="24">
        <v>1</v>
      </c>
      <c r="N10" s="24">
        <v>1</v>
      </c>
      <c r="O10" s="149" t="s">
        <v>152</v>
      </c>
      <c r="P10" s="149" t="s">
        <v>153</v>
      </c>
      <c r="Q10" s="159">
        <v>4</v>
      </c>
      <c r="R10" s="160">
        <v>2023</v>
      </c>
      <c r="S10" s="195" t="s">
        <v>154</v>
      </c>
      <c r="T10" s="149" t="s">
        <v>37</v>
      </c>
      <c r="U10" s="149" t="s">
        <v>124</v>
      </c>
      <c r="V10" s="159">
        <v>5</v>
      </c>
      <c r="W10" s="159">
        <v>5</v>
      </c>
      <c r="X10" s="159">
        <v>2</v>
      </c>
      <c r="Y10" s="159">
        <v>1</v>
      </c>
      <c r="Z10" s="159">
        <v>1</v>
      </c>
      <c r="AA10" s="159">
        <v>1</v>
      </c>
      <c r="AB10" s="145"/>
      <c r="AC10" s="145"/>
      <c r="AD10" s="145"/>
      <c r="AE10" s="145"/>
      <c r="AF10" s="145">
        <v>78516566</v>
      </c>
      <c r="AG10" s="145"/>
      <c r="AH10" s="145"/>
      <c r="AI10" s="145"/>
      <c r="AJ10" s="145"/>
      <c r="AK10" s="145"/>
      <c r="AL10" s="145"/>
      <c r="AM10" s="145"/>
      <c r="AN10" s="145"/>
      <c r="AO10" s="145"/>
      <c r="AP10" s="145"/>
      <c r="AQ10" s="145"/>
      <c r="AR10" s="145"/>
      <c r="AS10" s="145"/>
      <c r="AT10" s="145"/>
      <c r="AU10" s="145"/>
      <c r="AV10" s="145"/>
      <c r="AW10" s="208"/>
      <c r="AX10" s="413">
        <f t="shared" si="2"/>
        <v>78516566</v>
      </c>
      <c r="AY10" s="208">
        <f>AB10+(AB10*2.894%)</f>
        <v>0</v>
      </c>
      <c r="AZ10" s="145"/>
      <c r="BA10" s="145"/>
      <c r="BB10" s="145"/>
      <c r="BC10" s="145">
        <v>50391000</v>
      </c>
      <c r="BD10" s="145"/>
      <c r="BE10" s="145"/>
      <c r="BF10" s="145"/>
      <c r="BG10" s="145"/>
      <c r="BH10" s="145"/>
      <c r="BI10" s="145"/>
      <c r="BJ10" s="145"/>
      <c r="BK10" s="145"/>
      <c r="BL10" s="145"/>
      <c r="BM10" s="145"/>
      <c r="BN10" s="145"/>
      <c r="BO10" s="145"/>
      <c r="BP10" s="145"/>
      <c r="BQ10" s="145"/>
      <c r="BR10" s="208"/>
      <c r="BS10" s="208"/>
      <c r="BT10" s="413">
        <f t="shared" si="4"/>
        <v>50391000</v>
      </c>
      <c r="BU10" s="145"/>
      <c r="BV10" s="145"/>
      <c r="BW10" s="145"/>
      <c r="BX10" s="145"/>
      <c r="BY10" s="145">
        <v>50391000</v>
      </c>
      <c r="BZ10" s="145"/>
      <c r="CA10" s="145"/>
      <c r="CB10" s="145"/>
      <c r="CC10" s="145"/>
      <c r="CD10" s="145"/>
      <c r="CE10" s="145"/>
      <c r="CF10" s="145"/>
      <c r="CG10" s="145"/>
      <c r="CH10" s="145"/>
      <c r="CI10" s="145"/>
      <c r="CJ10" s="145"/>
      <c r="CK10" s="145"/>
      <c r="CL10" s="145"/>
      <c r="CM10" s="145"/>
      <c r="CN10" s="145"/>
      <c r="CO10" s="145"/>
      <c r="CP10" s="439">
        <f t="shared" si="3"/>
        <v>50391000</v>
      </c>
      <c r="CQ10" s="145">
        <v>0</v>
      </c>
      <c r="CR10" s="145"/>
      <c r="CS10" s="145"/>
      <c r="CT10" s="145"/>
      <c r="CU10" s="145">
        <v>50391000</v>
      </c>
      <c r="CV10" s="147"/>
      <c r="CW10" s="147"/>
      <c r="CX10" s="147"/>
      <c r="CY10" s="147"/>
      <c r="CZ10" s="147"/>
      <c r="DA10" s="147"/>
      <c r="DB10" s="147"/>
      <c r="DC10" s="147"/>
      <c r="DD10" s="147"/>
      <c r="DE10" s="147"/>
      <c r="DF10" s="147"/>
      <c r="DG10" s="147"/>
      <c r="DH10" s="147"/>
      <c r="DI10" s="147"/>
      <c r="DJ10" s="147"/>
      <c r="DK10" s="147"/>
      <c r="DL10" s="449">
        <f t="shared" si="5"/>
        <v>50391000</v>
      </c>
      <c r="DM10" s="145">
        <f t="shared" si="1"/>
        <v>229689566</v>
      </c>
      <c r="DN10" s="148" t="s">
        <v>1170</v>
      </c>
    </row>
    <row r="11" spans="1:118" ht="132" x14ac:dyDescent="0.25">
      <c r="A11" s="11">
        <v>1</v>
      </c>
      <c r="B11" s="11" t="s">
        <v>25</v>
      </c>
      <c r="C11" s="11" t="s">
        <v>112</v>
      </c>
      <c r="D11" s="11" t="s">
        <v>113</v>
      </c>
      <c r="E11" s="11" t="s">
        <v>114</v>
      </c>
      <c r="F11" s="54" t="s">
        <v>149</v>
      </c>
      <c r="G11" s="11" t="s">
        <v>150</v>
      </c>
      <c r="H11" s="24">
        <v>0</v>
      </c>
      <c r="I11" s="24">
        <v>2023</v>
      </c>
      <c r="J11" s="24" t="s">
        <v>151</v>
      </c>
      <c r="K11" s="24" t="s">
        <v>32</v>
      </c>
      <c r="L11" s="24" t="s">
        <v>33</v>
      </c>
      <c r="M11" s="24">
        <v>1</v>
      </c>
      <c r="N11" s="24">
        <v>1</v>
      </c>
      <c r="O11" s="149" t="s">
        <v>155</v>
      </c>
      <c r="P11" s="149" t="s">
        <v>156</v>
      </c>
      <c r="Q11" s="159">
        <v>2400</v>
      </c>
      <c r="R11" s="160">
        <v>2023</v>
      </c>
      <c r="S11" s="195" t="s">
        <v>157</v>
      </c>
      <c r="T11" s="149" t="s">
        <v>37</v>
      </c>
      <c r="U11" s="149" t="s">
        <v>38</v>
      </c>
      <c r="V11" s="159">
        <v>2400</v>
      </c>
      <c r="W11" s="159">
        <v>2400</v>
      </c>
      <c r="X11" s="159">
        <v>2400</v>
      </c>
      <c r="Y11" s="159">
        <v>2400</v>
      </c>
      <c r="Z11" s="159">
        <v>2400</v>
      </c>
      <c r="AA11" s="159">
        <v>2400</v>
      </c>
      <c r="AB11" s="145"/>
      <c r="AC11" s="145"/>
      <c r="AD11" s="145"/>
      <c r="AE11" s="145"/>
      <c r="AF11" s="145">
        <v>37800000</v>
      </c>
      <c r="AG11" s="145"/>
      <c r="AH11" s="145"/>
      <c r="AI11" s="145"/>
      <c r="AJ11" s="145"/>
      <c r="AK11" s="145"/>
      <c r="AL11" s="145"/>
      <c r="AM11" s="145"/>
      <c r="AN11" s="145"/>
      <c r="AO11" s="145"/>
      <c r="AP11" s="145"/>
      <c r="AQ11" s="145"/>
      <c r="AR11" s="145"/>
      <c r="AS11" s="145"/>
      <c r="AT11" s="145"/>
      <c r="AU11" s="145"/>
      <c r="AV11" s="145"/>
      <c r="AW11" s="208"/>
      <c r="AX11" s="413">
        <f t="shared" si="2"/>
        <v>37800000</v>
      </c>
      <c r="AY11" s="208">
        <f>AB11+(AB11*2.894%)</f>
        <v>0</v>
      </c>
      <c r="AZ11" s="145"/>
      <c r="BA11" s="145"/>
      <c r="BB11" s="145"/>
      <c r="BC11" s="145">
        <v>37800000</v>
      </c>
      <c r="BD11" s="145"/>
      <c r="BE11" s="145"/>
      <c r="BF11" s="145"/>
      <c r="BG11" s="145"/>
      <c r="BH11" s="145"/>
      <c r="BI11" s="145"/>
      <c r="BJ11" s="145"/>
      <c r="BK11" s="145"/>
      <c r="BL11" s="145"/>
      <c r="BM11" s="145"/>
      <c r="BN11" s="145"/>
      <c r="BO11" s="145"/>
      <c r="BP11" s="145"/>
      <c r="BQ11" s="145"/>
      <c r="BR11" s="208"/>
      <c r="BS11" s="208"/>
      <c r="BT11" s="413">
        <f t="shared" si="4"/>
        <v>37800000</v>
      </c>
      <c r="BU11" s="145"/>
      <c r="BV11" s="145"/>
      <c r="BW11" s="145"/>
      <c r="BX11" s="145"/>
      <c r="BY11" s="145">
        <v>37800000</v>
      </c>
      <c r="BZ11" s="145"/>
      <c r="CA11" s="145"/>
      <c r="CB11" s="145"/>
      <c r="CC11" s="145"/>
      <c r="CD11" s="145"/>
      <c r="CE11" s="145"/>
      <c r="CF11" s="145"/>
      <c r="CG11" s="145"/>
      <c r="CH11" s="145"/>
      <c r="CI11" s="145"/>
      <c r="CJ11" s="145"/>
      <c r="CK11" s="145"/>
      <c r="CL11" s="145"/>
      <c r="CM11" s="145"/>
      <c r="CN11" s="145"/>
      <c r="CO11" s="145"/>
      <c r="CP11" s="439">
        <f t="shared" si="3"/>
        <v>37800000</v>
      </c>
      <c r="CQ11" s="145">
        <v>0</v>
      </c>
      <c r="CR11" s="145"/>
      <c r="CS11" s="145"/>
      <c r="CT11" s="145"/>
      <c r="CU11" s="145">
        <v>37800000</v>
      </c>
      <c r="CV11" s="147"/>
      <c r="CW11" s="147"/>
      <c r="CX11" s="147"/>
      <c r="CY11" s="147"/>
      <c r="CZ11" s="147"/>
      <c r="DA11" s="147"/>
      <c r="DB11" s="147"/>
      <c r="DC11" s="147"/>
      <c r="DD11" s="147"/>
      <c r="DE11" s="147"/>
      <c r="DF11" s="147"/>
      <c r="DG11" s="147"/>
      <c r="DH11" s="147"/>
      <c r="DI11" s="147"/>
      <c r="DJ11" s="147"/>
      <c r="DK11" s="147"/>
      <c r="DL11" s="449">
        <f t="shared" si="5"/>
        <v>37800000</v>
      </c>
      <c r="DM11" s="145">
        <f t="shared" si="1"/>
        <v>151200000</v>
      </c>
      <c r="DN11" s="148" t="s">
        <v>1170</v>
      </c>
    </row>
    <row r="12" spans="1:118" ht="132" x14ac:dyDescent="0.25">
      <c r="A12" s="11">
        <v>1</v>
      </c>
      <c r="B12" s="11" t="s">
        <v>25</v>
      </c>
      <c r="C12" s="11" t="s">
        <v>112</v>
      </c>
      <c r="D12" s="11" t="s">
        <v>113</v>
      </c>
      <c r="E12" s="11" t="s">
        <v>114</v>
      </c>
      <c r="F12" s="54" t="s">
        <v>149</v>
      </c>
      <c r="G12" s="11" t="s">
        <v>150</v>
      </c>
      <c r="H12" s="24">
        <v>0</v>
      </c>
      <c r="I12" s="24">
        <v>2023</v>
      </c>
      <c r="J12" s="24" t="s">
        <v>151</v>
      </c>
      <c r="K12" s="24" t="s">
        <v>32</v>
      </c>
      <c r="L12" s="24" t="s">
        <v>33</v>
      </c>
      <c r="M12" s="24">
        <v>1</v>
      </c>
      <c r="N12" s="24">
        <v>1</v>
      </c>
      <c r="O12" s="149" t="s">
        <v>158</v>
      </c>
      <c r="P12" s="149" t="s">
        <v>159</v>
      </c>
      <c r="Q12" s="159">
        <v>0</v>
      </c>
      <c r="R12" s="160">
        <v>2023</v>
      </c>
      <c r="S12" s="195" t="s">
        <v>160</v>
      </c>
      <c r="T12" s="149" t="s">
        <v>37</v>
      </c>
      <c r="U12" s="149" t="s">
        <v>124</v>
      </c>
      <c r="V12" s="159">
        <v>1</v>
      </c>
      <c r="W12" s="159">
        <v>1</v>
      </c>
      <c r="X12" s="159">
        <v>0.25</v>
      </c>
      <c r="Y12" s="159">
        <v>0.25</v>
      </c>
      <c r="Z12" s="159">
        <v>0.25</v>
      </c>
      <c r="AA12" s="159">
        <v>0.25</v>
      </c>
      <c r="AB12" s="145">
        <v>40800000</v>
      </c>
      <c r="AC12" s="145"/>
      <c r="AD12" s="145"/>
      <c r="AE12" s="145"/>
      <c r="AF12" s="145"/>
      <c r="AG12" s="145"/>
      <c r="AH12" s="145"/>
      <c r="AI12" s="145"/>
      <c r="AJ12" s="145"/>
      <c r="AK12" s="145"/>
      <c r="AL12" s="145"/>
      <c r="AM12" s="145"/>
      <c r="AN12" s="145"/>
      <c r="AO12" s="145"/>
      <c r="AP12" s="145"/>
      <c r="AQ12" s="145"/>
      <c r="AR12" s="145"/>
      <c r="AS12" s="145"/>
      <c r="AT12" s="145"/>
      <c r="AU12" s="145"/>
      <c r="AV12" s="145"/>
      <c r="AW12" s="208"/>
      <c r="AX12" s="413">
        <f t="shared" si="2"/>
        <v>40800000</v>
      </c>
      <c r="AY12" s="208">
        <v>40800000</v>
      </c>
      <c r="AZ12" s="145"/>
      <c r="BA12" s="145"/>
      <c r="BB12" s="145"/>
      <c r="BC12" s="145"/>
      <c r="BD12" s="145"/>
      <c r="BE12" s="145"/>
      <c r="BF12" s="145"/>
      <c r="BG12" s="145"/>
      <c r="BH12" s="145"/>
      <c r="BI12" s="145"/>
      <c r="BJ12" s="145"/>
      <c r="BK12" s="145"/>
      <c r="BL12" s="145"/>
      <c r="BM12" s="145"/>
      <c r="BN12" s="145"/>
      <c r="BO12" s="145"/>
      <c r="BP12" s="145"/>
      <c r="BQ12" s="145"/>
      <c r="BR12" s="208"/>
      <c r="BS12" s="208"/>
      <c r="BT12" s="413">
        <f t="shared" si="4"/>
        <v>40800000</v>
      </c>
      <c r="BU12" s="145">
        <v>40800000</v>
      </c>
      <c r="BV12" s="145"/>
      <c r="BW12" s="145"/>
      <c r="BX12" s="145"/>
      <c r="BY12" s="145"/>
      <c r="BZ12" s="145"/>
      <c r="CA12" s="145"/>
      <c r="CB12" s="145"/>
      <c r="CC12" s="145"/>
      <c r="CD12" s="145"/>
      <c r="CE12" s="145"/>
      <c r="CF12" s="145"/>
      <c r="CG12" s="145"/>
      <c r="CH12" s="145"/>
      <c r="CI12" s="145"/>
      <c r="CJ12" s="145"/>
      <c r="CK12" s="145"/>
      <c r="CL12" s="145"/>
      <c r="CM12" s="145"/>
      <c r="CN12" s="145"/>
      <c r="CO12" s="145"/>
      <c r="CP12" s="439">
        <f t="shared" si="3"/>
        <v>40800000</v>
      </c>
      <c r="CQ12" s="145">
        <v>40800000</v>
      </c>
      <c r="CR12" s="145"/>
      <c r="CS12" s="145"/>
      <c r="CT12" s="145"/>
      <c r="CU12" s="145"/>
      <c r="CV12" s="147"/>
      <c r="CW12" s="147"/>
      <c r="CX12" s="147"/>
      <c r="CY12" s="147"/>
      <c r="CZ12" s="147"/>
      <c r="DA12" s="147"/>
      <c r="DB12" s="147"/>
      <c r="DC12" s="147"/>
      <c r="DD12" s="147"/>
      <c r="DE12" s="147"/>
      <c r="DF12" s="147"/>
      <c r="DG12" s="147"/>
      <c r="DH12" s="147"/>
      <c r="DI12" s="147"/>
      <c r="DJ12" s="147"/>
      <c r="DK12" s="147"/>
      <c r="DL12" s="449">
        <f t="shared" si="5"/>
        <v>40800000</v>
      </c>
      <c r="DM12" s="145">
        <f t="shared" si="1"/>
        <v>163200000</v>
      </c>
      <c r="DN12" s="148" t="s">
        <v>1170</v>
      </c>
    </row>
    <row r="13" spans="1:118" ht="178.5" x14ac:dyDescent="0.25">
      <c r="A13" s="11">
        <v>1</v>
      </c>
      <c r="B13" s="11" t="s">
        <v>25</v>
      </c>
      <c r="C13" s="11" t="s">
        <v>112</v>
      </c>
      <c r="D13" s="11" t="s">
        <v>113</v>
      </c>
      <c r="E13" s="11" t="s">
        <v>114</v>
      </c>
      <c r="F13" s="54" t="s">
        <v>149</v>
      </c>
      <c r="G13" s="11" t="s">
        <v>150</v>
      </c>
      <c r="H13" s="24">
        <v>0</v>
      </c>
      <c r="I13" s="24">
        <v>2023</v>
      </c>
      <c r="J13" s="24" t="s">
        <v>151</v>
      </c>
      <c r="K13" s="24" t="s">
        <v>32</v>
      </c>
      <c r="L13" s="24" t="s">
        <v>33</v>
      </c>
      <c r="M13" s="24">
        <v>1</v>
      </c>
      <c r="N13" s="24">
        <v>1</v>
      </c>
      <c r="O13" s="149" t="s">
        <v>161</v>
      </c>
      <c r="P13" s="149" t="s">
        <v>162</v>
      </c>
      <c r="Q13" s="159">
        <v>5</v>
      </c>
      <c r="R13" s="160">
        <v>2023</v>
      </c>
      <c r="S13" s="195" t="s">
        <v>163</v>
      </c>
      <c r="T13" s="149" t="s">
        <v>37</v>
      </c>
      <c r="U13" s="149" t="s">
        <v>124</v>
      </c>
      <c r="V13" s="159">
        <v>6</v>
      </c>
      <c r="W13" s="159">
        <v>6</v>
      </c>
      <c r="X13" s="159">
        <v>6</v>
      </c>
      <c r="Y13" s="159">
        <v>6</v>
      </c>
      <c r="Z13" s="159">
        <v>6</v>
      </c>
      <c r="AA13" s="159">
        <v>6</v>
      </c>
      <c r="AB13" s="145"/>
      <c r="AC13" s="145"/>
      <c r="AD13" s="145"/>
      <c r="AE13" s="145"/>
      <c r="AF13" s="145">
        <v>34935908</v>
      </c>
      <c r="AG13" s="145"/>
      <c r="AH13" s="145"/>
      <c r="AI13" s="145"/>
      <c r="AJ13" s="145"/>
      <c r="AK13" s="145"/>
      <c r="AL13" s="145"/>
      <c r="AM13" s="145"/>
      <c r="AN13" s="145"/>
      <c r="AO13" s="145"/>
      <c r="AP13" s="145"/>
      <c r="AQ13" s="145"/>
      <c r="AR13" s="145"/>
      <c r="AS13" s="145"/>
      <c r="AT13" s="145"/>
      <c r="AU13" s="145"/>
      <c r="AV13" s="145"/>
      <c r="AW13" s="208"/>
      <c r="AX13" s="413">
        <f t="shared" si="2"/>
        <v>34935908</v>
      </c>
      <c r="AY13" s="208">
        <f>AB13+(AB13*2.894%)</f>
        <v>0</v>
      </c>
      <c r="AZ13" s="145"/>
      <c r="BA13" s="145"/>
      <c r="BB13" s="145"/>
      <c r="BC13" s="145">
        <v>38923500</v>
      </c>
      <c r="BD13" s="145"/>
      <c r="BE13" s="145"/>
      <c r="BF13" s="145"/>
      <c r="BG13" s="145"/>
      <c r="BH13" s="145"/>
      <c r="BI13" s="145"/>
      <c r="BJ13" s="145"/>
      <c r="BK13" s="145"/>
      <c r="BL13" s="145"/>
      <c r="BM13" s="145"/>
      <c r="BN13" s="145"/>
      <c r="BO13" s="145"/>
      <c r="BP13" s="145"/>
      <c r="BQ13" s="145"/>
      <c r="BR13" s="208"/>
      <c r="BS13" s="208"/>
      <c r="BT13" s="413">
        <f t="shared" si="4"/>
        <v>38923500</v>
      </c>
      <c r="BU13" s="145"/>
      <c r="BV13" s="145"/>
      <c r="BW13" s="145"/>
      <c r="BX13" s="145"/>
      <c r="BY13" s="145">
        <v>38923500</v>
      </c>
      <c r="BZ13" s="145"/>
      <c r="CA13" s="145"/>
      <c r="CB13" s="145"/>
      <c r="CC13" s="145"/>
      <c r="CD13" s="145"/>
      <c r="CE13" s="145"/>
      <c r="CF13" s="145"/>
      <c r="CG13" s="145"/>
      <c r="CH13" s="145"/>
      <c r="CI13" s="145"/>
      <c r="CJ13" s="145"/>
      <c r="CK13" s="145"/>
      <c r="CL13" s="145"/>
      <c r="CM13" s="145"/>
      <c r="CN13" s="145"/>
      <c r="CO13" s="145"/>
      <c r="CP13" s="439">
        <f t="shared" si="3"/>
        <v>38923500</v>
      </c>
      <c r="CQ13" s="145">
        <v>0</v>
      </c>
      <c r="CR13" s="145"/>
      <c r="CS13" s="145"/>
      <c r="CT13" s="145"/>
      <c r="CU13" s="145">
        <v>38923500</v>
      </c>
      <c r="CV13" s="147"/>
      <c r="CW13" s="147"/>
      <c r="CX13" s="147"/>
      <c r="CY13" s="147"/>
      <c r="CZ13" s="147"/>
      <c r="DA13" s="147"/>
      <c r="DB13" s="147"/>
      <c r="DC13" s="147"/>
      <c r="DD13" s="147"/>
      <c r="DE13" s="147"/>
      <c r="DF13" s="147"/>
      <c r="DG13" s="147"/>
      <c r="DH13" s="147"/>
      <c r="DI13" s="147"/>
      <c r="DJ13" s="147"/>
      <c r="DK13" s="147"/>
      <c r="DL13" s="449">
        <f t="shared" si="5"/>
        <v>38923500</v>
      </c>
      <c r="DM13" s="145">
        <f t="shared" si="1"/>
        <v>151706408</v>
      </c>
      <c r="DN13" s="148" t="s">
        <v>1170</v>
      </c>
    </row>
    <row r="14" spans="1:118" ht="140.25" x14ac:dyDescent="0.25">
      <c r="A14" s="11">
        <v>1</v>
      </c>
      <c r="B14" s="11" t="s">
        <v>25</v>
      </c>
      <c r="C14" s="11" t="s">
        <v>112</v>
      </c>
      <c r="D14" s="11" t="s">
        <v>113</v>
      </c>
      <c r="E14" s="11" t="s">
        <v>114</v>
      </c>
      <c r="F14" s="54" t="s">
        <v>149</v>
      </c>
      <c r="G14" s="11" t="s">
        <v>150</v>
      </c>
      <c r="H14" s="24">
        <v>0</v>
      </c>
      <c r="I14" s="24">
        <v>2023</v>
      </c>
      <c r="J14" s="24" t="s">
        <v>151</v>
      </c>
      <c r="K14" s="24" t="s">
        <v>32</v>
      </c>
      <c r="L14" s="24" t="s">
        <v>33</v>
      </c>
      <c r="M14" s="24">
        <v>1</v>
      </c>
      <c r="N14" s="24">
        <v>1</v>
      </c>
      <c r="O14" s="149" t="s">
        <v>164</v>
      </c>
      <c r="P14" s="149" t="s">
        <v>165</v>
      </c>
      <c r="Q14" s="159">
        <v>4</v>
      </c>
      <c r="R14" s="160">
        <v>2023</v>
      </c>
      <c r="S14" s="195" t="s">
        <v>163</v>
      </c>
      <c r="T14" s="149" t="s">
        <v>37</v>
      </c>
      <c r="U14" s="149" t="s">
        <v>38</v>
      </c>
      <c r="V14" s="159">
        <v>4</v>
      </c>
      <c r="W14" s="159">
        <v>4</v>
      </c>
      <c r="X14" s="159">
        <v>4</v>
      </c>
      <c r="Y14" s="159">
        <v>4</v>
      </c>
      <c r="Z14" s="159">
        <v>4</v>
      </c>
      <c r="AA14" s="159">
        <v>4</v>
      </c>
      <c r="AB14" s="145"/>
      <c r="AC14" s="145"/>
      <c r="AD14" s="145"/>
      <c r="AE14" s="145"/>
      <c r="AF14" s="145">
        <v>101406492</v>
      </c>
      <c r="AG14" s="145"/>
      <c r="AH14" s="145"/>
      <c r="AI14" s="145"/>
      <c r="AJ14" s="145"/>
      <c r="AK14" s="145"/>
      <c r="AL14" s="145"/>
      <c r="AM14" s="145"/>
      <c r="AN14" s="145"/>
      <c r="AO14" s="145"/>
      <c r="AP14" s="145"/>
      <c r="AQ14" s="145"/>
      <c r="AR14" s="145"/>
      <c r="AS14" s="145"/>
      <c r="AT14" s="145"/>
      <c r="AU14" s="145"/>
      <c r="AV14" s="145"/>
      <c r="AW14" s="208"/>
      <c r="AX14" s="413">
        <f t="shared" si="2"/>
        <v>101406492</v>
      </c>
      <c r="AY14" s="208">
        <f>AB14+(AB14*2.894%)</f>
        <v>0</v>
      </c>
      <c r="AZ14" s="145"/>
      <c r="BA14" s="145"/>
      <c r="BB14" s="145"/>
      <c r="BC14" s="145">
        <v>90405000</v>
      </c>
      <c r="BD14" s="145"/>
      <c r="BE14" s="145"/>
      <c r="BF14" s="145"/>
      <c r="BG14" s="145"/>
      <c r="BH14" s="145"/>
      <c r="BI14" s="145"/>
      <c r="BJ14" s="145"/>
      <c r="BK14" s="145"/>
      <c r="BL14" s="145"/>
      <c r="BM14" s="145"/>
      <c r="BN14" s="145"/>
      <c r="BO14" s="145"/>
      <c r="BP14" s="145"/>
      <c r="BQ14" s="145"/>
      <c r="BR14" s="208"/>
      <c r="BS14" s="208"/>
      <c r="BT14" s="413">
        <f t="shared" si="4"/>
        <v>90405000</v>
      </c>
      <c r="BU14" s="145"/>
      <c r="BV14" s="145"/>
      <c r="BW14" s="145"/>
      <c r="BX14" s="145"/>
      <c r="BY14" s="145">
        <v>90405000</v>
      </c>
      <c r="BZ14" s="145"/>
      <c r="CA14" s="145"/>
      <c r="CB14" s="145"/>
      <c r="CC14" s="145"/>
      <c r="CD14" s="145"/>
      <c r="CE14" s="145"/>
      <c r="CF14" s="145"/>
      <c r="CG14" s="145"/>
      <c r="CH14" s="145"/>
      <c r="CI14" s="145"/>
      <c r="CJ14" s="145"/>
      <c r="CK14" s="145"/>
      <c r="CL14" s="145"/>
      <c r="CM14" s="145"/>
      <c r="CN14" s="145"/>
      <c r="CO14" s="145"/>
      <c r="CP14" s="439">
        <f t="shared" si="3"/>
        <v>90405000</v>
      </c>
      <c r="CQ14" s="145">
        <v>0</v>
      </c>
      <c r="CR14" s="145"/>
      <c r="CS14" s="145"/>
      <c r="CT14" s="145"/>
      <c r="CU14" s="145">
        <v>90405000</v>
      </c>
      <c r="CV14" s="147"/>
      <c r="CW14" s="147"/>
      <c r="CX14" s="147"/>
      <c r="CY14" s="147"/>
      <c r="CZ14" s="147"/>
      <c r="DA14" s="147"/>
      <c r="DB14" s="147"/>
      <c r="DC14" s="147"/>
      <c r="DD14" s="147"/>
      <c r="DE14" s="147"/>
      <c r="DF14" s="147"/>
      <c r="DG14" s="147"/>
      <c r="DH14" s="147"/>
      <c r="DI14" s="147"/>
      <c r="DJ14" s="147"/>
      <c r="DK14" s="147"/>
      <c r="DL14" s="449">
        <f t="shared" si="5"/>
        <v>90405000</v>
      </c>
      <c r="DM14" s="145">
        <f t="shared" si="1"/>
        <v>372621492</v>
      </c>
      <c r="DN14" s="148" t="s">
        <v>1170</v>
      </c>
    </row>
    <row r="15" spans="1:118" ht="132" x14ac:dyDescent="0.25">
      <c r="A15" s="11">
        <v>1</v>
      </c>
      <c r="B15" s="11" t="s">
        <v>25</v>
      </c>
      <c r="C15" s="11" t="s">
        <v>112</v>
      </c>
      <c r="D15" s="11" t="s">
        <v>113</v>
      </c>
      <c r="E15" s="11" t="s">
        <v>114</v>
      </c>
      <c r="F15" s="54" t="s">
        <v>149</v>
      </c>
      <c r="G15" s="11" t="s">
        <v>150</v>
      </c>
      <c r="H15" s="24">
        <v>0</v>
      </c>
      <c r="I15" s="24">
        <v>2023</v>
      </c>
      <c r="J15" s="24" t="s">
        <v>151</v>
      </c>
      <c r="K15" s="24" t="s">
        <v>32</v>
      </c>
      <c r="L15" s="24" t="s">
        <v>33</v>
      </c>
      <c r="M15" s="24">
        <v>1</v>
      </c>
      <c r="N15" s="24">
        <v>1</v>
      </c>
      <c r="O15" s="149" t="s">
        <v>166</v>
      </c>
      <c r="P15" s="149" t="s">
        <v>167</v>
      </c>
      <c r="Q15" s="159">
        <v>4</v>
      </c>
      <c r="R15" s="160">
        <v>2023</v>
      </c>
      <c r="S15" s="195" t="s">
        <v>168</v>
      </c>
      <c r="T15" s="149" t="s">
        <v>37</v>
      </c>
      <c r="U15" s="149" t="s">
        <v>169</v>
      </c>
      <c r="V15" s="159">
        <v>4</v>
      </c>
      <c r="W15" s="159">
        <v>4</v>
      </c>
      <c r="X15" s="159">
        <v>4</v>
      </c>
      <c r="Y15" s="159">
        <v>4</v>
      </c>
      <c r="Z15" s="159">
        <v>4</v>
      </c>
      <c r="AA15" s="159">
        <v>4</v>
      </c>
      <c r="AB15" s="145"/>
      <c r="AC15" s="145"/>
      <c r="AD15" s="145"/>
      <c r="AE15" s="145"/>
      <c r="AF15" s="145">
        <v>1046925670</v>
      </c>
      <c r="AG15" s="145"/>
      <c r="AH15" s="145"/>
      <c r="AI15" s="145"/>
      <c r="AJ15" s="145"/>
      <c r="AK15" s="145"/>
      <c r="AL15" s="145"/>
      <c r="AM15" s="145"/>
      <c r="AN15" s="145"/>
      <c r="AO15" s="145"/>
      <c r="AP15" s="145"/>
      <c r="AQ15" s="145"/>
      <c r="AR15" s="145"/>
      <c r="AS15" s="145"/>
      <c r="AT15" s="145"/>
      <c r="AU15" s="145"/>
      <c r="AV15" s="145"/>
      <c r="AW15" s="208"/>
      <c r="AX15" s="413">
        <f t="shared" si="2"/>
        <v>1046925670</v>
      </c>
      <c r="AY15" s="208">
        <f>AB15+(AB15*2.894%)</f>
        <v>0</v>
      </c>
      <c r="AZ15" s="145"/>
      <c r="BA15" s="145"/>
      <c r="BB15" s="145"/>
      <c r="BC15" s="145">
        <v>896924670</v>
      </c>
      <c r="BD15" s="145"/>
      <c r="BE15" s="145"/>
      <c r="BF15" s="145"/>
      <c r="BG15" s="145"/>
      <c r="BH15" s="145"/>
      <c r="BI15" s="145"/>
      <c r="BJ15" s="145"/>
      <c r="BK15" s="145"/>
      <c r="BL15" s="145"/>
      <c r="BM15" s="145"/>
      <c r="BN15" s="145"/>
      <c r="BO15" s="145"/>
      <c r="BP15" s="145"/>
      <c r="BQ15" s="145"/>
      <c r="BR15" s="208"/>
      <c r="BS15" s="208"/>
      <c r="BT15" s="413">
        <f t="shared" si="4"/>
        <v>896924670</v>
      </c>
      <c r="BU15" s="145"/>
      <c r="BV15" s="145"/>
      <c r="BW15" s="145"/>
      <c r="BX15" s="145"/>
      <c r="BY15" s="145">
        <v>896924670</v>
      </c>
      <c r="BZ15" s="145"/>
      <c r="CA15" s="145"/>
      <c r="CB15" s="145"/>
      <c r="CC15" s="145"/>
      <c r="CD15" s="145"/>
      <c r="CE15" s="145"/>
      <c r="CF15" s="145"/>
      <c r="CG15" s="145"/>
      <c r="CH15" s="145"/>
      <c r="CI15" s="145"/>
      <c r="CJ15" s="145"/>
      <c r="CK15" s="145"/>
      <c r="CL15" s="145"/>
      <c r="CM15" s="145"/>
      <c r="CN15" s="145"/>
      <c r="CO15" s="145"/>
      <c r="CP15" s="439">
        <f t="shared" si="3"/>
        <v>896924670</v>
      </c>
      <c r="CQ15" s="145">
        <v>0</v>
      </c>
      <c r="CR15" s="145"/>
      <c r="CS15" s="145"/>
      <c r="CT15" s="145"/>
      <c r="CU15" s="145">
        <v>896924670</v>
      </c>
      <c r="CV15" s="147"/>
      <c r="CW15" s="147"/>
      <c r="CX15" s="147"/>
      <c r="CY15" s="147"/>
      <c r="CZ15" s="147"/>
      <c r="DA15" s="147"/>
      <c r="DB15" s="147"/>
      <c r="DC15" s="147"/>
      <c r="DD15" s="147"/>
      <c r="DE15" s="147"/>
      <c r="DF15" s="147"/>
      <c r="DG15" s="147"/>
      <c r="DH15" s="147"/>
      <c r="DI15" s="147"/>
      <c r="DJ15" s="147"/>
      <c r="DK15" s="147"/>
      <c r="DL15" s="449">
        <f t="shared" si="5"/>
        <v>896924670</v>
      </c>
      <c r="DM15" s="145">
        <f t="shared" si="1"/>
        <v>3737699680</v>
      </c>
      <c r="DN15" s="148" t="s">
        <v>1170</v>
      </c>
    </row>
    <row r="16" spans="1:118" ht="132" x14ac:dyDescent="0.25">
      <c r="A16" s="11">
        <v>1</v>
      </c>
      <c r="B16" s="11" t="s">
        <v>25</v>
      </c>
      <c r="C16" s="11" t="s">
        <v>112</v>
      </c>
      <c r="D16" s="11" t="s">
        <v>113</v>
      </c>
      <c r="E16" s="11" t="s">
        <v>114</v>
      </c>
      <c r="F16" s="54" t="s">
        <v>149</v>
      </c>
      <c r="G16" s="11" t="s">
        <v>150</v>
      </c>
      <c r="H16" s="24">
        <v>0</v>
      </c>
      <c r="I16" s="24">
        <v>2023</v>
      </c>
      <c r="J16" s="24" t="s">
        <v>151</v>
      </c>
      <c r="K16" s="24" t="s">
        <v>32</v>
      </c>
      <c r="L16" s="24" t="s">
        <v>33</v>
      </c>
      <c r="M16" s="24">
        <v>1</v>
      </c>
      <c r="N16" s="24">
        <v>1</v>
      </c>
      <c r="O16" s="149" t="s">
        <v>170</v>
      </c>
      <c r="P16" s="149" t="s">
        <v>171</v>
      </c>
      <c r="Q16" s="149">
        <v>1</v>
      </c>
      <c r="R16" s="149">
        <v>2023</v>
      </c>
      <c r="S16" s="149" t="s">
        <v>172</v>
      </c>
      <c r="T16" s="149" t="s">
        <v>37</v>
      </c>
      <c r="U16" s="149" t="s">
        <v>169</v>
      </c>
      <c r="V16" s="149">
        <v>1</v>
      </c>
      <c r="W16" s="149">
        <v>1</v>
      </c>
      <c r="X16" s="149">
        <v>1</v>
      </c>
      <c r="Y16" s="149">
        <v>1</v>
      </c>
      <c r="Z16" s="149">
        <v>1</v>
      </c>
      <c r="AA16" s="149">
        <v>1</v>
      </c>
      <c r="AB16" s="145">
        <v>0</v>
      </c>
      <c r="AC16" s="145"/>
      <c r="AD16" s="145"/>
      <c r="AE16" s="145"/>
      <c r="AF16" s="145">
        <v>123574500</v>
      </c>
      <c r="AG16" s="145"/>
      <c r="AH16" s="145"/>
      <c r="AI16" s="145"/>
      <c r="AJ16" s="145"/>
      <c r="AK16" s="145"/>
      <c r="AL16" s="145"/>
      <c r="AM16" s="145"/>
      <c r="AN16" s="145"/>
      <c r="AO16" s="145"/>
      <c r="AP16" s="145"/>
      <c r="AQ16" s="145"/>
      <c r="AR16" s="145"/>
      <c r="AS16" s="145"/>
      <c r="AT16" s="145"/>
      <c r="AU16" s="145"/>
      <c r="AV16" s="145"/>
      <c r="AW16" s="208"/>
      <c r="AX16" s="413">
        <f t="shared" si="2"/>
        <v>123574500</v>
      </c>
      <c r="AY16" s="208">
        <f>AB16+(AB16*2.894%)</f>
        <v>0</v>
      </c>
      <c r="AZ16" s="145"/>
      <c r="BA16" s="145"/>
      <c r="BB16" s="145"/>
      <c r="BC16" s="145">
        <v>88137000</v>
      </c>
      <c r="BD16" s="145"/>
      <c r="BE16" s="145"/>
      <c r="BF16" s="145"/>
      <c r="BG16" s="145"/>
      <c r="BH16" s="145"/>
      <c r="BI16" s="145"/>
      <c r="BJ16" s="145"/>
      <c r="BK16" s="145"/>
      <c r="BL16" s="145"/>
      <c r="BM16" s="145"/>
      <c r="BN16" s="145"/>
      <c r="BO16" s="145"/>
      <c r="BP16" s="145"/>
      <c r="BQ16" s="145"/>
      <c r="BR16" s="208"/>
      <c r="BS16" s="208"/>
      <c r="BT16" s="413">
        <f t="shared" si="4"/>
        <v>88137000</v>
      </c>
      <c r="BU16" s="145"/>
      <c r="BV16" s="145"/>
      <c r="BW16" s="145"/>
      <c r="BX16" s="145"/>
      <c r="BY16" s="145">
        <v>88137000</v>
      </c>
      <c r="BZ16" s="145"/>
      <c r="CA16" s="145"/>
      <c r="CB16" s="145"/>
      <c r="CC16" s="145"/>
      <c r="CD16" s="145"/>
      <c r="CE16" s="145"/>
      <c r="CF16" s="145"/>
      <c r="CG16" s="145"/>
      <c r="CH16" s="145"/>
      <c r="CI16" s="145"/>
      <c r="CJ16" s="145"/>
      <c r="CK16" s="145"/>
      <c r="CL16" s="145"/>
      <c r="CM16" s="145"/>
      <c r="CN16" s="145"/>
      <c r="CO16" s="145"/>
      <c r="CP16" s="439">
        <f t="shared" si="3"/>
        <v>88137000</v>
      </c>
      <c r="CQ16" s="145">
        <v>0</v>
      </c>
      <c r="CR16" s="145"/>
      <c r="CS16" s="145"/>
      <c r="CT16" s="145"/>
      <c r="CU16" s="145">
        <v>88137000</v>
      </c>
      <c r="CV16" s="147"/>
      <c r="CW16" s="147"/>
      <c r="CX16" s="147"/>
      <c r="CY16" s="147"/>
      <c r="CZ16" s="147"/>
      <c r="DA16" s="147"/>
      <c r="DB16" s="147"/>
      <c r="DC16" s="147"/>
      <c r="DD16" s="147"/>
      <c r="DE16" s="147"/>
      <c r="DF16" s="147"/>
      <c r="DG16" s="147"/>
      <c r="DH16" s="147"/>
      <c r="DI16" s="147"/>
      <c r="DJ16" s="147"/>
      <c r="DK16" s="147"/>
      <c r="DL16" s="449">
        <f t="shared" si="5"/>
        <v>88137000</v>
      </c>
      <c r="DM16" s="145">
        <f t="shared" si="1"/>
        <v>387985500</v>
      </c>
      <c r="DN16" s="148" t="s">
        <v>1170</v>
      </c>
    </row>
    <row r="17" spans="1:118" ht="132" x14ac:dyDescent="0.25">
      <c r="A17" s="11">
        <v>1</v>
      </c>
      <c r="B17" s="11" t="s">
        <v>25</v>
      </c>
      <c r="C17" s="11" t="s">
        <v>112</v>
      </c>
      <c r="D17" s="11" t="s">
        <v>113</v>
      </c>
      <c r="E17" s="11" t="s">
        <v>114</v>
      </c>
      <c r="F17" s="54" t="s">
        <v>173</v>
      </c>
      <c r="G17" s="11" t="s">
        <v>174</v>
      </c>
      <c r="H17" s="196">
        <v>0</v>
      </c>
      <c r="I17" s="24">
        <v>2023</v>
      </c>
      <c r="J17" s="24" t="s">
        <v>175</v>
      </c>
      <c r="K17" s="24" t="s">
        <v>176</v>
      </c>
      <c r="L17" s="24" t="s">
        <v>33</v>
      </c>
      <c r="M17" s="194">
        <v>0.4</v>
      </c>
      <c r="N17" s="194">
        <v>0.4</v>
      </c>
      <c r="O17" s="149" t="s">
        <v>177</v>
      </c>
      <c r="P17" s="149" t="s">
        <v>178</v>
      </c>
      <c r="Q17" s="149">
        <v>0</v>
      </c>
      <c r="R17" s="149">
        <v>2023</v>
      </c>
      <c r="S17" s="149" t="s">
        <v>179</v>
      </c>
      <c r="T17" s="149" t="s">
        <v>37</v>
      </c>
      <c r="U17" s="149" t="s">
        <v>124</v>
      </c>
      <c r="V17" s="149">
        <v>1</v>
      </c>
      <c r="W17" s="149">
        <v>1</v>
      </c>
      <c r="X17" s="149">
        <v>0</v>
      </c>
      <c r="Y17" s="149">
        <v>0.5</v>
      </c>
      <c r="Z17" s="149">
        <v>0.75</v>
      </c>
      <c r="AA17" s="149">
        <v>1</v>
      </c>
      <c r="AB17" s="145"/>
      <c r="AC17" s="145"/>
      <c r="AD17" s="145"/>
      <c r="AE17" s="145"/>
      <c r="AF17" s="150"/>
      <c r="AG17" s="150"/>
      <c r="AH17" s="150"/>
      <c r="AI17" s="150"/>
      <c r="AJ17" s="150"/>
      <c r="AK17" s="150"/>
      <c r="AL17" s="150"/>
      <c r="AM17" s="150"/>
      <c r="AN17" s="150"/>
      <c r="AO17" s="150"/>
      <c r="AP17" s="150"/>
      <c r="AQ17" s="150"/>
      <c r="AR17" s="150"/>
      <c r="AS17" s="150"/>
      <c r="AT17" s="150"/>
      <c r="AU17" s="150"/>
      <c r="AV17" s="150"/>
      <c r="AW17" s="203"/>
      <c r="AX17" s="413">
        <f t="shared" si="2"/>
        <v>0</v>
      </c>
      <c r="AY17" s="208">
        <v>0</v>
      </c>
      <c r="AZ17" s="145"/>
      <c r="BA17" s="145"/>
      <c r="BB17" s="145"/>
      <c r="BC17" s="145">
        <v>26365500</v>
      </c>
      <c r="BD17" s="145"/>
      <c r="BE17" s="145"/>
      <c r="BF17" s="145"/>
      <c r="BG17" s="145"/>
      <c r="BH17" s="145"/>
      <c r="BI17" s="145"/>
      <c r="BJ17" s="145"/>
      <c r="BK17" s="145"/>
      <c r="BL17" s="145"/>
      <c r="BM17" s="145"/>
      <c r="BN17" s="145"/>
      <c r="BO17" s="145"/>
      <c r="BP17" s="145"/>
      <c r="BQ17" s="145"/>
      <c r="BR17" s="208"/>
      <c r="BS17" s="208"/>
      <c r="BT17" s="413">
        <f t="shared" si="4"/>
        <v>26365500</v>
      </c>
      <c r="BU17" s="145"/>
      <c r="BV17" s="145"/>
      <c r="BW17" s="145"/>
      <c r="BX17" s="145"/>
      <c r="BY17" s="145">
        <v>26365500</v>
      </c>
      <c r="BZ17" s="145"/>
      <c r="CA17" s="145"/>
      <c r="CB17" s="145"/>
      <c r="CC17" s="145"/>
      <c r="CD17" s="145"/>
      <c r="CE17" s="145"/>
      <c r="CF17" s="145"/>
      <c r="CG17" s="145"/>
      <c r="CH17" s="145"/>
      <c r="CI17" s="145"/>
      <c r="CJ17" s="145"/>
      <c r="CK17" s="145"/>
      <c r="CL17" s="145"/>
      <c r="CM17" s="145"/>
      <c r="CN17" s="145"/>
      <c r="CO17" s="145"/>
      <c r="CP17" s="439">
        <f t="shared" si="3"/>
        <v>26365500</v>
      </c>
      <c r="CQ17" s="145">
        <v>0</v>
      </c>
      <c r="CR17" s="145"/>
      <c r="CS17" s="145"/>
      <c r="CT17" s="145"/>
      <c r="CU17" s="145">
        <v>26365500</v>
      </c>
      <c r="CV17" s="147"/>
      <c r="CW17" s="147"/>
      <c r="CX17" s="147"/>
      <c r="CY17" s="147"/>
      <c r="CZ17" s="147"/>
      <c r="DA17" s="147"/>
      <c r="DB17" s="147"/>
      <c r="DC17" s="147"/>
      <c r="DD17" s="147"/>
      <c r="DE17" s="147"/>
      <c r="DF17" s="147"/>
      <c r="DG17" s="147"/>
      <c r="DH17" s="147"/>
      <c r="DI17" s="147"/>
      <c r="DJ17" s="147"/>
      <c r="DK17" s="147"/>
      <c r="DL17" s="449">
        <f t="shared" si="5"/>
        <v>26365500</v>
      </c>
      <c r="DM17" s="145">
        <f t="shared" si="1"/>
        <v>79096500</v>
      </c>
      <c r="DN17" s="148" t="s">
        <v>1170</v>
      </c>
    </row>
    <row r="18" spans="1:118" ht="132" x14ac:dyDescent="0.25">
      <c r="A18" s="11">
        <v>1</v>
      </c>
      <c r="B18" s="11" t="s">
        <v>25</v>
      </c>
      <c r="C18" s="11" t="s">
        <v>112</v>
      </c>
      <c r="D18" s="11" t="s">
        <v>113</v>
      </c>
      <c r="E18" s="11" t="s">
        <v>114</v>
      </c>
      <c r="F18" s="54" t="s">
        <v>173</v>
      </c>
      <c r="G18" s="11" t="s">
        <v>174</v>
      </c>
      <c r="H18" s="196">
        <v>0</v>
      </c>
      <c r="I18" s="24">
        <v>2023</v>
      </c>
      <c r="J18" s="24" t="s">
        <v>175</v>
      </c>
      <c r="K18" s="24" t="s">
        <v>176</v>
      </c>
      <c r="L18" s="24" t="s">
        <v>33</v>
      </c>
      <c r="M18" s="194">
        <v>0.4</v>
      </c>
      <c r="N18" s="194">
        <v>0.4</v>
      </c>
      <c r="O18" s="149" t="s">
        <v>180</v>
      </c>
      <c r="P18" s="149" t="s">
        <v>181</v>
      </c>
      <c r="Q18" s="149">
        <v>2</v>
      </c>
      <c r="R18" s="149">
        <v>2023</v>
      </c>
      <c r="S18" s="149" t="s">
        <v>182</v>
      </c>
      <c r="T18" s="149" t="s">
        <v>37</v>
      </c>
      <c r="U18" s="149" t="s">
        <v>124</v>
      </c>
      <c r="V18" s="149">
        <v>25</v>
      </c>
      <c r="W18" s="149">
        <v>27</v>
      </c>
      <c r="X18" s="149">
        <v>2</v>
      </c>
      <c r="Y18" s="149">
        <v>10</v>
      </c>
      <c r="Z18" s="149">
        <v>2</v>
      </c>
      <c r="AA18" s="149">
        <v>11</v>
      </c>
      <c r="AB18" s="145">
        <v>42000000</v>
      </c>
      <c r="AC18" s="145"/>
      <c r="AD18" s="145"/>
      <c r="AE18" s="145"/>
      <c r="AF18" s="145">
        <f>30907800*2</f>
        <v>61815600</v>
      </c>
      <c r="AG18" s="145"/>
      <c r="AH18" s="145"/>
      <c r="AI18" s="145"/>
      <c r="AJ18" s="145"/>
      <c r="AK18" s="145"/>
      <c r="AL18" s="145"/>
      <c r="AM18" s="145"/>
      <c r="AN18" s="145"/>
      <c r="AO18" s="145"/>
      <c r="AP18" s="145"/>
      <c r="AQ18" s="145"/>
      <c r="AR18" s="145"/>
      <c r="AS18" s="145"/>
      <c r="AT18" s="145"/>
      <c r="AU18" s="145"/>
      <c r="AV18" s="145"/>
      <c r="AW18" s="208"/>
      <c r="AX18" s="413">
        <f t="shared" si="2"/>
        <v>103815600</v>
      </c>
      <c r="AY18" s="208">
        <v>10000000</v>
      </c>
      <c r="AZ18" s="145"/>
      <c r="BA18" s="145"/>
      <c r="BB18" s="145"/>
      <c r="BC18" s="145">
        <v>64071000</v>
      </c>
      <c r="BD18" s="145"/>
      <c r="BE18" s="145"/>
      <c r="BF18" s="145"/>
      <c r="BG18" s="145"/>
      <c r="BH18" s="145"/>
      <c r="BI18" s="145"/>
      <c r="BJ18" s="145"/>
      <c r="BK18" s="145"/>
      <c r="BL18" s="145"/>
      <c r="BM18" s="145"/>
      <c r="BN18" s="145"/>
      <c r="BO18" s="145"/>
      <c r="BP18" s="145"/>
      <c r="BQ18" s="145"/>
      <c r="BR18" s="208"/>
      <c r="BS18" s="208"/>
      <c r="BT18" s="413">
        <f t="shared" si="4"/>
        <v>74071000</v>
      </c>
      <c r="BU18" s="145">
        <v>12000000</v>
      </c>
      <c r="BV18" s="145"/>
      <c r="BW18" s="145"/>
      <c r="BX18" s="145"/>
      <c r="BY18" s="145">
        <v>64071000</v>
      </c>
      <c r="BZ18" s="145"/>
      <c r="CA18" s="145"/>
      <c r="CB18" s="145"/>
      <c r="CC18" s="145"/>
      <c r="CD18" s="145"/>
      <c r="CE18" s="145"/>
      <c r="CF18" s="145"/>
      <c r="CG18" s="145"/>
      <c r="CH18" s="145"/>
      <c r="CI18" s="145"/>
      <c r="CJ18" s="145"/>
      <c r="CK18" s="145"/>
      <c r="CL18" s="145"/>
      <c r="CM18" s="145"/>
      <c r="CN18" s="145"/>
      <c r="CO18" s="145"/>
      <c r="CP18" s="439">
        <f t="shared" si="3"/>
        <v>76071000</v>
      </c>
      <c r="CQ18" s="145">
        <v>14000000</v>
      </c>
      <c r="CR18" s="145"/>
      <c r="CS18" s="145"/>
      <c r="CT18" s="145"/>
      <c r="CU18" s="145">
        <v>64071000</v>
      </c>
      <c r="CV18" s="147"/>
      <c r="CW18" s="147"/>
      <c r="CX18" s="147"/>
      <c r="CY18" s="147"/>
      <c r="CZ18" s="147"/>
      <c r="DA18" s="147"/>
      <c r="DB18" s="147"/>
      <c r="DC18" s="147"/>
      <c r="DD18" s="147"/>
      <c r="DE18" s="147"/>
      <c r="DF18" s="147"/>
      <c r="DG18" s="147"/>
      <c r="DH18" s="147"/>
      <c r="DI18" s="147"/>
      <c r="DJ18" s="147"/>
      <c r="DK18" s="147"/>
      <c r="DL18" s="449">
        <f t="shared" si="5"/>
        <v>78071000</v>
      </c>
      <c r="DM18" s="145">
        <f t="shared" si="1"/>
        <v>332028600</v>
      </c>
      <c r="DN18" s="148" t="s">
        <v>1170</v>
      </c>
    </row>
    <row r="19" spans="1:118" ht="132" x14ac:dyDescent="0.25">
      <c r="A19" s="11">
        <v>1</v>
      </c>
      <c r="B19" s="11" t="s">
        <v>25</v>
      </c>
      <c r="C19" s="11" t="s">
        <v>112</v>
      </c>
      <c r="D19" s="11" t="s">
        <v>113</v>
      </c>
      <c r="E19" s="11" t="s">
        <v>114</v>
      </c>
      <c r="F19" s="54" t="s">
        <v>173</v>
      </c>
      <c r="G19" s="11" t="s">
        <v>174</v>
      </c>
      <c r="H19" s="196">
        <v>0</v>
      </c>
      <c r="I19" s="24">
        <v>2023</v>
      </c>
      <c r="J19" s="24" t="s">
        <v>175</v>
      </c>
      <c r="K19" s="24" t="s">
        <v>176</v>
      </c>
      <c r="L19" s="24" t="s">
        <v>33</v>
      </c>
      <c r="M19" s="194">
        <v>0.4</v>
      </c>
      <c r="N19" s="194">
        <v>0.4</v>
      </c>
      <c r="O19" s="149" t="s">
        <v>183</v>
      </c>
      <c r="P19" s="149" t="s">
        <v>184</v>
      </c>
      <c r="Q19" s="149">
        <v>0</v>
      </c>
      <c r="R19" s="149">
        <v>2023</v>
      </c>
      <c r="S19" s="149" t="s">
        <v>182</v>
      </c>
      <c r="T19" s="149" t="s">
        <v>37</v>
      </c>
      <c r="U19" s="149" t="s">
        <v>33</v>
      </c>
      <c r="V19" s="149">
        <v>4</v>
      </c>
      <c r="W19" s="149">
        <v>4</v>
      </c>
      <c r="X19" s="149">
        <v>1</v>
      </c>
      <c r="Y19" s="149">
        <v>1</v>
      </c>
      <c r="Z19" s="149">
        <v>1</v>
      </c>
      <c r="AA19" s="149">
        <v>1</v>
      </c>
      <c r="AB19" s="145">
        <v>55000000</v>
      </c>
      <c r="AC19" s="145"/>
      <c r="AD19" s="145"/>
      <c r="AE19" s="145"/>
      <c r="AF19" s="145">
        <f>23265000*2</f>
        <v>46530000</v>
      </c>
      <c r="AG19" s="145"/>
      <c r="AH19" s="145"/>
      <c r="AI19" s="145"/>
      <c r="AJ19" s="145"/>
      <c r="AK19" s="145"/>
      <c r="AL19" s="145"/>
      <c r="AM19" s="145"/>
      <c r="AN19" s="145"/>
      <c r="AO19" s="145"/>
      <c r="AP19" s="145"/>
      <c r="AQ19" s="145"/>
      <c r="AR19" s="145"/>
      <c r="AS19" s="145"/>
      <c r="AT19" s="145"/>
      <c r="AU19" s="145"/>
      <c r="AV19" s="145"/>
      <c r="AW19" s="208"/>
      <c r="AX19" s="413">
        <f t="shared" si="2"/>
        <v>101530000</v>
      </c>
      <c r="AY19" s="208">
        <v>5000000</v>
      </c>
      <c r="AZ19" s="145"/>
      <c r="BA19" s="145"/>
      <c r="BB19" s="145"/>
      <c r="BC19" s="145">
        <v>26365500</v>
      </c>
      <c r="BD19" s="145"/>
      <c r="BE19" s="145"/>
      <c r="BF19" s="145"/>
      <c r="BG19" s="145"/>
      <c r="BH19" s="145"/>
      <c r="BI19" s="145"/>
      <c r="BJ19" s="145"/>
      <c r="BK19" s="145"/>
      <c r="BL19" s="145"/>
      <c r="BM19" s="145"/>
      <c r="BN19" s="145"/>
      <c r="BO19" s="145"/>
      <c r="BP19" s="145"/>
      <c r="BQ19" s="145"/>
      <c r="BR19" s="208"/>
      <c r="BS19" s="208"/>
      <c r="BT19" s="413">
        <f t="shared" si="4"/>
        <v>31365500</v>
      </c>
      <c r="BU19" s="145">
        <v>6000000</v>
      </c>
      <c r="BV19" s="145"/>
      <c r="BW19" s="145"/>
      <c r="BX19" s="145"/>
      <c r="BY19" s="145">
        <v>26365500</v>
      </c>
      <c r="BZ19" s="145"/>
      <c r="CA19" s="145"/>
      <c r="CB19" s="145"/>
      <c r="CC19" s="145"/>
      <c r="CD19" s="145"/>
      <c r="CE19" s="145"/>
      <c r="CF19" s="145"/>
      <c r="CG19" s="145"/>
      <c r="CH19" s="145"/>
      <c r="CI19" s="145"/>
      <c r="CJ19" s="145"/>
      <c r="CK19" s="145"/>
      <c r="CL19" s="145"/>
      <c r="CM19" s="145"/>
      <c r="CN19" s="145"/>
      <c r="CO19" s="145"/>
      <c r="CP19" s="439">
        <f t="shared" si="3"/>
        <v>32365500</v>
      </c>
      <c r="CQ19" s="145">
        <v>7000000</v>
      </c>
      <c r="CR19" s="145"/>
      <c r="CS19" s="146"/>
      <c r="CT19" s="145"/>
      <c r="CU19" s="145">
        <v>26365500</v>
      </c>
      <c r="CV19" s="147"/>
      <c r="CW19" s="147"/>
      <c r="CX19" s="147"/>
      <c r="CY19" s="147"/>
      <c r="CZ19" s="147"/>
      <c r="DA19" s="147"/>
      <c r="DB19" s="147"/>
      <c r="DC19" s="147"/>
      <c r="DD19" s="147"/>
      <c r="DE19" s="147"/>
      <c r="DF19" s="147"/>
      <c r="DG19" s="147"/>
      <c r="DH19" s="147"/>
      <c r="DI19" s="147"/>
      <c r="DJ19" s="147"/>
      <c r="DK19" s="147"/>
      <c r="DL19" s="449">
        <f t="shared" si="5"/>
        <v>33365500</v>
      </c>
      <c r="DM19" s="145">
        <f t="shared" si="1"/>
        <v>198626500</v>
      </c>
      <c r="DN19" s="148" t="s">
        <v>1170</v>
      </c>
    </row>
    <row r="20" spans="1:118" ht="132" x14ac:dyDescent="0.25">
      <c r="A20" s="11">
        <v>1</v>
      </c>
      <c r="B20" s="11" t="s">
        <v>25</v>
      </c>
      <c r="C20" s="11" t="s">
        <v>112</v>
      </c>
      <c r="D20" s="11" t="s">
        <v>113</v>
      </c>
      <c r="E20" s="11" t="s">
        <v>114</v>
      </c>
      <c r="F20" s="54" t="s">
        <v>173</v>
      </c>
      <c r="G20" s="11" t="s">
        <v>174</v>
      </c>
      <c r="H20" s="196">
        <v>0</v>
      </c>
      <c r="I20" s="24">
        <v>2023</v>
      </c>
      <c r="J20" s="24" t="s">
        <v>175</v>
      </c>
      <c r="K20" s="24" t="s">
        <v>176</v>
      </c>
      <c r="L20" s="24" t="s">
        <v>33</v>
      </c>
      <c r="M20" s="194">
        <v>0.4</v>
      </c>
      <c r="N20" s="194">
        <v>0.4</v>
      </c>
      <c r="O20" s="149" t="s">
        <v>185</v>
      </c>
      <c r="P20" s="149" t="s">
        <v>186</v>
      </c>
      <c r="Q20" s="149">
        <v>0</v>
      </c>
      <c r="R20" s="149">
        <v>2023</v>
      </c>
      <c r="S20" s="149" t="s">
        <v>187</v>
      </c>
      <c r="T20" s="149" t="s">
        <v>37</v>
      </c>
      <c r="U20" s="149" t="s">
        <v>33</v>
      </c>
      <c r="V20" s="149">
        <v>4</v>
      </c>
      <c r="W20" s="149">
        <v>4</v>
      </c>
      <c r="X20" s="149">
        <v>1</v>
      </c>
      <c r="Y20" s="149">
        <v>1</v>
      </c>
      <c r="Z20" s="149">
        <v>1</v>
      </c>
      <c r="AA20" s="149">
        <v>1</v>
      </c>
      <c r="AB20" s="145">
        <v>5000000</v>
      </c>
      <c r="AC20" s="145"/>
      <c r="AD20" s="145"/>
      <c r="AE20" s="145"/>
      <c r="AF20" s="145">
        <v>152334000</v>
      </c>
      <c r="AG20" s="145"/>
      <c r="AH20" s="145"/>
      <c r="AI20" s="145"/>
      <c r="AJ20" s="145"/>
      <c r="AK20" s="145"/>
      <c r="AL20" s="145"/>
      <c r="AM20" s="145"/>
      <c r="AN20" s="145"/>
      <c r="AO20" s="145"/>
      <c r="AP20" s="145"/>
      <c r="AQ20" s="145"/>
      <c r="AR20" s="145"/>
      <c r="AS20" s="145"/>
      <c r="AT20" s="145"/>
      <c r="AU20" s="145"/>
      <c r="AV20" s="145"/>
      <c r="AW20" s="208"/>
      <c r="AX20" s="413">
        <f t="shared" si="2"/>
        <v>157334000</v>
      </c>
      <c r="AY20" s="208"/>
      <c r="AZ20" s="145"/>
      <c r="BA20" s="145"/>
      <c r="BB20" s="145"/>
      <c r="BC20" s="145">
        <v>125874000</v>
      </c>
      <c r="BD20" s="145"/>
      <c r="BE20" s="145"/>
      <c r="BF20" s="145"/>
      <c r="BG20" s="145"/>
      <c r="BH20" s="145"/>
      <c r="BI20" s="145"/>
      <c r="BJ20" s="145"/>
      <c r="BK20" s="145"/>
      <c r="BL20" s="145"/>
      <c r="BM20" s="145"/>
      <c r="BN20" s="145"/>
      <c r="BO20" s="145"/>
      <c r="BP20" s="145"/>
      <c r="BQ20" s="145"/>
      <c r="BR20" s="208"/>
      <c r="BS20" s="208"/>
      <c r="BT20" s="413">
        <f t="shared" si="4"/>
        <v>125874000</v>
      </c>
      <c r="BU20" s="145"/>
      <c r="BV20" s="145"/>
      <c r="BW20" s="145"/>
      <c r="BX20" s="145"/>
      <c r="BY20" s="145">
        <v>125874000</v>
      </c>
      <c r="BZ20" s="145"/>
      <c r="CA20" s="145"/>
      <c r="CB20" s="145"/>
      <c r="CC20" s="145"/>
      <c r="CD20" s="145"/>
      <c r="CE20" s="145"/>
      <c r="CF20" s="145"/>
      <c r="CG20" s="145"/>
      <c r="CH20" s="145"/>
      <c r="CI20" s="145"/>
      <c r="CJ20" s="145"/>
      <c r="CK20" s="145"/>
      <c r="CL20" s="145"/>
      <c r="CM20" s="145"/>
      <c r="CN20" s="145"/>
      <c r="CO20" s="145"/>
      <c r="CP20" s="439">
        <f t="shared" si="3"/>
        <v>125874000</v>
      </c>
      <c r="CQ20" s="145">
        <v>0</v>
      </c>
      <c r="CR20" s="145"/>
      <c r="CS20" s="145"/>
      <c r="CT20" s="145"/>
      <c r="CU20" s="145">
        <v>125874000</v>
      </c>
      <c r="CV20" s="147"/>
      <c r="CW20" s="147"/>
      <c r="CX20" s="147"/>
      <c r="CY20" s="147"/>
      <c r="CZ20" s="147"/>
      <c r="DA20" s="147"/>
      <c r="DB20" s="147"/>
      <c r="DC20" s="147"/>
      <c r="DD20" s="147"/>
      <c r="DE20" s="147"/>
      <c r="DF20" s="147"/>
      <c r="DG20" s="147"/>
      <c r="DH20" s="147"/>
      <c r="DI20" s="147"/>
      <c r="DJ20" s="147"/>
      <c r="DK20" s="147"/>
      <c r="DL20" s="449">
        <f t="shared" si="5"/>
        <v>125874000</v>
      </c>
      <c r="DM20" s="145">
        <f t="shared" si="1"/>
        <v>534956000</v>
      </c>
      <c r="DN20" s="148" t="s">
        <v>1170</v>
      </c>
    </row>
    <row r="21" spans="1:118" ht="132" x14ac:dyDescent="0.25">
      <c r="A21" s="11">
        <v>1</v>
      </c>
      <c r="B21" s="11" t="s">
        <v>25</v>
      </c>
      <c r="C21" s="11" t="s">
        <v>112</v>
      </c>
      <c r="D21" s="11" t="s">
        <v>113</v>
      </c>
      <c r="E21" s="11" t="s">
        <v>114</v>
      </c>
      <c r="F21" s="54" t="s">
        <v>173</v>
      </c>
      <c r="G21" s="11" t="s">
        <v>174</v>
      </c>
      <c r="H21" s="196">
        <v>0</v>
      </c>
      <c r="I21" s="24">
        <v>2023</v>
      </c>
      <c r="J21" s="24" t="s">
        <v>175</v>
      </c>
      <c r="K21" s="24" t="s">
        <v>176</v>
      </c>
      <c r="L21" s="24" t="s">
        <v>33</v>
      </c>
      <c r="M21" s="194">
        <v>0.4</v>
      </c>
      <c r="N21" s="194">
        <v>0.4</v>
      </c>
      <c r="O21" s="149" t="s">
        <v>188</v>
      </c>
      <c r="P21" s="149" t="s">
        <v>189</v>
      </c>
      <c r="Q21" s="149">
        <v>1200</v>
      </c>
      <c r="R21" s="149">
        <v>2023</v>
      </c>
      <c r="S21" s="149" t="s">
        <v>190</v>
      </c>
      <c r="T21" s="149" t="s">
        <v>37</v>
      </c>
      <c r="U21" s="149" t="s">
        <v>38</v>
      </c>
      <c r="V21" s="149">
        <v>1200</v>
      </c>
      <c r="W21" s="149">
        <v>1200</v>
      </c>
      <c r="X21" s="149">
        <v>1200</v>
      </c>
      <c r="Y21" s="149">
        <v>1200</v>
      </c>
      <c r="Z21" s="149">
        <v>1200</v>
      </c>
      <c r="AA21" s="149">
        <v>1200</v>
      </c>
      <c r="AB21" s="145">
        <v>14820000</v>
      </c>
      <c r="AC21" s="145"/>
      <c r="AD21" s="145"/>
      <c r="AE21" s="145"/>
      <c r="AF21" s="145">
        <v>22950000</v>
      </c>
      <c r="AG21" s="145"/>
      <c r="AH21" s="145"/>
      <c r="AI21" s="145"/>
      <c r="AJ21" s="145"/>
      <c r="AK21" s="145"/>
      <c r="AL21" s="145"/>
      <c r="AM21" s="145"/>
      <c r="AN21" s="145"/>
      <c r="AO21" s="145"/>
      <c r="AP21" s="145"/>
      <c r="AQ21" s="145"/>
      <c r="AR21" s="145"/>
      <c r="AS21" s="145"/>
      <c r="AT21" s="145"/>
      <c r="AU21" s="145"/>
      <c r="AV21" s="145"/>
      <c r="AW21" s="208"/>
      <c r="AX21" s="413">
        <f t="shared" si="2"/>
        <v>37770000</v>
      </c>
      <c r="AY21" s="208"/>
      <c r="AZ21" s="145"/>
      <c r="BA21" s="145"/>
      <c r="BB21" s="145"/>
      <c r="BC21" s="145">
        <v>12500000</v>
      </c>
      <c r="BD21" s="145"/>
      <c r="BE21" s="145"/>
      <c r="BF21" s="145"/>
      <c r="BG21" s="145"/>
      <c r="BH21" s="145"/>
      <c r="BI21" s="145"/>
      <c r="BJ21" s="145"/>
      <c r="BK21" s="145"/>
      <c r="BL21" s="145"/>
      <c r="BM21" s="145"/>
      <c r="BN21" s="145"/>
      <c r="BO21" s="145"/>
      <c r="BP21" s="145"/>
      <c r="BQ21" s="145"/>
      <c r="BR21" s="208"/>
      <c r="BS21" s="208"/>
      <c r="BT21" s="413">
        <f t="shared" si="4"/>
        <v>12500000</v>
      </c>
      <c r="BU21" s="145"/>
      <c r="BV21" s="145"/>
      <c r="BW21" s="145"/>
      <c r="BX21" s="145"/>
      <c r="BY21" s="145">
        <v>12500000</v>
      </c>
      <c r="BZ21" s="145"/>
      <c r="CA21" s="145"/>
      <c r="CB21" s="145"/>
      <c r="CC21" s="145"/>
      <c r="CD21" s="145"/>
      <c r="CE21" s="145"/>
      <c r="CF21" s="145"/>
      <c r="CG21" s="145"/>
      <c r="CH21" s="145"/>
      <c r="CI21" s="145"/>
      <c r="CJ21" s="145"/>
      <c r="CK21" s="145"/>
      <c r="CL21" s="145"/>
      <c r="CM21" s="145"/>
      <c r="CN21" s="145"/>
      <c r="CO21" s="145"/>
      <c r="CP21" s="439">
        <f t="shared" si="3"/>
        <v>12500000</v>
      </c>
      <c r="CQ21" s="145">
        <v>0</v>
      </c>
      <c r="CR21" s="145"/>
      <c r="CS21" s="145"/>
      <c r="CT21" s="145"/>
      <c r="CU21" s="145">
        <v>12500000</v>
      </c>
      <c r="CV21" s="147"/>
      <c r="CW21" s="147"/>
      <c r="CX21" s="147"/>
      <c r="CY21" s="147"/>
      <c r="CZ21" s="147"/>
      <c r="DA21" s="147"/>
      <c r="DB21" s="147"/>
      <c r="DC21" s="147"/>
      <c r="DD21" s="147"/>
      <c r="DE21" s="147"/>
      <c r="DF21" s="147"/>
      <c r="DG21" s="147"/>
      <c r="DH21" s="147"/>
      <c r="DI21" s="147"/>
      <c r="DJ21" s="147"/>
      <c r="DK21" s="147"/>
      <c r="DL21" s="449">
        <f t="shared" si="5"/>
        <v>12500000</v>
      </c>
      <c r="DM21" s="145">
        <f t="shared" si="1"/>
        <v>75270000</v>
      </c>
      <c r="DN21" s="148" t="s">
        <v>1170</v>
      </c>
    </row>
    <row r="22" spans="1:118" ht="132" x14ac:dyDescent="0.25">
      <c r="A22" s="11">
        <v>1</v>
      </c>
      <c r="B22" s="11" t="s">
        <v>25</v>
      </c>
      <c r="C22" s="11" t="s">
        <v>112</v>
      </c>
      <c r="D22" s="11" t="s">
        <v>113</v>
      </c>
      <c r="E22" s="11" t="s">
        <v>114</v>
      </c>
      <c r="F22" s="54" t="s">
        <v>173</v>
      </c>
      <c r="G22" s="11" t="s">
        <v>174</v>
      </c>
      <c r="H22" s="196">
        <v>0</v>
      </c>
      <c r="I22" s="24">
        <v>2023</v>
      </c>
      <c r="J22" s="24" t="s">
        <v>175</v>
      </c>
      <c r="K22" s="24" t="s">
        <v>176</v>
      </c>
      <c r="L22" s="24" t="s">
        <v>33</v>
      </c>
      <c r="M22" s="194">
        <v>0.4</v>
      </c>
      <c r="N22" s="194">
        <v>0.4</v>
      </c>
      <c r="O22" s="152" t="s">
        <v>191</v>
      </c>
      <c r="P22" s="152" t="s">
        <v>192</v>
      </c>
      <c r="Q22" s="153">
        <v>0</v>
      </c>
      <c r="R22" s="152">
        <v>2023</v>
      </c>
      <c r="S22" s="197" t="s">
        <v>193</v>
      </c>
      <c r="T22" s="152" t="s">
        <v>37</v>
      </c>
      <c r="U22" s="152" t="s">
        <v>124</v>
      </c>
      <c r="V22" s="153">
        <v>4</v>
      </c>
      <c r="W22" s="153">
        <v>4</v>
      </c>
      <c r="X22" s="153">
        <v>1</v>
      </c>
      <c r="Y22" s="153">
        <v>1</v>
      </c>
      <c r="Z22" s="153">
        <v>1</v>
      </c>
      <c r="AA22" s="153">
        <v>1</v>
      </c>
      <c r="AB22" s="154"/>
      <c r="AC22" s="154"/>
      <c r="AD22" s="154"/>
      <c r="AE22" s="154"/>
      <c r="AF22" s="154">
        <v>143306264</v>
      </c>
      <c r="AG22" s="154"/>
      <c r="AH22" s="154"/>
      <c r="AI22" s="154"/>
      <c r="AJ22" s="154"/>
      <c r="AK22" s="154"/>
      <c r="AL22" s="154"/>
      <c r="AM22" s="154"/>
      <c r="AN22" s="154"/>
      <c r="AO22" s="154"/>
      <c r="AP22" s="154"/>
      <c r="AQ22" s="154"/>
      <c r="AR22" s="154"/>
      <c r="AS22" s="154"/>
      <c r="AT22" s="154"/>
      <c r="AU22" s="154"/>
      <c r="AV22" s="154"/>
      <c r="AW22" s="412"/>
      <c r="AX22" s="413">
        <f t="shared" si="2"/>
        <v>143306264</v>
      </c>
      <c r="AY22" s="412">
        <f t="shared" ref="AY22:AY30" si="6">AB22+(AB22*2.894%)</f>
        <v>0</v>
      </c>
      <c r="AZ22" s="154"/>
      <c r="BA22" s="154"/>
      <c r="BB22" s="154"/>
      <c r="BC22" s="154">
        <v>85386000</v>
      </c>
      <c r="BD22" s="154"/>
      <c r="BE22" s="154"/>
      <c r="BF22" s="154"/>
      <c r="BG22" s="154"/>
      <c r="BH22" s="154"/>
      <c r="BI22" s="154"/>
      <c r="BJ22" s="154"/>
      <c r="BK22" s="154"/>
      <c r="BL22" s="154"/>
      <c r="BM22" s="154"/>
      <c r="BN22" s="154"/>
      <c r="BO22" s="154"/>
      <c r="BP22" s="154"/>
      <c r="BQ22" s="154"/>
      <c r="BR22" s="412"/>
      <c r="BS22" s="412"/>
      <c r="BT22" s="413">
        <f t="shared" si="4"/>
        <v>85386000</v>
      </c>
      <c r="BU22" s="154"/>
      <c r="BV22" s="154"/>
      <c r="BW22" s="154"/>
      <c r="BX22" s="154"/>
      <c r="BY22" s="154">
        <v>85386000</v>
      </c>
      <c r="BZ22" s="154"/>
      <c r="CA22" s="154"/>
      <c r="CB22" s="154"/>
      <c r="CC22" s="154"/>
      <c r="CD22" s="154"/>
      <c r="CE22" s="154"/>
      <c r="CF22" s="154"/>
      <c r="CG22" s="154"/>
      <c r="CH22" s="154"/>
      <c r="CI22" s="154"/>
      <c r="CJ22" s="154"/>
      <c r="CK22" s="154"/>
      <c r="CL22" s="154"/>
      <c r="CM22" s="154"/>
      <c r="CN22" s="154"/>
      <c r="CO22" s="154"/>
      <c r="CP22" s="439">
        <f t="shared" si="3"/>
        <v>85386000</v>
      </c>
      <c r="CQ22" s="154">
        <v>0</v>
      </c>
      <c r="CR22" s="154"/>
      <c r="CS22" s="154"/>
      <c r="CT22" s="154"/>
      <c r="CU22" s="154">
        <v>85386000</v>
      </c>
      <c r="CV22" s="155"/>
      <c r="CW22" s="155"/>
      <c r="CX22" s="155"/>
      <c r="CY22" s="155"/>
      <c r="CZ22" s="155"/>
      <c r="DA22" s="155"/>
      <c r="DB22" s="155"/>
      <c r="DC22" s="155"/>
      <c r="DD22" s="155"/>
      <c r="DE22" s="155"/>
      <c r="DF22" s="155"/>
      <c r="DG22" s="155"/>
      <c r="DH22" s="155"/>
      <c r="DI22" s="155"/>
      <c r="DJ22" s="155"/>
      <c r="DK22" s="155"/>
      <c r="DL22" s="449">
        <f t="shared" si="5"/>
        <v>85386000</v>
      </c>
      <c r="DM22" s="154">
        <f t="shared" si="1"/>
        <v>399464264</v>
      </c>
      <c r="DN22" s="156" t="s">
        <v>1170</v>
      </c>
    </row>
    <row r="23" spans="1:118" ht="132" x14ac:dyDescent="0.25">
      <c r="A23" s="11">
        <v>1</v>
      </c>
      <c r="B23" s="11" t="s">
        <v>25</v>
      </c>
      <c r="C23" s="11" t="s">
        <v>112</v>
      </c>
      <c r="D23" s="11" t="s">
        <v>113</v>
      </c>
      <c r="E23" s="11" t="s">
        <v>114</v>
      </c>
      <c r="F23" s="54" t="s">
        <v>173</v>
      </c>
      <c r="G23" s="11" t="s">
        <v>174</v>
      </c>
      <c r="H23" s="196">
        <v>0</v>
      </c>
      <c r="I23" s="24">
        <v>2023</v>
      </c>
      <c r="J23" s="24" t="s">
        <v>175</v>
      </c>
      <c r="K23" s="24" t="s">
        <v>176</v>
      </c>
      <c r="L23" s="24" t="s">
        <v>33</v>
      </c>
      <c r="M23" s="194">
        <v>0.4</v>
      </c>
      <c r="N23" s="194">
        <v>0.4</v>
      </c>
      <c r="O23" s="149" t="s">
        <v>194</v>
      </c>
      <c r="P23" s="149" t="s">
        <v>195</v>
      </c>
      <c r="Q23" s="157">
        <v>0</v>
      </c>
      <c r="R23" s="149">
        <v>2023</v>
      </c>
      <c r="S23" s="158" t="s">
        <v>182</v>
      </c>
      <c r="T23" s="149" t="s">
        <v>37</v>
      </c>
      <c r="U23" s="149" t="s">
        <v>124</v>
      </c>
      <c r="V23" s="157">
        <v>4</v>
      </c>
      <c r="W23" s="157">
        <v>4</v>
      </c>
      <c r="X23" s="157">
        <v>1</v>
      </c>
      <c r="Y23" s="157">
        <v>1</v>
      </c>
      <c r="Z23" s="157">
        <v>1</v>
      </c>
      <c r="AA23" s="157">
        <v>1</v>
      </c>
      <c r="AB23" s="145"/>
      <c r="AC23" s="145"/>
      <c r="AD23" s="145"/>
      <c r="AE23" s="145"/>
      <c r="AF23" s="145">
        <v>120960000</v>
      </c>
      <c r="AG23" s="145"/>
      <c r="AH23" s="145"/>
      <c r="AI23" s="145"/>
      <c r="AJ23" s="145"/>
      <c r="AK23" s="145"/>
      <c r="AL23" s="145"/>
      <c r="AM23" s="145"/>
      <c r="AN23" s="145"/>
      <c r="AO23" s="145"/>
      <c r="AP23" s="145"/>
      <c r="AQ23" s="145"/>
      <c r="AR23" s="145"/>
      <c r="AS23" s="145"/>
      <c r="AT23" s="145"/>
      <c r="AU23" s="145"/>
      <c r="AV23" s="145"/>
      <c r="AW23" s="208"/>
      <c r="AX23" s="413">
        <f t="shared" si="2"/>
        <v>120960000</v>
      </c>
      <c r="AY23" s="208">
        <f t="shared" si="6"/>
        <v>0</v>
      </c>
      <c r="AZ23" s="145"/>
      <c r="BA23" s="145"/>
      <c r="BB23" s="145"/>
      <c r="BC23" s="145">
        <v>48762000</v>
      </c>
      <c r="BD23" s="145"/>
      <c r="BE23" s="145"/>
      <c r="BF23" s="145"/>
      <c r="BG23" s="145"/>
      <c r="BH23" s="145"/>
      <c r="BI23" s="145"/>
      <c r="BJ23" s="145"/>
      <c r="BK23" s="145"/>
      <c r="BL23" s="145"/>
      <c r="BM23" s="145"/>
      <c r="BN23" s="145"/>
      <c r="BO23" s="145"/>
      <c r="BP23" s="145"/>
      <c r="BQ23" s="145"/>
      <c r="BR23" s="208"/>
      <c r="BS23" s="208"/>
      <c r="BT23" s="413">
        <f t="shared" si="4"/>
        <v>48762000</v>
      </c>
      <c r="BU23" s="145"/>
      <c r="BV23" s="145"/>
      <c r="BW23" s="145"/>
      <c r="BX23" s="145"/>
      <c r="BY23" s="145">
        <v>48762000</v>
      </c>
      <c r="BZ23" s="145"/>
      <c r="CA23" s="145"/>
      <c r="CB23" s="145"/>
      <c r="CC23" s="145"/>
      <c r="CD23" s="145"/>
      <c r="CE23" s="145"/>
      <c r="CF23" s="145"/>
      <c r="CG23" s="145"/>
      <c r="CH23" s="145"/>
      <c r="CI23" s="145"/>
      <c r="CJ23" s="145"/>
      <c r="CK23" s="145"/>
      <c r="CL23" s="145"/>
      <c r="CM23" s="145"/>
      <c r="CN23" s="145"/>
      <c r="CO23" s="145"/>
      <c r="CP23" s="439">
        <f t="shared" si="3"/>
        <v>48762000</v>
      </c>
      <c r="CQ23" s="145">
        <v>0</v>
      </c>
      <c r="CR23" s="145"/>
      <c r="CS23" s="145"/>
      <c r="CT23" s="145"/>
      <c r="CU23" s="145">
        <v>48762000</v>
      </c>
      <c r="CV23" s="147"/>
      <c r="CW23" s="147"/>
      <c r="CX23" s="147"/>
      <c r="CY23" s="147"/>
      <c r="CZ23" s="147"/>
      <c r="DA23" s="147"/>
      <c r="DB23" s="147"/>
      <c r="DC23" s="147"/>
      <c r="DD23" s="147"/>
      <c r="DE23" s="147"/>
      <c r="DF23" s="147"/>
      <c r="DG23" s="147"/>
      <c r="DH23" s="147"/>
      <c r="DI23" s="147"/>
      <c r="DJ23" s="147"/>
      <c r="DK23" s="147"/>
      <c r="DL23" s="449">
        <f t="shared" si="5"/>
        <v>48762000</v>
      </c>
      <c r="DM23" s="145">
        <f t="shared" si="1"/>
        <v>267246000</v>
      </c>
      <c r="DN23" s="148" t="s">
        <v>1170</v>
      </c>
    </row>
    <row r="24" spans="1:118" ht="153" x14ac:dyDescent="0.25">
      <c r="A24" s="11">
        <v>1</v>
      </c>
      <c r="B24" s="11" t="s">
        <v>25</v>
      </c>
      <c r="C24" s="11" t="s">
        <v>112</v>
      </c>
      <c r="D24" s="11" t="s">
        <v>113</v>
      </c>
      <c r="E24" s="11" t="s">
        <v>114</v>
      </c>
      <c r="F24" s="54" t="s">
        <v>173</v>
      </c>
      <c r="G24" s="11" t="s">
        <v>174</v>
      </c>
      <c r="H24" s="196">
        <v>0</v>
      </c>
      <c r="I24" s="24">
        <v>2023</v>
      </c>
      <c r="J24" s="24" t="s">
        <v>175</v>
      </c>
      <c r="K24" s="24" t="s">
        <v>176</v>
      </c>
      <c r="L24" s="24" t="s">
        <v>33</v>
      </c>
      <c r="M24" s="194">
        <v>0.4</v>
      </c>
      <c r="N24" s="194">
        <v>0.4</v>
      </c>
      <c r="O24" s="149" t="s">
        <v>196</v>
      </c>
      <c r="P24" s="149" t="s">
        <v>197</v>
      </c>
      <c r="Q24" s="149">
        <v>0</v>
      </c>
      <c r="R24" s="149">
        <v>2023</v>
      </c>
      <c r="S24" s="158" t="s">
        <v>198</v>
      </c>
      <c r="T24" s="149" t="s">
        <v>37</v>
      </c>
      <c r="U24" s="149" t="s">
        <v>124</v>
      </c>
      <c r="V24" s="149">
        <v>42</v>
      </c>
      <c r="W24" s="149">
        <v>42</v>
      </c>
      <c r="X24" s="149">
        <v>10</v>
      </c>
      <c r="Y24" s="149">
        <v>11</v>
      </c>
      <c r="Z24" s="149">
        <v>11</v>
      </c>
      <c r="AA24" s="149">
        <v>10</v>
      </c>
      <c r="AB24" s="145"/>
      <c r="AC24" s="145"/>
      <c r="AD24" s="145"/>
      <c r="AE24" s="145"/>
      <c r="AF24" s="145">
        <v>48762000</v>
      </c>
      <c r="AG24" s="145"/>
      <c r="AH24" s="145"/>
      <c r="AI24" s="145"/>
      <c r="AJ24" s="145"/>
      <c r="AK24" s="145"/>
      <c r="AL24" s="145"/>
      <c r="AM24" s="145"/>
      <c r="AN24" s="145"/>
      <c r="AO24" s="145"/>
      <c r="AP24" s="145"/>
      <c r="AQ24" s="145"/>
      <c r="AR24" s="145"/>
      <c r="AS24" s="145"/>
      <c r="AT24" s="145"/>
      <c r="AU24" s="145"/>
      <c r="AV24" s="145"/>
      <c r="AW24" s="208"/>
      <c r="AX24" s="413">
        <f t="shared" si="2"/>
        <v>48762000</v>
      </c>
      <c r="AY24" s="208">
        <f t="shared" si="6"/>
        <v>0</v>
      </c>
      <c r="AZ24" s="145"/>
      <c r="BA24" s="145"/>
      <c r="BB24" s="145"/>
      <c r="BC24" s="145">
        <v>128142000</v>
      </c>
      <c r="BD24" s="145"/>
      <c r="BE24" s="145"/>
      <c r="BF24" s="145"/>
      <c r="BG24" s="145"/>
      <c r="BH24" s="145"/>
      <c r="BI24" s="145"/>
      <c r="BJ24" s="145"/>
      <c r="BK24" s="145"/>
      <c r="BL24" s="145"/>
      <c r="BM24" s="145"/>
      <c r="BN24" s="145"/>
      <c r="BO24" s="145"/>
      <c r="BP24" s="145"/>
      <c r="BQ24" s="145"/>
      <c r="BR24" s="208"/>
      <c r="BS24" s="208"/>
      <c r="BT24" s="413">
        <f t="shared" si="4"/>
        <v>128142000</v>
      </c>
      <c r="BU24" s="145"/>
      <c r="BV24" s="145"/>
      <c r="BW24" s="145"/>
      <c r="BX24" s="145"/>
      <c r="BY24" s="145">
        <v>128142000</v>
      </c>
      <c r="BZ24" s="145"/>
      <c r="CA24" s="145"/>
      <c r="CB24" s="145"/>
      <c r="CC24" s="145"/>
      <c r="CD24" s="145"/>
      <c r="CE24" s="145"/>
      <c r="CF24" s="145"/>
      <c r="CG24" s="145"/>
      <c r="CH24" s="145"/>
      <c r="CI24" s="145"/>
      <c r="CJ24" s="145"/>
      <c r="CK24" s="145"/>
      <c r="CL24" s="145"/>
      <c r="CM24" s="145"/>
      <c r="CN24" s="145"/>
      <c r="CO24" s="145"/>
      <c r="CP24" s="439">
        <f t="shared" si="3"/>
        <v>128142000</v>
      </c>
      <c r="CQ24" s="145">
        <v>0</v>
      </c>
      <c r="CR24" s="145"/>
      <c r="CS24" s="145"/>
      <c r="CT24" s="145"/>
      <c r="CU24" s="145">
        <v>128142000</v>
      </c>
      <c r="CV24" s="147"/>
      <c r="CW24" s="147"/>
      <c r="CX24" s="147"/>
      <c r="CY24" s="147"/>
      <c r="CZ24" s="147"/>
      <c r="DA24" s="147"/>
      <c r="DB24" s="147"/>
      <c r="DC24" s="147"/>
      <c r="DD24" s="147"/>
      <c r="DE24" s="147"/>
      <c r="DF24" s="147"/>
      <c r="DG24" s="147"/>
      <c r="DH24" s="147"/>
      <c r="DI24" s="147"/>
      <c r="DJ24" s="147"/>
      <c r="DK24" s="147"/>
      <c r="DL24" s="449">
        <f t="shared" si="5"/>
        <v>128142000</v>
      </c>
      <c r="DM24" s="145">
        <f t="shared" si="1"/>
        <v>433188000</v>
      </c>
      <c r="DN24" s="148" t="s">
        <v>1170</v>
      </c>
    </row>
    <row r="25" spans="1:118" ht="132" x14ac:dyDescent="0.25">
      <c r="A25" s="11">
        <v>1</v>
      </c>
      <c r="B25" s="11" t="s">
        <v>25</v>
      </c>
      <c r="C25" s="11" t="s">
        <v>112</v>
      </c>
      <c r="D25" s="11" t="s">
        <v>113</v>
      </c>
      <c r="E25" s="11" t="s">
        <v>114</v>
      </c>
      <c r="F25" s="54" t="s">
        <v>199</v>
      </c>
      <c r="G25" s="11" t="s">
        <v>200</v>
      </c>
      <c r="H25" s="24">
        <v>0</v>
      </c>
      <c r="I25" s="24">
        <v>2023</v>
      </c>
      <c r="J25" s="24" t="s">
        <v>201</v>
      </c>
      <c r="K25" s="24" t="s">
        <v>32</v>
      </c>
      <c r="L25" s="24" t="s">
        <v>33</v>
      </c>
      <c r="M25" s="24">
        <v>1</v>
      </c>
      <c r="N25" s="24">
        <v>1</v>
      </c>
      <c r="O25" s="149" t="s">
        <v>202</v>
      </c>
      <c r="P25" s="149" t="s">
        <v>203</v>
      </c>
      <c r="Q25" s="149">
        <v>0</v>
      </c>
      <c r="R25" s="149">
        <v>2023</v>
      </c>
      <c r="S25" s="158" t="s">
        <v>204</v>
      </c>
      <c r="T25" s="149" t="s">
        <v>37</v>
      </c>
      <c r="U25" s="149" t="s">
        <v>124</v>
      </c>
      <c r="V25" s="149">
        <v>1</v>
      </c>
      <c r="W25" s="149">
        <v>1</v>
      </c>
      <c r="X25" s="149">
        <v>0.25</v>
      </c>
      <c r="Y25" s="149">
        <v>0.5</v>
      </c>
      <c r="Z25" s="149">
        <v>0.75</v>
      </c>
      <c r="AA25" s="149">
        <v>1</v>
      </c>
      <c r="AB25" s="145">
        <v>0</v>
      </c>
      <c r="AC25" s="145"/>
      <c r="AD25" s="145"/>
      <c r="AE25" s="145"/>
      <c r="AF25" s="145">
        <v>85298400</v>
      </c>
      <c r="AG25" s="145"/>
      <c r="AH25" s="145"/>
      <c r="AI25" s="145"/>
      <c r="AJ25" s="145"/>
      <c r="AK25" s="145"/>
      <c r="AL25" s="145"/>
      <c r="AM25" s="145"/>
      <c r="AN25" s="145"/>
      <c r="AO25" s="145"/>
      <c r="AP25" s="145"/>
      <c r="AQ25" s="145"/>
      <c r="AR25" s="145"/>
      <c r="AS25" s="145"/>
      <c r="AT25" s="145"/>
      <c r="AU25" s="145"/>
      <c r="AV25" s="145"/>
      <c r="AW25" s="208"/>
      <c r="AX25" s="413">
        <f t="shared" si="2"/>
        <v>85298400</v>
      </c>
      <c r="AY25" s="208">
        <f t="shared" si="6"/>
        <v>0</v>
      </c>
      <c r="AZ25" s="145"/>
      <c r="BA25" s="145"/>
      <c r="BB25" s="145"/>
      <c r="BC25" s="145">
        <v>1000</v>
      </c>
      <c r="BD25" s="145"/>
      <c r="BE25" s="145"/>
      <c r="BF25" s="145"/>
      <c r="BG25" s="145"/>
      <c r="BH25" s="145"/>
      <c r="BI25" s="145"/>
      <c r="BJ25" s="145"/>
      <c r="BK25" s="145"/>
      <c r="BL25" s="145"/>
      <c r="BM25" s="145"/>
      <c r="BN25" s="145"/>
      <c r="BO25" s="145"/>
      <c r="BP25" s="145"/>
      <c r="BQ25" s="145"/>
      <c r="BR25" s="208"/>
      <c r="BS25" s="208"/>
      <c r="BT25" s="413">
        <f t="shared" si="4"/>
        <v>1000</v>
      </c>
      <c r="BU25" s="145"/>
      <c r="BV25" s="145"/>
      <c r="BW25" s="145"/>
      <c r="BX25" s="145"/>
      <c r="BY25" s="145">
        <v>1000</v>
      </c>
      <c r="BZ25" s="145"/>
      <c r="CA25" s="145"/>
      <c r="CB25" s="145"/>
      <c r="CC25" s="145"/>
      <c r="CD25" s="145"/>
      <c r="CE25" s="145"/>
      <c r="CF25" s="145"/>
      <c r="CG25" s="145"/>
      <c r="CH25" s="145"/>
      <c r="CI25" s="145"/>
      <c r="CJ25" s="145"/>
      <c r="CK25" s="145"/>
      <c r="CL25" s="145"/>
      <c r="CM25" s="145"/>
      <c r="CN25" s="145"/>
      <c r="CO25" s="145"/>
      <c r="CP25" s="439">
        <f t="shared" si="3"/>
        <v>1000</v>
      </c>
      <c r="CQ25" s="145">
        <v>0</v>
      </c>
      <c r="CR25" s="145"/>
      <c r="CS25" s="145"/>
      <c r="CT25" s="145"/>
      <c r="CU25" s="145">
        <v>1000</v>
      </c>
      <c r="CV25" s="147"/>
      <c r="CW25" s="147"/>
      <c r="CX25" s="147"/>
      <c r="CY25" s="147"/>
      <c r="CZ25" s="147"/>
      <c r="DA25" s="147"/>
      <c r="DB25" s="147"/>
      <c r="DC25" s="147"/>
      <c r="DD25" s="147"/>
      <c r="DE25" s="147"/>
      <c r="DF25" s="147"/>
      <c r="DG25" s="147"/>
      <c r="DH25" s="147"/>
      <c r="DI25" s="147"/>
      <c r="DJ25" s="147"/>
      <c r="DK25" s="147"/>
      <c r="DL25" s="449">
        <f t="shared" si="5"/>
        <v>1000</v>
      </c>
      <c r="DM25" s="145">
        <f t="shared" si="1"/>
        <v>85301400</v>
      </c>
      <c r="DN25" s="148" t="s">
        <v>1170</v>
      </c>
    </row>
    <row r="26" spans="1:118" ht="153" x14ac:dyDescent="0.25">
      <c r="A26" s="11">
        <v>1</v>
      </c>
      <c r="B26" s="11" t="s">
        <v>25</v>
      </c>
      <c r="C26" s="11" t="s">
        <v>112</v>
      </c>
      <c r="D26" s="11" t="s">
        <v>113</v>
      </c>
      <c r="E26" s="11" t="s">
        <v>114</v>
      </c>
      <c r="F26" s="54" t="s">
        <v>199</v>
      </c>
      <c r="G26" s="11" t="s">
        <v>200</v>
      </c>
      <c r="H26" s="24">
        <v>0</v>
      </c>
      <c r="I26" s="24">
        <v>2023</v>
      </c>
      <c r="J26" s="24" t="s">
        <v>201</v>
      </c>
      <c r="K26" s="24" t="s">
        <v>32</v>
      </c>
      <c r="L26" s="24" t="s">
        <v>33</v>
      </c>
      <c r="M26" s="24">
        <v>1</v>
      </c>
      <c r="N26" s="24">
        <v>1</v>
      </c>
      <c r="O26" s="149" t="s">
        <v>205</v>
      </c>
      <c r="P26" s="149" t="s">
        <v>206</v>
      </c>
      <c r="Q26" s="149">
        <v>3</v>
      </c>
      <c r="R26" s="149">
        <v>2023</v>
      </c>
      <c r="S26" s="158" t="s">
        <v>207</v>
      </c>
      <c r="T26" s="149" t="s">
        <v>37</v>
      </c>
      <c r="U26" s="149" t="s">
        <v>124</v>
      </c>
      <c r="V26" s="149">
        <v>5</v>
      </c>
      <c r="W26" s="149">
        <v>5</v>
      </c>
      <c r="X26" s="149">
        <v>2</v>
      </c>
      <c r="Y26" s="149">
        <v>1</v>
      </c>
      <c r="Z26" s="149">
        <v>1</v>
      </c>
      <c r="AA26" s="149">
        <v>1</v>
      </c>
      <c r="AB26" s="145"/>
      <c r="AC26" s="145"/>
      <c r="AD26" s="145"/>
      <c r="AE26" s="145"/>
      <c r="AF26" s="145">
        <v>85298400</v>
      </c>
      <c r="AG26" s="145"/>
      <c r="AH26" s="145"/>
      <c r="AI26" s="145"/>
      <c r="AJ26" s="145"/>
      <c r="AK26" s="145"/>
      <c r="AL26" s="145"/>
      <c r="AM26" s="145"/>
      <c r="AN26" s="145"/>
      <c r="AO26" s="145"/>
      <c r="AP26" s="145"/>
      <c r="AQ26" s="145"/>
      <c r="AR26" s="145"/>
      <c r="AS26" s="145"/>
      <c r="AT26" s="145"/>
      <c r="AU26" s="145"/>
      <c r="AV26" s="145"/>
      <c r="AW26" s="208"/>
      <c r="AX26" s="413">
        <f t="shared" si="2"/>
        <v>85298400</v>
      </c>
      <c r="AY26" s="208">
        <f t="shared" si="6"/>
        <v>0</v>
      </c>
      <c r="AZ26" s="145"/>
      <c r="BA26" s="145"/>
      <c r="BB26" s="145"/>
      <c r="BC26" s="145">
        <v>112266000</v>
      </c>
      <c r="BD26" s="145"/>
      <c r="BE26" s="145"/>
      <c r="BF26" s="145"/>
      <c r="BG26" s="145"/>
      <c r="BH26" s="145"/>
      <c r="BI26" s="145"/>
      <c r="BJ26" s="145"/>
      <c r="BK26" s="145"/>
      <c r="BL26" s="145"/>
      <c r="BM26" s="145"/>
      <c r="BN26" s="145"/>
      <c r="BO26" s="145"/>
      <c r="BP26" s="145"/>
      <c r="BQ26" s="145"/>
      <c r="BR26" s="208"/>
      <c r="BS26" s="208"/>
      <c r="BT26" s="413">
        <f t="shared" si="4"/>
        <v>112266000</v>
      </c>
      <c r="BU26" s="145"/>
      <c r="BV26" s="145"/>
      <c r="BW26" s="145"/>
      <c r="BX26" s="145"/>
      <c r="BY26" s="145">
        <v>112266000</v>
      </c>
      <c r="BZ26" s="145"/>
      <c r="CA26" s="145"/>
      <c r="CB26" s="145"/>
      <c r="CC26" s="145"/>
      <c r="CD26" s="145"/>
      <c r="CE26" s="145"/>
      <c r="CF26" s="145"/>
      <c r="CG26" s="145"/>
      <c r="CH26" s="145"/>
      <c r="CI26" s="145"/>
      <c r="CJ26" s="145"/>
      <c r="CK26" s="145"/>
      <c r="CL26" s="145"/>
      <c r="CM26" s="145"/>
      <c r="CN26" s="145"/>
      <c r="CO26" s="145"/>
      <c r="CP26" s="439">
        <f t="shared" si="3"/>
        <v>112266000</v>
      </c>
      <c r="CQ26" s="145">
        <v>0</v>
      </c>
      <c r="CR26" s="145"/>
      <c r="CS26" s="145"/>
      <c r="CT26" s="145"/>
      <c r="CU26" s="145">
        <v>112266000</v>
      </c>
      <c r="CV26" s="147"/>
      <c r="CW26" s="147"/>
      <c r="CX26" s="147"/>
      <c r="CY26" s="147"/>
      <c r="CZ26" s="147"/>
      <c r="DA26" s="147"/>
      <c r="DB26" s="147"/>
      <c r="DC26" s="147"/>
      <c r="DD26" s="147"/>
      <c r="DE26" s="147"/>
      <c r="DF26" s="147"/>
      <c r="DG26" s="147"/>
      <c r="DH26" s="147"/>
      <c r="DI26" s="147"/>
      <c r="DJ26" s="147"/>
      <c r="DK26" s="147"/>
      <c r="DL26" s="449">
        <f t="shared" si="5"/>
        <v>112266000</v>
      </c>
      <c r="DM26" s="145">
        <f t="shared" si="1"/>
        <v>422096400</v>
      </c>
      <c r="DN26" s="148" t="s">
        <v>1170</v>
      </c>
    </row>
    <row r="27" spans="1:118" ht="191.25" x14ac:dyDescent="0.25">
      <c r="A27" s="11">
        <v>1</v>
      </c>
      <c r="B27" s="11" t="s">
        <v>25</v>
      </c>
      <c r="C27" s="11" t="s">
        <v>112</v>
      </c>
      <c r="D27" s="11" t="s">
        <v>113</v>
      </c>
      <c r="E27" s="11" t="s">
        <v>114</v>
      </c>
      <c r="F27" s="54" t="s">
        <v>199</v>
      </c>
      <c r="G27" s="11" t="s">
        <v>200</v>
      </c>
      <c r="H27" s="24">
        <v>0</v>
      </c>
      <c r="I27" s="24">
        <v>2023</v>
      </c>
      <c r="J27" s="24" t="s">
        <v>201</v>
      </c>
      <c r="K27" s="24" t="s">
        <v>32</v>
      </c>
      <c r="L27" s="24" t="s">
        <v>33</v>
      </c>
      <c r="M27" s="24">
        <v>1</v>
      </c>
      <c r="N27" s="24">
        <v>1</v>
      </c>
      <c r="O27" s="149" t="s">
        <v>208</v>
      </c>
      <c r="P27" s="149" t="s">
        <v>209</v>
      </c>
      <c r="Q27" s="159">
        <v>16</v>
      </c>
      <c r="R27" s="160">
        <v>2023</v>
      </c>
      <c r="S27" s="149" t="s">
        <v>210</v>
      </c>
      <c r="T27" s="149" t="s">
        <v>37</v>
      </c>
      <c r="U27" s="149" t="s">
        <v>169</v>
      </c>
      <c r="V27" s="159">
        <v>16</v>
      </c>
      <c r="W27" s="159">
        <v>16</v>
      </c>
      <c r="X27" s="159">
        <v>16</v>
      </c>
      <c r="Y27" s="159">
        <v>16</v>
      </c>
      <c r="Z27" s="159">
        <v>16</v>
      </c>
      <c r="AA27" s="159">
        <v>16</v>
      </c>
      <c r="AB27" s="145"/>
      <c r="AC27" s="145"/>
      <c r="AD27" s="145"/>
      <c r="AE27" s="145"/>
      <c r="AF27" s="145">
        <v>15474159</v>
      </c>
      <c r="AG27" s="145"/>
      <c r="AH27" s="145"/>
      <c r="AI27" s="145"/>
      <c r="AJ27" s="145"/>
      <c r="AK27" s="145"/>
      <c r="AL27" s="145"/>
      <c r="AM27" s="145"/>
      <c r="AN27" s="145"/>
      <c r="AO27" s="145"/>
      <c r="AP27" s="145"/>
      <c r="AQ27" s="145"/>
      <c r="AR27" s="145"/>
      <c r="AS27" s="145"/>
      <c r="AT27" s="145"/>
      <c r="AU27" s="145"/>
      <c r="AV27" s="145"/>
      <c r="AW27" s="208"/>
      <c r="AX27" s="413">
        <f t="shared" si="2"/>
        <v>15474159</v>
      </c>
      <c r="AY27" s="208">
        <f t="shared" si="6"/>
        <v>0</v>
      </c>
      <c r="AZ27" s="145"/>
      <c r="BA27" s="145"/>
      <c r="BB27" s="145"/>
      <c r="BC27" s="145">
        <v>18711000</v>
      </c>
      <c r="BD27" s="145"/>
      <c r="BE27" s="145"/>
      <c r="BF27" s="145"/>
      <c r="BG27" s="145"/>
      <c r="BH27" s="145"/>
      <c r="BI27" s="145"/>
      <c r="BJ27" s="145"/>
      <c r="BK27" s="145"/>
      <c r="BL27" s="145"/>
      <c r="BM27" s="145"/>
      <c r="BN27" s="145"/>
      <c r="BO27" s="145"/>
      <c r="BP27" s="145"/>
      <c r="BQ27" s="145"/>
      <c r="BR27" s="208"/>
      <c r="BS27" s="208"/>
      <c r="BT27" s="413">
        <f t="shared" si="4"/>
        <v>18711000</v>
      </c>
      <c r="BU27" s="145"/>
      <c r="BV27" s="145"/>
      <c r="BW27" s="145"/>
      <c r="BX27" s="145"/>
      <c r="BY27" s="145">
        <v>18711000</v>
      </c>
      <c r="BZ27" s="145"/>
      <c r="CA27" s="145"/>
      <c r="CB27" s="145"/>
      <c r="CC27" s="145"/>
      <c r="CD27" s="145"/>
      <c r="CE27" s="145"/>
      <c r="CF27" s="145"/>
      <c r="CG27" s="145"/>
      <c r="CH27" s="145"/>
      <c r="CI27" s="145"/>
      <c r="CJ27" s="145"/>
      <c r="CK27" s="145"/>
      <c r="CL27" s="145"/>
      <c r="CM27" s="145"/>
      <c r="CN27" s="145"/>
      <c r="CO27" s="145"/>
      <c r="CP27" s="439">
        <f t="shared" si="3"/>
        <v>18711000</v>
      </c>
      <c r="CQ27" s="145">
        <v>0</v>
      </c>
      <c r="CR27" s="145"/>
      <c r="CS27" s="145"/>
      <c r="CT27" s="145"/>
      <c r="CU27" s="145">
        <v>18711000</v>
      </c>
      <c r="CV27" s="147"/>
      <c r="CW27" s="147"/>
      <c r="CX27" s="147"/>
      <c r="CY27" s="147"/>
      <c r="CZ27" s="147"/>
      <c r="DA27" s="147"/>
      <c r="DB27" s="147"/>
      <c r="DC27" s="147"/>
      <c r="DD27" s="147"/>
      <c r="DE27" s="147"/>
      <c r="DF27" s="147"/>
      <c r="DG27" s="147"/>
      <c r="DH27" s="147"/>
      <c r="DI27" s="147"/>
      <c r="DJ27" s="147"/>
      <c r="DK27" s="147"/>
      <c r="DL27" s="449">
        <f t="shared" si="5"/>
        <v>18711000</v>
      </c>
      <c r="DM27" s="145">
        <f t="shared" si="1"/>
        <v>71607159</v>
      </c>
      <c r="DN27" s="148" t="s">
        <v>1170</v>
      </c>
    </row>
    <row r="28" spans="1:118" ht="132" x14ac:dyDescent="0.25">
      <c r="A28" s="11">
        <v>1</v>
      </c>
      <c r="B28" s="11" t="s">
        <v>25</v>
      </c>
      <c r="C28" s="11" t="s">
        <v>112</v>
      </c>
      <c r="D28" s="11" t="s">
        <v>113</v>
      </c>
      <c r="E28" s="11" t="s">
        <v>114</v>
      </c>
      <c r="F28" s="54" t="s">
        <v>199</v>
      </c>
      <c r="G28" s="11" t="s">
        <v>200</v>
      </c>
      <c r="H28" s="24">
        <v>0</v>
      </c>
      <c r="I28" s="24">
        <v>2023</v>
      </c>
      <c r="J28" s="24" t="s">
        <v>201</v>
      </c>
      <c r="K28" s="24" t="s">
        <v>32</v>
      </c>
      <c r="L28" s="24" t="s">
        <v>33</v>
      </c>
      <c r="M28" s="24">
        <v>1</v>
      </c>
      <c r="N28" s="24">
        <v>1</v>
      </c>
      <c r="O28" s="149" t="s">
        <v>211</v>
      </c>
      <c r="P28" s="149" t="s">
        <v>212</v>
      </c>
      <c r="Q28" s="149">
        <v>1</v>
      </c>
      <c r="R28" s="160">
        <v>2023</v>
      </c>
      <c r="S28" s="149" t="s">
        <v>213</v>
      </c>
      <c r="T28" s="149" t="s">
        <v>37</v>
      </c>
      <c r="U28" s="149" t="s">
        <v>124</v>
      </c>
      <c r="V28" s="159">
        <v>2</v>
      </c>
      <c r="W28" s="159">
        <v>2</v>
      </c>
      <c r="X28" s="159">
        <v>0</v>
      </c>
      <c r="Y28" s="161">
        <v>0.66</v>
      </c>
      <c r="Z28" s="161">
        <v>0.66</v>
      </c>
      <c r="AA28" s="161">
        <v>0.66</v>
      </c>
      <c r="AB28" s="145"/>
      <c r="AC28" s="145"/>
      <c r="AD28" s="145"/>
      <c r="AE28" s="145"/>
      <c r="AF28" s="150"/>
      <c r="AG28" s="150"/>
      <c r="AH28" s="150"/>
      <c r="AI28" s="150"/>
      <c r="AJ28" s="150"/>
      <c r="AK28" s="150"/>
      <c r="AL28" s="150"/>
      <c r="AM28" s="150"/>
      <c r="AN28" s="150"/>
      <c r="AO28" s="150"/>
      <c r="AP28" s="150"/>
      <c r="AQ28" s="150"/>
      <c r="AR28" s="150"/>
      <c r="AS28" s="150"/>
      <c r="AT28" s="150"/>
      <c r="AU28" s="150"/>
      <c r="AV28" s="150"/>
      <c r="AW28" s="203"/>
      <c r="AX28" s="413">
        <f t="shared" si="2"/>
        <v>0</v>
      </c>
      <c r="AY28" s="208">
        <f t="shared" si="6"/>
        <v>0</v>
      </c>
      <c r="AZ28" s="145"/>
      <c r="BA28" s="145"/>
      <c r="BB28" s="145"/>
      <c r="BC28" s="145">
        <v>194034</v>
      </c>
      <c r="BD28" s="145"/>
      <c r="BE28" s="145"/>
      <c r="BF28" s="145"/>
      <c r="BG28" s="145"/>
      <c r="BH28" s="145"/>
      <c r="BI28" s="145"/>
      <c r="BJ28" s="145"/>
      <c r="BK28" s="145"/>
      <c r="BL28" s="145"/>
      <c r="BM28" s="145"/>
      <c r="BN28" s="145"/>
      <c r="BO28" s="145"/>
      <c r="BP28" s="145"/>
      <c r="BQ28" s="145"/>
      <c r="BR28" s="208"/>
      <c r="BS28" s="208"/>
      <c r="BT28" s="413">
        <f t="shared" si="4"/>
        <v>194034</v>
      </c>
      <c r="BU28" s="145"/>
      <c r="BV28" s="145"/>
      <c r="BW28" s="145"/>
      <c r="BX28" s="145"/>
      <c r="BY28" s="145">
        <v>194034</v>
      </c>
      <c r="BZ28" s="145"/>
      <c r="CA28" s="145"/>
      <c r="CB28" s="145"/>
      <c r="CC28" s="145"/>
      <c r="CD28" s="145"/>
      <c r="CE28" s="145"/>
      <c r="CF28" s="145"/>
      <c r="CG28" s="145"/>
      <c r="CH28" s="145"/>
      <c r="CI28" s="145"/>
      <c r="CJ28" s="145"/>
      <c r="CK28" s="145"/>
      <c r="CL28" s="145"/>
      <c r="CM28" s="145"/>
      <c r="CN28" s="145"/>
      <c r="CO28" s="145"/>
      <c r="CP28" s="439">
        <f t="shared" si="3"/>
        <v>194034</v>
      </c>
      <c r="CQ28" s="145">
        <v>0</v>
      </c>
      <c r="CR28" s="145"/>
      <c r="CS28" s="145"/>
      <c r="CT28" s="145"/>
      <c r="CU28" s="145">
        <v>194034</v>
      </c>
      <c r="CV28" s="147"/>
      <c r="CW28" s="147"/>
      <c r="CX28" s="147"/>
      <c r="CY28" s="147"/>
      <c r="CZ28" s="147"/>
      <c r="DA28" s="147"/>
      <c r="DB28" s="147"/>
      <c r="DC28" s="147"/>
      <c r="DD28" s="147"/>
      <c r="DE28" s="147"/>
      <c r="DF28" s="147"/>
      <c r="DG28" s="147"/>
      <c r="DH28" s="147"/>
      <c r="DI28" s="147"/>
      <c r="DJ28" s="147"/>
      <c r="DK28" s="147"/>
      <c r="DL28" s="449">
        <f t="shared" si="5"/>
        <v>194034</v>
      </c>
      <c r="DM28" s="145">
        <f t="shared" si="1"/>
        <v>582102</v>
      </c>
      <c r="DN28" s="148" t="s">
        <v>1170</v>
      </c>
    </row>
    <row r="29" spans="1:118" ht="132" x14ac:dyDescent="0.25">
      <c r="A29" s="11">
        <v>1</v>
      </c>
      <c r="B29" s="11" t="s">
        <v>25</v>
      </c>
      <c r="C29" s="11" t="s">
        <v>112</v>
      </c>
      <c r="D29" s="11" t="s">
        <v>113</v>
      </c>
      <c r="E29" s="11" t="s">
        <v>114</v>
      </c>
      <c r="F29" s="54" t="s">
        <v>199</v>
      </c>
      <c r="G29" s="11" t="s">
        <v>200</v>
      </c>
      <c r="H29" s="24">
        <v>0</v>
      </c>
      <c r="I29" s="24">
        <v>2023</v>
      </c>
      <c r="J29" s="24" t="s">
        <v>201</v>
      </c>
      <c r="K29" s="24" t="s">
        <v>32</v>
      </c>
      <c r="L29" s="24" t="s">
        <v>33</v>
      </c>
      <c r="M29" s="24">
        <v>1</v>
      </c>
      <c r="N29" s="24">
        <v>1</v>
      </c>
      <c r="O29" s="149" t="s">
        <v>214</v>
      </c>
      <c r="P29" s="149" t="s">
        <v>215</v>
      </c>
      <c r="Q29" s="149">
        <v>0</v>
      </c>
      <c r="R29" s="160">
        <v>2023</v>
      </c>
      <c r="S29" s="149" t="s">
        <v>210</v>
      </c>
      <c r="T29" s="149" t="s">
        <v>37</v>
      </c>
      <c r="U29" s="149" t="s">
        <v>124</v>
      </c>
      <c r="V29" s="159">
        <v>3</v>
      </c>
      <c r="W29" s="159">
        <v>3</v>
      </c>
      <c r="X29" s="159">
        <v>0</v>
      </c>
      <c r="Y29" s="162">
        <v>1</v>
      </c>
      <c r="Z29" s="162">
        <v>2</v>
      </c>
      <c r="AA29" s="162">
        <v>3</v>
      </c>
      <c r="AB29" s="145"/>
      <c r="AC29" s="145"/>
      <c r="AD29" s="145"/>
      <c r="AE29" s="145"/>
      <c r="AF29" s="150"/>
      <c r="AG29" s="150"/>
      <c r="AH29" s="150"/>
      <c r="AI29" s="150"/>
      <c r="AJ29" s="150"/>
      <c r="AK29" s="150"/>
      <c r="AL29" s="150"/>
      <c r="AM29" s="150"/>
      <c r="AN29" s="150"/>
      <c r="AO29" s="150"/>
      <c r="AP29" s="150"/>
      <c r="AQ29" s="150"/>
      <c r="AR29" s="150"/>
      <c r="AS29" s="150"/>
      <c r="AT29" s="150"/>
      <c r="AU29" s="150"/>
      <c r="AV29" s="150"/>
      <c r="AW29" s="203"/>
      <c r="AX29" s="413">
        <f t="shared" si="2"/>
        <v>0</v>
      </c>
      <c r="AY29" s="208">
        <f t="shared" si="6"/>
        <v>0</v>
      </c>
      <c r="AZ29" s="145"/>
      <c r="BA29" s="145"/>
      <c r="BB29" s="145"/>
      <c r="BC29" s="145">
        <v>37422000</v>
      </c>
      <c r="BD29" s="145"/>
      <c r="BE29" s="145"/>
      <c r="BF29" s="145"/>
      <c r="BG29" s="145"/>
      <c r="BH29" s="145"/>
      <c r="BI29" s="145"/>
      <c r="BJ29" s="145"/>
      <c r="BK29" s="145"/>
      <c r="BL29" s="145"/>
      <c r="BM29" s="145"/>
      <c r="BN29" s="145"/>
      <c r="BO29" s="145"/>
      <c r="BP29" s="145"/>
      <c r="BQ29" s="145"/>
      <c r="BR29" s="208"/>
      <c r="BS29" s="208"/>
      <c r="BT29" s="413">
        <f t="shared" si="4"/>
        <v>37422000</v>
      </c>
      <c r="BU29" s="145"/>
      <c r="BV29" s="145"/>
      <c r="BW29" s="145"/>
      <c r="BX29" s="145"/>
      <c r="BY29" s="145">
        <v>37422000</v>
      </c>
      <c r="BZ29" s="145"/>
      <c r="CA29" s="145"/>
      <c r="CB29" s="145"/>
      <c r="CC29" s="145"/>
      <c r="CD29" s="145"/>
      <c r="CE29" s="145"/>
      <c r="CF29" s="145"/>
      <c r="CG29" s="145"/>
      <c r="CH29" s="145"/>
      <c r="CI29" s="145"/>
      <c r="CJ29" s="145"/>
      <c r="CK29" s="145"/>
      <c r="CL29" s="145"/>
      <c r="CM29" s="145"/>
      <c r="CN29" s="145"/>
      <c r="CO29" s="145"/>
      <c r="CP29" s="439">
        <f t="shared" si="3"/>
        <v>37422000</v>
      </c>
      <c r="CQ29" s="145">
        <v>0</v>
      </c>
      <c r="CR29" s="145"/>
      <c r="CS29" s="145"/>
      <c r="CT29" s="145"/>
      <c r="CU29" s="145">
        <v>37422000</v>
      </c>
      <c r="CV29" s="147"/>
      <c r="CW29" s="147"/>
      <c r="CX29" s="147"/>
      <c r="CY29" s="147"/>
      <c r="CZ29" s="147"/>
      <c r="DA29" s="147"/>
      <c r="DB29" s="147"/>
      <c r="DC29" s="147"/>
      <c r="DD29" s="147"/>
      <c r="DE29" s="147"/>
      <c r="DF29" s="147"/>
      <c r="DG29" s="147"/>
      <c r="DH29" s="147"/>
      <c r="DI29" s="147"/>
      <c r="DJ29" s="147"/>
      <c r="DK29" s="147"/>
      <c r="DL29" s="449">
        <f t="shared" si="5"/>
        <v>37422000</v>
      </c>
      <c r="DM29" s="145">
        <f t="shared" si="1"/>
        <v>112266000</v>
      </c>
      <c r="DN29" s="148" t="s">
        <v>1170</v>
      </c>
    </row>
    <row r="30" spans="1:118" ht="153" x14ac:dyDescent="0.25">
      <c r="A30" s="11">
        <v>1</v>
      </c>
      <c r="B30" s="11" t="s">
        <v>25</v>
      </c>
      <c r="C30" s="11" t="s">
        <v>112</v>
      </c>
      <c r="D30" s="11" t="s">
        <v>113</v>
      </c>
      <c r="E30" s="11" t="s">
        <v>114</v>
      </c>
      <c r="F30" s="54" t="s">
        <v>199</v>
      </c>
      <c r="G30" s="11" t="s">
        <v>200</v>
      </c>
      <c r="H30" s="24">
        <v>0</v>
      </c>
      <c r="I30" s="24">
        <v>2023</v>
      </c>
      <c r="J30" s="24" t="s">
        <v>201</v>
      </c>
      <c r="K30" s="24" t="s">
        <v>32</v>
      </c>
      <c r="L30" s="24" t="s">
        <v>33</v>
      </c>
      <c r="M30" s="24">
        <v>1</v>
      </c>
      <c r="N30" s="24">
        <v>1</v>
      </c>
      <c r="O30" s="149" t="s">
        <v>216</v>
      </c>
      <c r="P30" s="149" t="s">
        <v>217</v>
      </c>
      <c r="Q30" s="159">
        <v>2158</v>
      </c>
      <c r="R30" s="160">
        <v>2023</v>
      </c>
      <c r="S30" s="149" t="s">
        <v>218</v>
      </c>
      <c r="T30" s="149" t="s">
        <v>37</v>
      </c>
      <c r="U30" s="149" t="s">
        <v>124</v>
      </c>
      <c r="V30" s="159">
        <v>3600</v>
      </c>
      <c r="W30" s="159">
        <v>3600</v>
      </c>
      <c r="X30" s="159">
        <v>900</v>
      </c>
      <c r="Y30" s="159">
        <v>900</v>
      </c>
      <c r="Z30" s="159">
        <v>900</v>
      </c>
      <c r="AA30" s="159">
        <v>900</v>
      </c>
      <c r="AB30" s="145"/>
      <c r="AC30" s="145"/>
      <c r="AD30" s="145"/>
      <c r="AE30" s="145"/>
      <c r="AF30" s="145">
        <v>34095600</v>
      </c>
      <c r="AG30" s="145"/>
      <c r="AH30" s="145"/>
      <c r="AI30" s="145"/>
      <c r="AJ30" s="145"/>
      <c r="AK30" s="145"/>
      <c r="AL30" s="145"/>
      <c r="AM30" s="145"/>
      <c r="AN30" s="145"/>
      <c r="AO30" s="145"/>
      <c r="AP30" s="145"/>
      <c r="AQ30" s="145"/>
      <c r="AR30" s="145"/>
      <c r="AS30" s="145"/>
      <c r="AT30" s="145"/>
      <c r="AU30" s="145"/>
      <c r="AV30" s="145"/>
      <c r="AW30" s="208"/>
      <c r="AX30" s="413">
        <f t="shared" si="2"/>
        <v>34095600</v>
      </c>
      <c r="AY30" s="208">
        <f t="shared" si="6"/>
        <v>0</v>
      </c>
      <c r="AZ30" s="145"/>
      <c r="BA30" s="145"/>
      <c r="BB30" s="145"/>
      <c r="BC30" s="145">
        <v>18711000</v>
      </c>
      <c r="BD30" s="145"/>
      <c r="BE30" s="145"/>
      <c r="BF30" s="145"/>
      <c r="BG30" s="145"/>
      <c r="BH30" s="145"/>
      <c r="BI30" s="145"/>
      <c r="BJ30" s="145"/>
      <c r="BK30" s="145"/>
      <c r="BL30" s="145"/>
      <c r="BM30" s="145"/>
      <c r="BN30" s="145"/>
      <c r="BO30" s="145"/>
      <c r="BP30" s="145"/>
      <c r="BQ30" s="145"/>
      <c r="BR30" s="208"/>
      <c r="BS30" s="208"/>
      <c r="BT30" s="413">
        <f t="shared" si="4"/>
        <v>18711000</v>
      </c>
      <c r="BU30" s="145"/>
      <c r="BV30" s="145"/>
      <c r="BW30" s="145"/>
      <c r="BX30" s="145"/>
      <c r="BY30" s="145">
        <v>18711000</v>
      </c>
      <c r="BZ30" s="145"/>
      <c r="CA30" s="145"/>
      <c r="CB30" s="145"/>
      <c r="CC30" s="145"/>
      <c r="CD30" s="145"/>
      <c r="CE30" s="145"/>
      <c r="CF30" s="145"/>
      <c r="CG30" s="145"/>
      <c r="CH30" s="145"/>
      <c r="CI30" s="145"/>
      <c r="CJ30" s="145"/>
      <c r="CK30" s="145"/>
      <c r="CL30" s="145"/>
      <c r="CM30" s="145"/>
      <c r="CN30" s="145"/>
      <c r="CO30" s="145"/>
      <c r="CP30" s="439">
        <f t="shared" si="3"/>
        <v>18711000</v>
      </c>
      <c r="CQ30" s="145">
        <v>0</v>
      </c>
      <c r="CR30" s="145"/>
      <c r="CS30" s="145"/>
      <c r="CT30" s="145"/>
      <c r="CU30" s="145">
        <v>18711000</v>
      </c>
      <c r="CV30" s="147"/>
      <c r="CW30" s="147"/>
      <c r="CX30" s="147"/>
      <c r="CY30" s="147"/>
      <c r="CZ30" s="147"/>
      <c r="DA30" s="147"/>
      <c r="DB30" s="147"/>
      <c r="DC30" s="147"/>
      <c r="DD30" s="147"/>
      <c r="DE30" s="147"/>
      <c r="DF30" s="147"/>
      <c r="DG30" s="147"/>
      <c r="DH30" s="147"/>
      <c r="DI30" s="147"/>
      <c r="DJ30" s="147"/>
      <c r="DK30" s="147"/>
      <c r="DL30" s="449">
        <f t="shared" si="5"/>
        <v>18711000</v>
      </c>
      <c r="DM30" s="145">
        <f t="shared" si="1"/>
        <v>90228600</v>
      </c>
      <c r="DN30" s="148" t="s">
        <v>1170</v>
      </c>
    </row>
    <row r="31" spans="1:118" ht="153" x14ac:dyDescent="0.25">
      <c r="A31" s="11">
        <v>1</v>
      </c>
      <c r="B31" s="11" t="s">
        <v>25</v>
      </c>
      <c r="C31" s="11" t="s">
        <v>112</v>
      </c>
      <c r="D31" s="11" t="s">
        <v>113</v>
      </c>
      <c r="E31" s="11" t="s">
        <v>114</v>
      </c>
      <c r="F31" s="54" t="s">
        <v>199</v>
      </c>
      <c r="G31" s="11" t="s">
        <v>200</v>
      </c>
      <c r="H31" s="24">
        <v>0</v>
      </c>
      <c r="I31" s="24">
        <v>2023</v>
      </c>
      <c r="J31" s="24" t="s">
        <v>201</v>
      </c>
      <c r="K31" s="24" t="s">
        <v>32</v>
      </c>
      <c r="L31" s="24" t="s">
        <v>33</v>
      </c>
      <c r="M31" s="24">
        <v>1</v>
      </c>
      <c r="N31" s="24">
        <v>1</v>
      </c>
      <c r="O31" s="169" t="s">
        <v>219</v>
      </c>
      <c r="P31" s="169" t="s">
        <v>220</v>
      </c>
      <c r="Q31" s="410">
        <v>0</v>
      </c>
      <c r="R31" s="409"/>
      <c r="S31" s="169" t="s">
        <v>221</v>
      </c>
      <c r="T31" s="169" t="s">
        <v>37</v>
      </c>
      <c r="U31" s="169" t="s">
        <v>33</v>
      </c>
      <c r="V31" s="410">
        <v>1</v>
      </c>
      <c r="W31" s="410">
        <v>1</v>
      </c>
      <c r="X31" s="159">
        <v>0</v>
      </c>
      <c r="Y31" s="163">
        <v>0.5</v>
      </c>
      <c r="Z31" s="163">
        <v>0.75</v>
      </c>
      <c r="AA31" s="163">
        <v>1</v>
      </c>
      <c r="AB31" s="145"/>
      <c r="AC31" s="145"/>
      <c r="AD31" s="145"/>
      <c r="AE31" s="145"/>
      <c r="AF31" s="150"/>
      <c r="AG31" s="150"/>
      <c r="AH31" s="150"/>
      <c r="AI31" s="150"/>
      <c r="AJ31" s="150"/>
      <c r="AK31" s="150"/>
      <c r="AL31" s="150"/>
      <c r="AM31" s="150"/>
      <c r="AN31" s="150"/>
      <c r="AO31" s="150"/>
      <c r="AP31" s="150"/>
      <c r="AQ31" s="150"/>
      <c r="AR31" s="150"/>
      <c r="AS31" s="150"/>
      <c r="AT31" s="150"/>
      <c r="AU31" s="150"/>
      <c r="AV31" s="150"/>
      <c r="AW31" s="203"/>
      <c r="AX31" s="413">
        <f t="shared" si="2"/>
        <v>0</v>
      </c>
      <c r="AY31" s="208"/>
      <c r="AZ31" s="145"/>
      <c r="BA31" s="145"/>
      <c r="BB31" s="145"/>
      <c r="BC31" s="145">
        <v>12000000</v>
      </c>
      <c r="BD31" s="145"/>
      <c r="BE31" s="145"/>
      <c r="BF31" s="145"/>
      <c r="BG31" s="145"/>
      <c r="BH31" s="145"/>
      <c r="BI31" s="145"/>
      <c r="BJ31" s="145"/>
      <c r="BK31" s="145"/>
      <c r="BL31" s="145"/>
      <c r="BM31" s="145"/>
      <c r="BN31" s="145"/>
      <c r="BO31" s="145"/>
      <c r="BP31" s="145"/>
      <c r="BQ31" s="145"/>
      <c r="BR31" s="208"/>
      <c r="BS31" s="208"/>
      <c r="BT31" s="413">
        <f t="shared" si="4"/>
        <v>12000000</v>
      </c>
      <c r="BU31" s="145"/>
      <c r="BV31" s="145"/>
      <c r="BW31" s="145"/>
      <c r="BX31" s="145"/>
      <c r="BY31" s="145">
        <v>12000000</v>
      </c>
      <c r="BZ31" s="145"/>
      <c r="CA31" s="145"/>
      <c r="CB31" s="145"/>
      <c r="CC31" s="145"/>
      <c r="CD31" s="145"/>
      <c r="CE31" s="145"/>
      <c r="CF31" s="145"/>
      <c r="CG31" s="145"/>
      <c r="CH31" s="145"/>
      <c r="CI31" s="145"/>
      <c r="CJ31" s="145"/>
      <c r="CK31" s="145"/>
      <c r="CL31" s="145"/>
      <c r="CM31" s="145"/>
      <c r="CN31" s="145"/>
      <c r="CO31" s="145"/>
      <c r="CP31" s="439">
        <f t="shared" si="3"/>
        <v>12000000</v>
      </c>
      <c r="CQ31" s="145"/>
      <c r="CR31" s="145"/>
      <c r="CS31" s="145"/>
      <c r="CT31" s="145"/>
      <c r="CU31" s="145">
        <v>12000000</v>
      </c>
      <c r="CV31" s="147"/>
      <c r="CW31" s="147"/>
      <c r="CX31" s="147"/>
      <c r="CY31" s="147"/>
      <c r="CZ31" s="147"/>
      <c r="DA31" s="147"/>
      <c r="DB31" s="147"/>
      <c r="DC31" s="147"/>
      <c r="DD31" s="147"/>
      <c r="DE31" s="147"/>
      <c r="DF31" s="147"/>
      <c r="DG31" s="147"/>
      <c r="DH31" s="147"/>
      <c r="DI31" s="147"/>
      <c r="DJ31" s="147"/>
      <c r="DK31" s="147"/>
      <c r="DL31" s="449">
        <f t="shared" si="5"/>
        <v>12000000</v>
      </c>
      <c r="DM31" s="145">
        <f t="shared" si="1"/>
        <v>36000000</v>
      </c>
      <c r="DN31" s="148" t="s">
        <v>1170</v>
      </c>
    </row>
    <row r="32" spans="1:118" ht="132" x14ac:dyDescent="0.25">
      <c r="A32" s="11">
        <v>1</v>
      </c>
      <c r="B32" s="11" t="s">
        <v>25</v>
      </c>
      <c r="C32" s="11" t="s">
        <v>112</v>
      </c>
      <c r="D32" s="11" t="s">
        <v>222</v>
      </c>
      <c r="E32" s="11" t="s">
        <v>223</v>
      </c>
      <c r="F32" s="54" t="s">
        <v>224</v>
      </c>
      <c r="G32" s="11" t="s">
        <v>225</v>
      </c>
      <c r="H32" s="76">
        <v>209791</v>
      </c>
      <c r="I32" s="24">
        <v>2023</v>
      </c>
      <c r="J32" s="24" t="s">
        <v>226</v>
      </c>
      <c r="K32" s="24" t="s">
        <v>105</v>
      </c>
      <c r="L32" s="24" t="s">
        <v>124</v>
      </c>
      <c r="M32" s="24">
        <v>8391</v>
      </c>
      <c r="N32" s="76">
        <v>218182</v>
      </c>
      <c r="O32" s="169" t="s">
        <v>227</v>
      </c>
      <c r="P32" s="169" t="s">
        <v>228</v>
      </c>
      <c r="Q32" s="411">
        <v>209791</v>
      </c>
      <c r="R32" s="169">
        <v>2023</v>
      </c>
      <c r="S32" s="169" t="s">
        <v>229</v>
      </c>
      <c r="T32" s="169" t="s">
        <v>37</v>
      </c>
      <c r="U32" s="169" t="s">
        <v>33</v>
      </c>
      <c r="V32" s="411">
        <v>8391</v>
      </c>
      <c r="W32" s="411">
        <v>218182</v>
      </c>
      <c r="X32" s="157">
        <v>2097</v>
      </c>
      <c r="Y32" s="157">
        <f>+X32+2098</f>
        <v>4195</v>
      </c>
      <c r="Z32" s="157">
        <f>+Y32+2098</f>
        <v>6293</v>
      </c>
      <c r="AA32" s="157">
        <f>+Z32+2098</f>
        <v>8391</v>
      </c>
      <c r="AB32" s="164">
        <v>116550228377.57001</v>
      </c>
      <c r="AC32" s="164"/>
      <c r="AD32" s="145"/>
      <c r="AE32" s="145"/>
      <c r="AF32" s="145">
        <v>49836120836</v>
      </c>
      <c r="AG32" s="145"/>
      <c r="AH32" s="145"/>
      <c r="AI32" s="145"/>
      <c r="AJ32" s="145"/>
      <c r="AK32" s="145"/>
      <c r="AL32" s="145"/>
      <c r="AM32" s="145"/>
      <c r="AN32" s="145"/>
      <c r="AO32" s="145"/>
      <c r="AP32" s="145"/>
      <c r="AQ32" s="145"/>
      <c r="AR32" s="145"/>
      <c r="AS32" s="145"/>
      <c r="AT32" s="145"/>
      <c r="AU32" s="145"/>
      <c r="AV32" s="145"/>
      <c r="AW32" s="208"/>
      <c r="AX32" s="413">
        <f t="shared" si="2"/>
        <v>166386349213.57001</v>
      </c>
      <c r="AY32" s="208">
        <v>112661511771</v>
      </c>
      <c r="AZ32" s="145"/>
      <c r="BA32" s="145"/>
      <c r="BB32" s="145"/>
      <c r="BC32" s="145">
        <v>42541279700</v>
      </c>
      <c r="BD32" s="145"/>
      <c r="BE32" s="145"/>
      <c r="BF32" s="145"/>
      <c r="BG32" s="145"/>
      <c r="BH32" s="145"/>
      <c r="BI32" s="145"/>
      <c r="BJ32" s="145"/>
      <c r="BK32" s="145"/>
      <c r="BL32" s="145"/>
      <c r="BM32" s="145"/>
      <c r="BN32" s="145"/>
      <c r="BO32" s="145"/>
      <c r="BP32" s="145"/>
      <c r="BQ32" s="145"/>
      <c r="BR32" s="208"/>
      <c r="BS32" s="208"/>
      <c r="BT32" s="413">
        <f t="shared" si="4"/>
        <v>155202791471</v>
      </c>
      <c r="BU32" s="145">
        <v>117798019082</v>
      </c>
      <c r="BV32" s="145"/>
      <c r="BW32" s="145"/>
      <c r="BX32" s="145"/>
      <c r="BY32" s="145">
        <v>44428410867</v>
      </c>
      <c r="BZ32" s="145"/>
      <c r="CA32" s="145"/>
      <c r="CB32" s="145"/>
      <c r="CC32" s="145"/>
      <c r="CD32" s="145"/>
      <c r="CE32" s="145"/>
      <c r="CF32" s="145"/>
      <c r="CG32" s="145"/>
      <c r="CH32" s="145"/>
      <c r="CI32" s="145"/>
      <c r="CJ32" s="145"/>
      <c r="CK32" s="145"/>
      <c r="CL32" s="145"/>
      <c r="CM32" s="145"/>
      <c r="CN32" s="145"/>
      <c r="CO32" s="145"/>
      <c r="CP32" s="439">
        <f t="shared" si="3"/>
        <v>162226429949</v>
      </c>
      <c r="CQ32" s="145">
        <v>123119269977</v>
      </c>
      <c r="CR32" s="145"/>
      <c r="CS32" s="145"/>
      <c r="CT32" s="145"/>
      <c r="CU32" s="145">
        <v>46386370934</v>
      </c>
      <c r="CV32" s="147"/>
      <c r="CW32" s="147"/>
      <c r="CX32" s="147"/>
      <c r="CY32" s="147"/>
      <c r="CZ32" s="147"/>
      <c r="DA32" s="147"/>
      <c r="DB32" s="147"/>
      <c r="DC32" s="147"/>
      <c r="DD32" s="147"/>
      <c r="DE32" s="147"/>
      <c r="DF32" s="147"/>
      <c r="DG32" s="147"/>
      <c r="DH32" s="147"/>
      <c r="DI32" s="147"/>
      <c r="DJ32" s="147"/>
      <c r="DK32" s="147"/>
      <c r="DL32" s="449">
        <f t="shared" si="5"/>
        <v>169505640911</v>
      </c>
      <c r="DM32" s="164">
        <f t="shared" si="1"/>
        <v>653321211544.57007</v>
      </c>
      <c r="DN32" s="148" t="s">
        <v>1170</v>
      </c>
    </row>
    <row r="33" spans="1:118" ht="132" x14ac:dyDescent="0.25">
      <c r="A33" s="11">
        <v>1</v>
      </c>
      <c r="B33" s="11" t="s">
        <v>25</v>
      </c>
      <c r="C33" s="11" t="s">
        <v>112</v>
      </c>
      <c r="D33" s="11" t="s">
        <v>222</v>
      </c>
      <c r="E33" s="11" t="s">
        <v>223</v>
      </c>
      <c r="F33" s="54" t="s">
        <v>230</v>
      </c>
      <c r="G33" s="11" t="s">
        <v>231</v>
      </c>
      <c r="H33" s="77">
        <v>39</v>
      </c>
      <c r="I33" s="24">
        <v>2023</v>
      </c>
      <c r="J33" s="24" t="s">
        <v>232</v>
      </c>
      <c r="K33" s="24" t="s">
        <v>32</v>
      </c>
      <c r="L33" s="24" t="s">
        <v>33</v>
      </c>
      <c r="M33" s="78">
        <v>3</v>
      </c>
      <c r="N33" s="77">
        <v>42</v>
      </c>
      <c r="O33" s="169" t="s">
        <v>233</v>
      </c>
      <c r="P33" s="169" t="s">
        <v>234</v>
      </c>
      <c r="Q33" s="169">
        <v>39</v>
      </c>
      <c r="R33" s="169">
        <v>2023</v>
      </c>
      <c r="S33" s="169" t="s">
        <v>235</v>
      </c>
      <c r="T33" s="169" t="s">
        <v>37</v>
      </c>
      <c r="U33" s="169" t="s">
        <v>33</v>
      </c>
      <c r="V33" s="169">
        <v>3</v>
      </c>
      <c r="W33" s="169">
        <v>42</v>
      </c>
      <c r="X33" s="149">
        <v>1</v>
      </c>
      <c r="Y33" s="149">
        <v>2</v>
      </c>
      <c r="Z33" s="149">
        <v>3</v>
      </c>
      <c r="AA33" s="149"/>
      <c r="AB33" s="145">
        <v>1000</v>
      </c>
      <c r="AC33" s="145"/>
      <c r="AD33" s="145"/>
      <c r="AE33" s="145"/>
      <c r="AF33" s="145"/>
      <c r="AG33" s="145"/>
      <c r="AH33" s="145"/>
      <c r="AI33" s="145"/>
      <c r="AJ33" s="145"/>
      <c r="AK33" s="145"/>
      <c r="AL33" s="145"/>
      <c r="AM33" s="145"/>
      <c r="AN33" s="145"/>
      <c r="AO33" s="145"/>
      <c r="AP33" s="145"/>
      <c r="AQ33" s="145"/>
      <c r="AR33" s="145"/>
      <c r="AS33" s="145"/>
      <c r="AT33" s="145"/>
      <c r="AU33" s="145"/>
      <c r="AV33" s="145"/>
      <c r="AW33" s="208"/>
      <c r="AX33" s="413">
        <f t="shared" si="2"/>
        <v>1000</v>
      </c>
      <c r="AY33" s="208">
        <v>1000</v>
      </c>
      <c r="AZ33" s="145"/>
      <c r="BA33" s="145"/>
      <c r="BB33" s="145"/>
      <c r="BC33" s="145"/>
      <c r="BD33" s="145"/>
      <c r="BE33" s="145"/>
      <c r="BF33" s="145"/>
      <c r="BG33" s="145"/>
      <c r="BH33" s="145"/>
      <c r="BI33" s="145"/>
      <c r="BJ33" s="145"/>
      <c r="BK33" s="145"/>
      <c r="BL33" s="145"/>
      <c r="BM33" s="145"/>
      <c r="BN33" s="145"/>
      <c r="BO33" s="145"/>
      <c r="BP33" s="145"/>
      <c r="BQ33" s="145"/>
      <c r="BR33" s="208"/>
      <c r="BS33" s="208"/>
      <c r="BT33" s="413">
        <f t="shared" si="4"/>
        <v>1000</v>
      </c>
      <c r="BU33" s="145">
        <v>1000</v>
      </c>
      <c r="BV33" s="145"/>
      <c r="BW33" s="145"/>
      <c r="BX33" s="145"/>
      <c r="BY33" s="145"/>
      <c r="BZ33" s="145"/>
      <c r="CA33" s="145"/>
      <c r="CB33" s="145"/>
      <c r="CC33" s="145"/>
      <c r="CD33" s="145"/>
      <c r="CE33" s="145"/>
      <c r="CF33" s="145"/>
      <c r="CG33" s="145"/>
      <c r="CH33" s="145"/>
      <c r="CI33" s="145"/>
      <c r="CJ33" s="145"/>
      <c r="CK33" s="145"/>
      <c r="CL33" s="145"/>
      <c r="CM33" s="145"/>
      <c r="CN33" s="145"/>
      <c r="CO33" s="145"/>
      <c r="CP33" s="439">
        <f t="shared" si="3"/>
        <v>1000</v>
      </c>
      <c r="CQ33" s="145"/>
      <c r="CR33" s="145"/>
      <c r="CS33" s="145"/>
      <c r="CT33" s="145"/>
      <c r="CU33" s="145"/>
      <c r="CV33" s="147"/>
      <c r="CW33" s="147"/>
      <c r="CX33" s="147"/>
      <c r="CY33" s="147"/>
      <c r="CZ33" s="147"/>
      <c r="DA33" s="147"/>
      <c r="DB33" s="147"/>
      <c r="DC33" s="147"/>
      <c r="DD33" s="147"/>
      <c r="DE33" s="147"/>
      <c r="DF33" s="147"/>
      <c r="DG33" s="147"/>
      <c r="DH33" s="147"/>
      <c r="DI33" s="147"/>
      <c r="DJ33" s="147"/>
      <c r="DK33" s="147"/>
      <c r="DL33" s="449">
        <f t="shared" si="5"/>
        <v>0</v>
      </c>
      <c r="DM33" s="145">
        <f t="shared" si="1"/>
        <v>3000</v>
      </c>
      <c r="DN33" s="148" t="s">
        <v>1170</v>
      </c>
    </row>
    <row r="34" spans="1:118" ht="132" x14ac:dyDescent="0.25">
      <c r="A34" s="11">
        <v>1</v>
      </c>
      <c r="B34" s="11" t="s">
        <v>25</v>
      </c>
      <c r="C34" s="11" t="s">
        <v>112</v>
      </c>
      <c r="D34" s="11" t="s">
        <v>222</v>
      </c>
      <c r="E34" s="11" t="s">
        <v>223</v>
      </c>
      <c r="F34" s="54" t="s">
        <v>230</v>
      </c>
      <c r="G34" s="11" t="s">
        <v>231</v>
      </c>
      <c r="H34" s="77">
        <v>39</v>
      </c>
      <c r="I34" s="24">
        <v>2023</v>
      </c>
      <c r="J34" s="24" t="s">
        <v>232</v>
      </c>
      <c r="K34" s="24" t="s">
        <v>32</v>
      </c>
      <c r="L34" s="24" t="s">
        <v>33</v>
      </c>
      <c r="M34" s="78">
        <v>3</v>
      </c>
      <c r="N34" s="77">
        <v>42</v>
      </c>
      <c r="O34" s="169" t="s">
        <v>236</v>
      </c>
      <c r="P34" s="169" t="s">
        <v>237</v>
      </c>
      <c r="Q34" s="410">
        <v>4</v>
      </c>
      <c r="R34" s="169">
        <v>2023</v>
      </c>
      <c r="S34" s="169" t="s">
        <v>238</v>
      </c>
      <c r="T34" s="169" t="s">
        <v>37</v>
      </c>
      <c r="U34" s="169" t="s">
        <v>239</v>
      </c>
      <c r="V34" s="410">
        <v>4</v>
      </c>
      <c r="W34" s="410">
        <v>4</v>
      </c>
      <c r="X34" s="159">
        <v>4</v>
      </c>
      <c r="Y34" s="159">
        <v>4</v>
      </c>
      <c r="Z34" s="159">
        <v>4</v>
      </c>
      <c r="AA34" s="159">
        <v>4</v>
      </c>
      <c r="AB34" s="145">
        <v>1135096409</v>
      </c>
      <c r="AC34" s="145"/>
      <c r="AD34" s="145"/>
      <c r="AE34" s="145"/>
      <c r="AF34" s="145"/>
      <c r="AG34" s="145"/>
      <c r="AH34" s="145"/>
      <c r="AI34" s="145"/>
      <c r="AJ34" s="145"/>
      <c r="AK34" s="145"/>
      <c r="AL34" s="145"/>
      <c r="AM34" s="145"/>
      <c r="AN34" s="145"/>
      <c r="AO34" s="145"/>
      <c r="AP34" s="145"/>
      <c r="AQ34" s="145"/>
      <c r="AR34" s="145"/>
      <c r="AS34" s="145"/>
      <c r="AT34" s="145"/>
      <c r="AU34" s="145"/>
      <c r="AV34" s="145"/>
      <c r="AW34" s="208"/>
      <c r="AX34" s="413">
        <f t="shared" si="2"/>
        <v>1135096409</v>
      </c>
      <c r="AY34" s="208">
        <f>1155790270</f>
        <v>1155790270</v>
      </c>
      <c r="AZ34" s="145"/>
      <c r="BA34" s="145"/>
      <c r="BB34" s="145"/>
      <c r="BC34" s="145"/>
      <c r="BD34" s="145"/>
      <c r="BE34" s="145"/>
      <c r="BF34" s="145"/>
      <c r="BG34" s="145"/>
      <c r="BH34" s="145"/>
      <c r="BI34" s="145"/>
      <c r="BJ34" s="145"/>
      <c r="BK34" s="145"/>
      <c r="BL34" s="145"/>
      <c r="BM34" s="145"/>
      <c r="BN34" s="145"/>
      <c r="BO34" s="145"/>
      <c r="BP34" s="145"/>
      <c r="BQ34" s="145"/>
      <c r="BR34" s="208"/>
      <c r="BS34" s="208"/>
      <c r="BT34" s="413">
        <f t="shared" si="4"/>
        <v>1155790270</v>
      </c>
      <c r="BU34" s="145">
        <f>1165790270</f>
        <v>1165790270</v>
      </c>
      <c r="BV34" s="145"/>
      <c r="BW34" s="145"/>
      <c r="BX34" s="145"/>
      <c r="BY34" s="145"/>
      <c r="BZ34" s="145"/>
      <c r="CA34" s="145"/>
      <c r="CB34" s="145"/>
      <c r="CC34" s="145"/>
      <c r="CD34" s="145"/>
      <c r="CE34" s="145"/>
      <c r="CF34" s="145"/>
      <c r="CG34" s="145"/>
      <c r="CH34" s="145"/>
      <c r="CI34" s="145"/>
      <c r="CJ34" s="145"/>
      <c r="CK34" s="145"/>
      <c r="CL34" s="145"/>
      <c r="CM34" s="145"/>
      <c r="CN34" s="145"/>
      <c r="CO34" s="145"/>
      <c r="CP34" s="439">
        <f t="shared" si="3"/>
        <v>1165790270</v>
      </c>
      <c r="CQ34" s="145">
        <f>1175790270</f>
        <v>1175790270</v>
      </c>
      <c r="CR34" s="145"/>
      <c r="CS34" s="145"/>
      <c r="CT34" s="145"/>
      <c r="CU34" s="145"/>
      <c r="CV34" s="147"/>
      <c r="CW34" s="147"/>
      <c r="CX34" s="147"/>
      <c r="CY34" s="147"/>
      <c r="CZ34" s="147"/>
      <c r="DA34" s="147"/>
      <c r="DB34" s="147"/>
      <c r="DC34" s="147"/>
      <c r="DD34" s="147"/>
      <c r="DE34" s="147"/>
      <c r="DF34" s="147"/>
      <c r="DG34" s="147"/>
      <c r="DH34" s="147"/>
      <c r="DI34" s="147"/>
      <c r="DJ34" s="147"/>
      <c r="DK34" s="147"/>
      <c r="DL34" s="449">
        <f t="shared" si="5"/>
        <v>1175790270</v>
      </c>
      <c r="DM34" s="145">
        <f t="shared" si="1"/>
        <v>4632467219</v>
      </c>
      <c r="DN34" s="148" t="s">
        <v>1170</v>
      </c>
    </row>
    <row r="35" spans="1:118" ht="132" x14ac:dyDescent="0.25">
      <c r="A35" s="11">
        <v>1</v>
      </c>
      <c r="B35" s="11" t="s">
        <v>25</v>
      </c>
      <c r="C35" s="11" t="s">
        <v>112</v>
      </c>
      <c r="D35" s="11" t="s">
        <v>222</v>
      </c>
      <c r="E35" s="11" t="s">
        <v>223</v>
      </c>
      <c r="F35" s="54" t="s">
        <v>230</v>
      </c>
      <c r="G35" s="11" t="s">
        <v>231</v>
      </c>
      <c r="H35" s="77">
        <v>39</v>
      </c>
      <c r="I35" s="24">
        <v>2023</v>
      </c>
      <c r="J35" s="24" t="s">
        <v>232</v>
      </c>
      <c r="K35" s="24" t="s">
        <v>32</v>
      </c>
      <c r="L35" s="24" t="s">
        <v>33</v>
      </c>
      <c r="M35" s="78">
        <v>3</v>
      </c>
      <c r="N35" s="77">
        <v>42</v>
      </c>
      <c r="O35" s="169" t="s">
        <v>240</v>
      </c>
      <c r="P35" s="169" t="s">
        <v>241</v>
      </c>
      <c r="Q35" s="169">
        <v>0</v>
      </c>
      <c r="R35" s="169">
        <v>2023</v>
      </c>
      <c r="S35" s="169" t="s">
        <v>242</v>
      </c>
      <c r="T35" s="169" t="s">
        <v>37</v>
      </c>
      <c r="U35" s="169" t="s">
        <v>139</v>
      </c>
      <c r="V35" s="169">
        <v>1</v>
      </c>
      <c r="W35" s="169">
        <v>1</v>
      </c>
      <c r="X35" s="149">
        <v>0.25</v>
      </c>
      <c r="Y35" s="149">
        <v>0.25</v>
      </c>
      <c r="Z35" s="149">
        <v>0.25</v>
      </c>
      <c r="AA35" s="149">
        <v>0.25</v>
      </c>
      <c r="AB35" s="145">
        <v>1000</v>
      </c>
      <c r="AC35" s="145"/>
      <c r="AD35" s="145"/>
      <c r="AE35" s="145"/>
      <c r="AF35" s="145"/>
      <c r="AG35" s="145"/>
      <c r="AH35" s="145"/>
      <c r="AI35" s="145"/>
      <c r="AJ35" s="145"/>
      <c r="AK35" s="145"/>
      <c r="AL35" s="145"/>
      <c r="AM35" s="145"/>
      <c r="AN35" s="145"/>
      <c r="AO35" s="145"/>
      <c r="AP35" s="145"/>
      <c r="AQ35" s="145"/>
      <c r="AR35" s="145"/>
      <c r="AS35" s="145"/>
      <c r="AT35" s="145"/>
      <c r="AU35" s="145"/>
      <c r="AV35" s="145"/>
      <c r="AW35" s="208"/>
      <c r="AX35" s="413">
        <f t="shared" si="2"/>
        <v>1000</v>
      </c>
      <c r="AY35" s="208">
        <v>0</v>
      </c>
      <c r="AZ35" s="145"/>
      <c r="BA35" s="145"/>
      <c r="BB35" s="145"/>
      <c r="BC35" s="145"/>
      <c r="BD35" s="145"/>
      <c r="BE35" s="145"/>
      <c r="BF35" s="145"/>
      <c r="BG35" s="145"/>
      <c r="BH35" s="145"/>
      <c r="BI35" s="145"/>
      <c r="BJ35" s="145"/>
      <c r="BK35" s="145"/>
      <c r="BL35" s="145"/>
      <c r="BM35" s="145"/>
      <c r="BN35" s="145"/>
      <c r="BO35" s="145"/>
      <c r="BP35" s="145"/>
      <c r="BQ35" s="145"/>
      <c r="BR35" s="208"/>
      <c r="BS35" s="208"/>
      <c r="BT35" s="413">
        <f t="shared" si="4"/>
        <v>0</v>
      </c>
      <c r="BU35" s="145"/>
      <c r="BV35" s="145"/>
      <c r="BW35" s="145"/>
      <c r="BX35" s="145"/>
      <c r="BY35" s="145"/>
      <c r="BZ35" s="145"/>
      <c r="CA35" s="145"/>
      <c r="CB35" s="145"/>
      <c r="CC35" s="145"/>
      <c r="CD35" s="145"/>
      <c r="CE35" s="145"/>
      <c r="CF35" s="145"/>
      <c r="CG35" s="145"/>
      <c r="CH35" s="145"/>
      <c r="CI35" s="145"/>
      <c r="CJ35" s="145"/>
      <c r="CK35" s="145"/>
      <c r="CL35" s="145"/>
      <c r="CM35" s="145"/>
      <c r="CN35" s="145"/>
      <c r="CO35" s="145"/>
      <c r="CP35" s="439">
        <f t="shared" si="3"/>
        <v>0</v>
      </c>
      <c r="CQ35" s="145"/>
      <c r="CR35" s="145"/>
      <c r="CS35" s="145"/>
      <c r="CT35" s="145"/>
      <c r="CU35" s="145"/>
      <c r="CV35" s="147"/>
      <c r="CW35" s="147"/>
      <c r="CX35" s="147"/>
      <c r="CY35" s="147"/>
      <c r="CZ35" s="147"/>
      <c r="DA35" s="147"/>
      <c r="DB35" s="147"/>
      <c r="DC35" s="147"/>
      <c r="DD35" s="147"/>
      <c r="DE35" s="147"/>
      <c r="DF35" s="147"/>
      <c r="DG35" s="147"/>
      <c r="DH35" s="147"/>
      <c r="DI35" s="147"/>
      <c r="DJ35" s="147"/>
      <c r="DK35" s="147"/>
      <c r="DL35" s="449">
        <f t="shared" si="5"/>
        <v>0</v>
      </c>
      <c r="DM35" s="145">
        <f t="shared" si="1"/>
        <v>1000</v>
      </c>
      <c r="DN35" s="148" t="s">
        <v>1170</v>
      </c>
    </row>
    <row r="36" spans="1:118" ht="132" x14ac:dyDescent="0.25">
      <c r="A36" s="11">
        <v>1</v>
      </c>
      <c r="B36" s="11" t="s">
        <v>25</v>
      </c>
      <c r="C36" s="11" t="s">
        <v>112</v>
      </c>
      <c r="D36" s="11" t="s">
        <v>222</v>
      </c>
      <c r="E36" s="11" t="s">
        <v>223</v>
      </c>
      <c r="F36" s="54" t="s">
        <v>230</v>
      </c>
      <c r="G36" s="11" t="s">
        <v>231</v>
      </c>
      <c r="H36" s="77">
        <v>39</v>
      </c>
      <c r="I36" s="24">
        <v>2023</v>
      </c>
      <c r="J36" s="24" t="s">
        <v>232</v>
      </c>
      <c r="K36" s="24" t="s">
        <v>32</v>
      </c>
      <c r="L36" s="24" t="s">
        <v>33</v>
      </c>
      <c r="M36" s="78">
        <v>3</v>
      </c>
      <c r="N36" s="77">
        <v>42</v>
      </c>
      <c r="O36" s="169" t="s">
        <v>244</v>
      </c>
      <c r="P36" s="169" t="s">
        <v>245</v>
      </c>
      <c r="Q36" s="169">
        <v>1</v>
      </c>
      <c r="R36" s="169">
        <v>2023</v>
      </c>
      <c r="S36" s="169" t="s">
        <v>243</v>
      </c>
      <c r="T36" s="169" t="s">
        <v>37</v>
      </c>
      <c r="U36" s="169" t="s">
        <v>239</v>
      </c>
      <c r="V36" s="169">
        <v>1</v>
      </c>
      <c r="W36" s="169">
        <v>1</v>
      </c>
      <c r="X36" s="149">
        <v>1</v>
      </c>
      <c r="Y36" s="149">
        <v>1</v>
      </c>
      <c r="Z36" s="149">
        <v>1</v>
      </c>
      <c r="AA36" s="149">
        <v>1</v>
      </c>
      <c r="AB36" s="145">
        <v>130480000</v>
      </c>
      <c r="AC36" s="145"/>
      <c r="AD36" s="145"/>
      <c r="AE36" s="145"/>
      <c r="AF36" s="145"/>
      <c r="AG36" s="145"/>
      <c r="AH36" s="145"/>
      <c r="AI36" s="145"/>
      <c r="AJ36" s="145"/>
      <c r="AK36" s="145"/>
      <c r="AL36" s="145"/>
      <c r="AM36" s="145"/>
      <c r="AN36" s="145"/>
      <c r="AO36" s="145"/>
      <c r="AP36" s="145"/>
      <c r="AQ36" s="145"/>
      <c r="AR36" s="145"/>
      <c r="AS36" s="145"/>
      <c r="AT36" s="145"/>
      <c r="AU36" s="145"/>
      <c r="AV36" s="145"/>
      <c r="AW36" s="208"/>
      <c r="AX36" s="413">
        <f t="shared" si="2"/>
        <v>130480000</v>
      </c>
      <c r="AY36" s="208">
        <v>160480000</v>
      </c>
      <c r="AZ36" s="145"/>
      <c r="BA36" s="145">
        <f>AD36+(AD36*2.894%)</f>
        <v>0</v>
      </c>
      <c r="BB36" s="145"/>
      <c r="BC36" s="145"/>
      <c r="BD36" s="145"/>
      <c r="BE36" s="145"/>
      <c r="BF36" s="145"/>
      <c r="BG36" s="145"/>
      <c r="BH36" s="145"/>
      <c r="BI36" s="145"/>
      <c r="BJ36" s="145"/>
      <c r="BK36" s="145"/>
      <c r="BL36" s="145"/>
      <c r="BM36" s="145"/>
      <c r="BN36" s="145"/>
      <c r="BO36" s="145"/>
      <c r="BP36" s="145"/>
      <c r="BQ36" s="145"/>
      <c r="BR36" s="208"/>
      <c r="BS36" s="208"/>
      <c r="BT36" s="413">
        <f t="shared" si="4"/>
        <v>160480000</v>
      </c>
      <c r="BU36" s="145">
        <v>190480000</v>
      </c>
      <c r="BV36" s="145"/>
      <c r="BW36" s="145"/>
      <c r="BX36" s="145"/>
      <c r="BY36" s="145"/>
      <c r="BZ36" s="145"/>
      <c r="CA36" s="145"/>
      <c r="CB36" s="145"/>
      <c r="CC36" s="145"/>
      <c r="CD36" s="145"/>
      <c r="CE36" s="145"/>
      <c r="CF36" s="145"/>
      <c r="CG36" s="145"/>
      <c r="CH36" s="145"/>
      <c r="CI36" s="145"/>
      <c r="CJ36" s="145"/>
      <c r="CK36" s="145"/>
      <c r="CL36" s="145"/>
      <c r="CM36" s="145"/>
      <c r="CN36" s="145"/>
      <c r="CO36" s="145"/>
      <c r="CP36" s="439">
        <f t="shared" si="3"/>
        <v>190480000</v>
      </c>
      <c r="CQ36" s="145">
        <v>210480000</v>
      </c>
      <c r="CR36" s="145"/>
      <c r="CS36" s="145"/>
      <c r="CT36" s="145"/>
      <c r="CU36" s="145"/>
      <c r="CV36" s="147"/>
      <c r="CW36" s="147"/>
      <c r="CX36" s="147"/>
      <c r="CY36" s="147"/>
      <c r="CZ36" s="147"/>
      <c r="DA36" s="147"/>
      <c r="DB36" s="147"/>
      <c r="DC36" s="147"/>
      <c r="DD36" s="147"/>
      <c r="DE36" s="147"/>
      <c r="DF36" s="147"/>
      <c r="DG36" s="147"/>
      <c r="DH36" s="147"/>
      <c r="DI36" s="147"/>
      <c r="DJ36" s="147"/>
      <c r="DK36" s="147"/>
      <c r="DL36" s="449">
        <f t="shared" si="5"/>
        <v>210480000</v>
      </c>
      <c r="DM36" s="145">
        <f t="shared" si="1"/>
        <v>691920000</v>
      </c>
      <c r="DN36" s="148" t="s">
        <v>1170</v>
      </c>
    </row>
    <row r="37" spans="1:118" ht="132" x14ac:dyDescent="0.25">
      <c r="A37" s="11">
        <v>1</v>
      </c>
      <c r="B37" s="11" t="s">
        <v>25</v>
      </c>
      <c r="C37" s="11" t="s">
        <v>112</v>
      </c>
      <c r="D37" s="11" t="s">
        <v>222</v>
      </c>
      <c r="E37" s="11" t="s">
        <v>223</v>
      </c>
      <c r="F37" s="54" t="s">
        <v>230</v>
      </c>
      <c r="G37" s="11" t="s">
        <v>231</v>
      </c>
      <c r="H37" s="77">
        <v>39</v>
      </c>
      <c r="I37" s="24">
        <v>2023</v>
      </c>
      <c r="J37" s="24" t="s">
        <v>232</v>
      </c>
      <c r="K37" s="24" t="s">
        <v>32</v>
      </c>
      <c r="L37" s="24" t="s">
        <v>33</v>
      </c>
      <c r="M37" s="78">
        <v>3</v>
      </c>
      <c r="N37" s="77">
        <v>42</v>
      </c>
      <c r="O37" s="169" t="s">
        <v>246</v>
      </c>
      <c r="P37" s="169" t="s">
        <v>247</v>
      </c>
      <c r="Q37" s="169">
        <v>2</v>
      </c>
      <c r="R37" s="169">
        <v>2023</v>
      </c>
      <c r="S37" s="169" t="s">
        <v>248</v>
      </c>
      <c r="T37" s="169" t="s">
        <v>37</v>
      </c>
      <c r="U37" s="169" t="s">
        <v>33</v>
      </c>
      <c r="V37" s="169">
        <v>6</v>
      </c>
      <c r="W37" s="169">
        <v>6</v>
      </c>
      <c r="X37" s="149">
        <v>3</v>
      </c>
      <c r="Y37" s="149">
        <v>4</v>
      </c>
      <c r="Z37" s="149">
        <v>5</v>
      </c>
      <c r="AA37" s="149">
        <v>6</v>
      </c>
      <c r="AB37" s="145">
        <v>1000</v>
      </c>
      <c r="AC37" s="145"/>
      <c r="AD37" s="145"/>
      <c r="AE37" s="145"/>
      <c r="AF37" s="145"/>
      <c r="AG37" s="145"/>
      <c r="AH37" s="145"/>
      <c r="AI37" s="145"/>
      <c r="AJ37" s="145"/>
      <c r="AK37" s="145"/>
      <c r="AL37" s="145"/>
      <c r="AM37" s="145"/>
      <c r="AN37" s="145"/>
      <c r="AO37" s="145"/>
      <c r="AP37" s="145"/>
      <c r="AQ37" s="145"/>
      <c r="AR37" s="145"/>
      <c r="AS37" s="145"/>
      <c r="AT37" s="145"/>
      <c r="AU37" s="145"/>
      <c r="AV37" s="145"/>
      <c r="AW37" s="208"/>
      <c r="AX37" s="413">
        <f t="shared" si="2"/>
        <v>1000</v>
      </c>
      <c r="AY37" s="208">
        <v>1000</v>
      </c>
      <c r="AZ37" s="145"/>
      <c r="BA37" s="145">
        <f>AD37+(AD37*2.894%)</f>
        <v>0</v>
      </c>
      <c r="BB37" s="145"/>
      <c r="BC37" s="145"/>
      <c r="BD37" s="145"/>
      <c r="BE37" s="145"/>
      <c r="BF37" s="145"/>
      <c r="BG37" s="145"/>
      <c r="BH37" s="145"/>
      <c r="BI37" s="145"/>
      <c r="BJ37" s="145"/>
      <c r="BK37" s="145"/>
      <c r="BL37" s="145"/>
      <c r="BM37" s="145"/>
      <c r="BN37" s="145"/>
      <c r="BO37" s="145"/>
      <c r="BP37" s="145"/>
      <c r="BQ37" s="145"/>
      <c r="BR37" s="208"/>
      <c r="BS37" s="208"/>
      <c r="BT37" s="413">
        <f t="shared" si="4"/>
        <v>1000</v>
      </c>
      <c r="BU37" s="145">
        <v>1000</v>
      </c>
      <c r="BV37" s="145"/>
      <c r="BW37" s="145"/>
      <c r="BX37" s="145"/>
      <c r="BY37" s="145"/>
      <c r="BZ37" s="145"/>
      <c r="CA37" s="145"/>
      <c r="CB37" s="145"/>
      <c r="CC37" s="145"/>
      <c r="CD37" s="145"/>
      <c r="CE37" s="145"/>
      <c r="CF37" s="145"/>
      <c r="CG37" s="145"/>
      <c r="CH37" s="145"/>
      <c r="CI37" s="145"/>
      <c r="CJ37" s="145"/>
      <c r="CK37" s="145"/>
      <c r="CL37" s="145"/>
      <c r="CM37" s="145"/>
      <c r="CN37" s="145"/>
      <c r="CO37" s="145"/>
      <c r="CP37" s="439">
        <f t="shared" si="3"/>
        <v>1000</v>
      </c>
      <c r="CQ37" s="145">
        <v>1000</v>
      </c>
      <c r="CR37" s="145"/>
      <c r="CS37" s="145"/>
      <c r="CT37" s="145"/>
      <c r="CU37" s="145"/>
      <c r="CV37" s="147"/>
      <c r="CW37" s="147"/>
      <c r="CX37" s="147"/>
      <c r="CY37" s="147"/>
      <c r="CZ37" s="147"/>
      <c r="DA37" s="147"/>
      <c r="DB37" s="147"/>
      <c r="DC37" s="147"/>
      <c r="DD37" s="147"/>
      <c r="DE37" s="147"/>
      <c r="DF37" s="147"/>
      <c r="DG37" s="147"/>
      <c r="DH37" s="147"/>
      <c r="DI37" s="147"/>
      <c r="DJ37" s="147"/>
      <c r="DK37" s="147"/>
      <c r="DL37" s="449">
        <f t="shared" si="5"/>
        <v>1000</v>
      </c>
      <c r="DM37" s="145">
        <f t="shared" si="1"/>
        <v>4000</v>
      </c>
      <c r="DN37" s="148" t="s">
        <v>1170</v>
      </c>
    </row>
    <row r="38" spans="1:118" ht="132" x14ac:dyDescent="0.25">
      <c r="A38" s="11">
        <v>1</v>
      </c>
      <c r="B38" s="11" t="s">
        <v>25</v>
      </c>
      <c r="C38" s="11" t="s">
        <v>112</v>
      </c>
      <c r="D38" s="11" t="s">
        <v>222</v>
      </c>
      <c r="E38" s="11" t="s">
        <v>223</v>
      </c>
      <c r="F38" s="54" t="s">
        <v>230</v>
      </c>
      <c r="G38" s="11" t="s">
        <v>231</v>
      </c>
      <c r="H38" s="77">
        <v>39</v>
      </c>
      <c r="I38" s="24">
        <v>2023</v>
      </c>
      <c r="J38" s="24" t="s">
        <v>232</v>
      </c>
      <c r="K38" s="24" t="s">
        <v>32</v>
      </c>
      <c r="L38" s="24" t="s">
        <v>33</v>
      </c>
      <c r="M38" s="78">
        <v>3</v>
      </c>
      <c r="N38" s="77">
        <v>42</v>
      </c>
      <c r="O38" s="169" t="s">
        <v>249</v>
      </c>
      <c r="P38" s="169" t="s">
        <v>250</v>
      </c>
      <c r="Q38" s="169">
        <v>0</v>
      </c>
      <c r="R38" s="169">
        <v>2023</v>
      </c>
      <c r="S38" s="169" t="s">
        <v>251</v>
      </c>
      <c r="T38" s="169" t="s">
        <v>37</v>
      </c>
      <c r="U38" s="169" t="s">
        <v>33</v>
      </c>
      <c r="V38" s="169">
        <v>1</v>
      </c>
      <c r="W38" s="169">
        <v>1</v>
      </c>
      <c r="X38" s="149">
        <v>0.25</v>
      </c>
      <c r="Y38" s="149">
        <v>0.5</v>
      </c>
      <c r="Z38" s="149">
        <v>0.75</v>
      </c>
      <c r="AA38" s="149">
        <v>1</v>
      </c>
      <c r="AB38" s="145">
        <v>115052368</v>
      </c>
      <c r="AC38" s="145"/>
      <c r="AD38" s="145"/>
      <c r="AE38" s="145"/>
      <c r="AF38" s="145"/>
      <c r="AG38" s="145"/>
      <c r="AH38" s="145"/>
      <c r="AI38" s="145"/>
      <c r="AJ38" s="145"/>
      <c r="AK38" s="145"/>
      <c r="AL38" s="145"/>
      <c r="AM38" s="145"/>
      <c r="AN38" s="145"/>
      <c r="AO38" s="145"/>
      <c r="AP38" s="145"/>
      <c r="AQ38" s="145"/>
      <c r="AR38" s="145"/>
      <c r="AS38" s="145"/>
      <c r="AT38" s="145"/>
      <c r="AU38" s="145"/>
      <c r="AV38" s="145"/>
      <c r="AW38" s="208"/>
      <c r="AX38" s="413">
        <f t="shared" si="2"/>
        <v>115052368</v>
      </c>
      <c r="AY38" s="208">
        <v>200000000</v>
      </c>
      <c r="AZ38" s="145"/>
      <c r="BA38" s="145">
        <f>AD38+(AD38*2.894%)</f>
        <v>0</v>
      </c>
      <c r="BB38" s="145"/>
      <c r="BC38" s="145"/>
      <c r="BD38" s="145"/>
      <c r="BE38" s="145"/>
      <c r="BF38" s="145"/>
      <c r="BG38" s="145"/>
      <c r="BH38" s="145"/>
      <c r="BI38" s="145"/>
      <c r="BJ38" s="145"/>
      <c r="BK38" s="145"/>
      <c r="BL38" s="145"/>
      <c r="BM38" s="145"/>
      <c r="BN38" s="145"/>
      <c r="BO38" s="145"/>
      <c r="BP38" s="145"/>
      <c r="BQ38" s="145"/>
      <c r="BR38" s="208"/>
      <c r="BS38" s="208"/>
      <c r="BT38" s="413">
        <f t="shared" si="4"/>
        <v>200000000</v>
      </c>
      <c r="BU38" s="145">
        <v>200000000</v>
      </c>
      <c r="BV38" s="145"/>
      <c r="BW38" s="145"/>
      <c r="BX38" s="145"/>
      <c r="BY38" s="145"/>
      <c r="BZ38" s="145"/>
      <c r="CA38" s="145"/>
      <c r="CB38" s="145"/>
      <c r="CC38" s="145"/>
      <c r="CD38" s="145"/>
      <c r="CE38" s="145"/>
      <c r="CF38" s="145"/>
      <c r="CG38" s="145"/>
      <c r="CH38" s="145"/>
      <c r="CI38" s="145"/>
      <c r="CJ38" s="145"/>
      <c r="CK38" s="145"/>
      <c r="CL38" s="145"/>
      <c r="CM38" s="145"/>
      <c r="CN38" s="145"/>
      <c r="CO38" s="145"/>
      <c r="CP38" s="439">
        <f t="shared" si="3"/>
        <v>200000000</v>
      </c>
      <c r="CQ38" s="145">
        <v>200000000</v>
      </c>
      <c r="CR38" s="145"/>
      <c r="CS38" s="145"/>
      <c r="CT38" s="145"/>
      <c r="CU38" s="145"/>
      <c r="CV38" s="147"/>
      <c r="CW38" s="147"/>
      <c r="CX38" s="147"/>
      <c r="CY38" s="147"/>
      <c r="CZ38" s="147"/>
      <c r="DA38" s="147"/>
      <c r="DB38" s="147"/>
      <c r="DC38" s="147"/>
      <c r="DD38" s="147"/>
      <c r="DE38" s="147"/>
      <c r="DF38" s="147"/>
      <c r="DG38" s="147"/>
      <c r="DH38" s="147"/>
      <c r="DI38" s="147"/>
      <c r="DJ38" s="147"/>
      <c r="DK38" s="147"/>
      <c r="DL38" s="449">
        <f t="shared" si="5"/>
        <v>200000000</v>
      </c>
      <c r="DM38" s="145">
        <f t="shared" si="1"/>
        <v>715052368</v>
      </c>
      <c r="DN38" s="148" t="s">
        <v>1170</v>
      </c>
    </row>
    <row r="39" spans="1:118" ht="132" x14ac:dyDescent="0.25">
      <c r="A39" s="11">
        <v>1</v>
      </c>
      <c r="B39" s="11" t="s">
        <v>25</v>
      </c>
      <c r="C39" s="11" t="s">
        <v>112</v>
      </c>
      <c r="D39" s="11" t="s">
        <v>222</v>
      </c>
      <c r="E39" s="11" t="s">
        <v>223</v>
      </c>
      <c r="F39" s="54" t="s">
        <v>230</v>
      </c>
      <c r="G39" s="11" t="s">
        <v>231</v>
      </c>
      <c r="H39" s="77">
        <v>39</v>
      </c>
      <c r="I39" s="24">
        <v>2023</v>
      </c>
      <c r="J39" s="24" t="s">
        <v>232</v>
      </c>
      <c r="K39" s="24" t="s">
        <v>32</v>
      </c>
      <c r="L39" s="24" t="s">
        <v>33</v>
      </c>
      <c r="M39" s="78">
        <v>3</v>
      </c>
      <c r="N39" s="77">
        <v>42</v>
      </c>
      <c r="O39" s="169" t="s">
        <v>252</v>
      </c>
      <c r="P39" s="169" t="s">
        <v>253</v>
      </c>
      <c r="Q39" s="169">
        <v>0</v>
      </c>
      <c r="R39" s="169">
        <v>2023</v>
      </c>
      <c r="S39" s="169" t="s">
        <v>251</v>
      </c>
      <c r="T39" s="169" t="s">
        <v>37</v>
      </c>
      <c r="U39" s="169" t="s">
        <v>33</v>
      </c>
      <c r="V39" s="169">
        <v>1</v>
      </c>
      <c r="W39" s="169">
        <v>1</v>
      </c>
      <c r="X39" s="149">
        <v>0.25</v>
      </c>
      <c r="Y39" s="149">
        <v>0.5</v>
      </c>
      <c r="Z39" s="149">
        <v>0.75</v>
      </c>
      <c r="AA39" s="149">
        <v>1</v>
      </c>
      <c r="AB39" s="145">
        <f>306718708+82680000</f>
        <v>389398708</v>
      </c>
      <c r="AC39" s="145"/>
      <c r="AD39" s="145"/>
      <c r="AE39" s="145"/>
      <c r="AF39" s="145"/>
      <c r="AG39" s="145"/>
      <c r="AH39" s="145"/>
      <c r="AI39" s="145"/>
      <c r="AJ39" s="145"/>
      <c r="AK39" s="145"/>
      <c r="AL39" s="145"/>
      <c r="AM39" s="145"/>
      <c r="AN39" s="145"/>
      <c r="AO39" s="145"/>
      <c r="AP39" s="145"/>
      <c r="AQ39" s="145"/>
      <c r="AR39" s="145"/>
      <c r="AS39" s="145"/>
      <c r="AT39" s="145"/>
      <c r="AU39" s="145"/>
      <c r="AV39" s="145"/>
      <c r="AW39" s="208"/>
      <c r="AX39" s="413">
        <f t="shared" si="2"/>
        <v>389398708</v>
      </c>
      <c r="AY39" s="208">
        <f>364256368+12900000</f>
        <v>377156368</v>
      </c>
      <c r="AZ39" s="145"/>
      <c r="BA39" s="145">
        <f>AD39+(AD39*2.894%)</f>
        <v>0</v>
      </c>
      <c r="BB39" s="145"/>
      <c r="BC39" s="145"/>
      <c r="BD39" s="145"/>
      <c r="BE39" s="145"/>
      <c r="BF39" s="145"/>
      <c r="BG39" s="145"/>
      <c r="BH39" s="145"/>
      <c r="BI39" s="145"/>
      <c r="BJ39" s="145"/>
      <c r="BK39" s="145"/>
      <c r="BL39" s="145"/>
      <c r="BM39" s="145"/>
      <c r="BN39" s="145"/>
      <c r="BO39" s="145"/>
      <c r="BP39" s="145"/>
      <c r="BQ39" s="145"/>
      <c r="BR39" s="208"/>
      <c r="BS39" s="208"/>
      <c r="BT39" s="413">
        <f t="shared" si="4"/>
        <v>377156368</v>
      </c>
      <c r="BU39" s="145">
        <f>364256368+12900000</f>
        <v>377156368</v>
      </c>
      <c r="BV39" s="145"/>
      <c r="BW39" s="145"/>
      <c r="BX39" s="145"/>
      <c r="BY39" s="145"/>
      <c r="BZ39" s="145"/>
      <c r="CA39" s="145"/>
      <c r="CB39" s="145"/>
      <c r="CC39" s="145"/>
      <c r="CD39" s="145"/>
      <c r="CE39" s="145"/>
      <c r="CF39" s="145"/>
      <c r="CG39" s="145"/>
      <c r="CH39" s="145"/>
      <c r="CI39" s="145"/>
      <c r="CJ39" s="145"/>
      <c r="CK39" s="145"/>
      <c r="CL39" s="145"/>
      <c r="CM39" s="145"/>
      <c r="CN39" s="145"/>
      <c r="CO39" s="145"/>
      <c r="CP39" s="439">
        <f t="shared" si="3"/>
        <v>377156368</v>
      </c>
      <c r="CQ39" s="145">
        <f>384257368+12900000</f>
        <v>397157368</v>
      </c>
      <c r="CR39" s="145"/>
      <c r="CS39" s="145"/>
      <c r="CT39" s="145"/>
      <c r="CU39" s="145"/>
      <c r="CV39" s="147"/>
      <c r="CW39" s="147"/>
      <c r="CX39" s="147"/>
      <c r="CY39" s="147"/>
      <c r="CZ39" s="147"/>
      <c r="DA39" s="147"/>
      <c r="DB39" s="147"/>
      <c r="DC39" s="147"/>
      <c r="DD39" s="147"/>
      <c r="DE39" s="147"/>
      <c r="DF39" s="147"/>
      <c r="DG39" s="147"/>
      <c r="DH39" s="147"/>
      <c r="DI39" s="147"/>
      <c r="DJ39" s="147"/>
      <c r="DK39" s="147"/>
      <c r="DL39" s="449">
        <f t="shared" si="5"/>
        <v>397157368</v>
      </c>
      <c r="DM39" s="145">
        <f t="shared" si="1"/>
        <v>1540868812</v>
      </c>
      <c r="DN39" s="148" t="s">
        <v>1170</v>
      </c>
    </row>
    <row r="40" spans="1:118" ht="36" x14ac:dyDescent="0.25">
      <c r="A40" s="1517" t="s">
        <v>1165</v>
      </c>
      <c r="B40" s="1518"/>
      <c r="C40" s="1518"/>
      <c r="D40" s="1518"/>
      <c r="E40" s="1518"/>
      <c r="F40" s="1518"/>
      <c r="G40" s="1518"/>
      <c r="H40" s="1518"/>
      <c r="I40" s="1518"/>
      <c r="J40" s="1518"/>
      <c r="K40" s="1518"/>
      <c r="L40" s="1518"/>
      <c r="M40" s="1518"/>
      <c r="N40" s="1518"/>
      <c r="O40" s="1518"/>
      <c r="P40" s="1518"/>
      <c r="Q40" s="1518"/>
      <c r="R40" s="1518"/>
      <c r="S40" s="1518"/>
      <c r="T40" s="1518"/>
      <c r="U40" s="1518"/>
      <c r="V40" s="1518"/>
      <c r="W40" s="1518"/>
      <c r="X40" s="1518"/>
      <c r="Y40" s="1518"/>
      <c r="Z40" s="1518"/>
      <c r="AA40" s="1519"/>
      <c r="AB40" s="198">
        <f>SUM(AB5:AB39)</f>
        <v>118515778862.57001</v>
      </c>
      <c r="AC40" s="198">
        <f t="shared" ref="AC40:CN40" si="7">SUM(AC5:AC39)</f>
        <v>0</v>
      </c>
      <c r="AD40" s="198">
        <f t="shared" si="7"/>
        <v>0</v>
      </c>
      <c r="AE40" s="198">
        <f t="shared" si="7"/>
        <v>0</v>
      </c>
      <c r="AF40" s="198">
        <f t="shared" si="7"/>
        <v>52304525270</v>
      </c>
      <c r="AG40" s="198">
        <f t="shared" si="7"/>
        <v>0</v>
      </c>
      <c r="AH40" s="198">
        <f t="shared" si="7"/>
        <v>0</v>
      </c>
      <c r="AI40" s="198">
        <f t="shared" si="7"/>
        <v>0</v>
      </c>
      <c r="AJ40" s="198">
        <f t="shared" si="7"/>
        <v>0</v>
      </c>
      <c r="AK40" s="198">
        <f t="shared" si="7"/>
        <v>0</v>
      </c>
      <c r="AL40" s="198">
        <f t="shared" si="7"/>
        <v>0</v>
      </c>
      <c r="AM40" s="198">
        <f t="shared" si="7"/>
        <v>0</v>
      </c>
      <c r="AN40" s="198">
        <f t="shared" si="7"/>
        <v>0</v>
      </c>
      <c r="AO40" s="198">
        <f t="shared" si="7"/>
        <v>0</v>
      </c>
      <c r="AP40" s="198">
        <f t="shared" si="7"/>
        <v>0</v>
      </c>
      <c r="AQ40" s="198">
        <f t="shared" si="7"/>
        <v>0</v>
      </c>
      <c r="AR40" s="198">
        <f t="shared" si="7"/>
        <v>0</v>
      </c>
      <c r="AS40" s="198">
        <f t="shared" si="7"/>
        <v>0</v>
      </c>
      <c r="AT40" s="198">
        <f t="shared" si="7"/>
        <v>0</v>
      </c>
      <c r="AU40" s="198">
        <f t="shared" si="7"/>
        <v>0</v>
      </c>
      <c r="AV40" s="198">
        <f t="shared" si="7"/>
        <v>0</v>
      </c>
      <c r="AW40" s="198">
        <f t="shared" si="7"/>
        <v>0</v>
      </c>
      <c r="AX40" s="414">
        <f>SUM(AX5:AX39)</f>
        <v>170820304132.57001</v>
      </c>
      <c r="AY40" s="198">
        <f t="shared" si="7"/>
        <v>114635740409</v>
      </c>
      <c r="AZ40" s="198">
        <f t="shared" si="7"/>
        <v>0</v>
      </c>
      <c r="BA40" s="198">
        <f t="shared" si="7"/>
        <v>0</v>
      </c>
      <c r="BB40" s="198">
        <f t="shared" si="7"/>
        <v>0</v>
      </c>
      <c r="BC40" s="198">
        <f t="shared" si="7"/>
        <v>44678717904</v>
      </c>
      <c r="BD40" s="198">
        <f t="shared" si="7"/>
        <v>0</v>
      </c>
      <c r="BE40" s="198">
        <f t="shared" si="7"/>
        <v>0</v>
      </c>
      <c r="BF40" s="198">
        <f t="shared" si="7"/>
        <v>0</v>
      </c>
      <c r="BG40" s="198">
        <f t="shared" si="7"/>
        <v>0</v>
      </c>
      <c r="BH40" s="198">
        <f t="shared" si="7"/>
        <v>0</v>
      </c>
      <c r="BI40" s="198">
        <f t="shared" si="7"/>
        <v>0</v>
      </c>
      <c r="BJ40" s="198">
        <f t="shared" si="7"/>
        <v>0</v>
      </c>
      <c r="BK40" s="198">
        <f t="shared" si="7"/>
        <v>0</v>
      </c>
      <c r="BL40" s="198">
        <f t="shared" si="7"/>
        <v>0</v>
      </c>
      <c r="BM40" s="198">
        <f t="shared" si="7"/>
        <v>0</v>
      </c>
      <c r="BN40" s="198">
        <f t="shared" si="7"/>
        <v>0</v>
      </c>
      <c r="BO40" s="198">
        <f t="shared" si="7"/>
        <v>0</v>
      </c>
      <c r="BP40" s="198">
        <f t="shared" si="7"/>
        <v>0</v>
      </c>
      <c r="BQ40" s="198">
        <f t="shared" si="7"/>
        <v>0</v>
      </c>
      <c r="BR40" s="198">
        <f t="shared" si="7"/>
        <v>0</v>
      </c>
      <c r="BS40" s="198">
        <f t="shared" si="7"/>
        <v>0</v>
      </c>
      <c r="BT40" s="414">
        <f t="shared" si="7"/>
        <v>159314458313</v>
      </c>
      <c r="BU40" s="198">
        <f t="shared" si="7"/>
        <v>119815247720</v>
      </c>
      <c r="BV40" s="198">
        <f t="shared" si="7"/>
        <v>0</v>
      </c>
      <c r="BW40" s="198">
        <f t="shared" si="7"/>
        <v>0</v>
      </c>
      <c r="BX40" s="198">
        <f t="shared" si="7"/>
        <v>0</v>
      </c>
      <c r="BY40" s="198">
        <f t="shared" si="7"/>
        <v>46565849071</v>
      </c>
      <c r="BZ40" s="198">
        <f t="shared" si="7"/>
        <v>0</v>
      </c>
      <c r="CA40" s="198">
        <f t="shared" si="7"/>
        <v>0</v>
      </c>
      <c r="CB40" s="198">
        <f t="shared" si="7"/>
        <v>0</v>
      </c>
      <c r="CC40" s="198">
        <f t="shared" si="7"/>
        <v>0</v>
      </c>
      <c r="CD40" s="198">
        <f t="shared" si="7"/>
        <v>0</v>
      </c>
      <c r="CE40" s="198">
        <f t="shared" si="7"/>
        <v>0</v>
      </c>
      <c r="CF40" s="198">
        <f t="shared" si="7"/>
        <v>0</v>
      </c>
      <c r="CG40" s="198">
        <f t="shared" si="7"/>
        <v>0</v>
      </c>
      <c r="CH40" s="198">
        <f t="shared" si="7"/>
        <v>0</v>
      </c>
      <c r="CI40" s="198">
        <f t="shared" si="7"/>
        <v>0</v>
      </c>
      <c r="CJ40" s="198">
        <f t="shared" si="7"/>
        <v>0</v>
      </c>
      <c r="CK40" s="198">
        <f t="shared" si="7"/>
        <v>0</v>
      </c>
      <c r="CL40" s="198">
        <f t="shared" si="7"/>
        <v>0</v>
      </c>
      <c r="CM40" s="198">
        <f t="shared" si="7"/>
        <v>0</v>
      </c>
      <c r="CN40" s="198">
        <f t="shared" si="7"/>
        <v>0</v>
      </c>
      <c r="CO40" s="198">
        <f t="shared" ref="CO40:DM40" si="8">SUM(CO5:CO39)</f>
        <v>0</v>
      </c>
      <c r="CP40" s="414">
        <f>SUM(CP5:CP39)</f>
        <v>166381096791</v>
      </c>
      <c r="CQ40" s="198">
        <f t="shared" si="8"/>
        <v>125189498615</v>
      </c>
      <c r="CR40" s="198">
        <f t="shared" si="8"/>
        <v>0</v>
      </c>
      <c r="CS40" s="198">
        <f t="shared" si="8"/>
        <v>0</v>
      </c>
      <c r="CT40" s="198">
        <f t="shared" si="8"/>
        <v>0</v>
      </c>
      <c r="CU40" s="198">
        <f t="shared" si="8"/>
        <v>48523809138</v>
      </c>
      <c r="CV40" s="198">
        <f t="shared" si="8"/>
        <v>0</v>
      </c>
      <c r="CW40" s="198">
        <f t="shared" si="8"/>
        <v>0</v>
      </c>
      <c r="CX40" s="198">
        <f t="shared" si="8"/>
        <v>0</v>
      </c>
      <c r="CY40" s="198">
        <f t="shared" si="8"/>
        <v>0</v>
      </c>
      <c r="CZ40" s="198">
        <f t="shared" si="8"/>
        <v>0</v>
      </c>
      <c r="DA40" s="198">
        <f t="shared" si="8"/>
        <v>0</v>
      </c>
      <c r="DB40" s="198">
        <f t="shared" si="8"/>
        <v>0</v>
      </c>
      <c r="DC40" s="198">
        <f t="shared" si="8"/>
        <v>0</v>
      </c>
      <c r="DD40" s="198">
        <f t="shared" si="8"/>
        <v>0</v>
      </c>
      <c r="DE40" s="198">
        <f t="shared" si="8"/>
        <v>0</v>
      </c>
      <c r="DF40" s="198">
        <f t="shared" si="8"/>
        <v>0</v>
      </c>
      <c r="DG40" s="198">
        <f t="shared" si="8"/>
        <v>0</v>
      </c>
      <c r="DH40" s="198">
        <f t="shared" si="8"/>
        <v>0</v>
      </c>
      <c r="DI40" s="198">
        <f t="shared" si="8"/>
        <v>0</v>
      </c>
      <c r="DJ40" s="198">
        <f t="shared" si="8"/>
        <v>0</v>
      </c>
      <c r="DK40" s="198">
        <f t="shared" si="8"/>
        <v>0</v>
      </c>
      <c r="DL40" s="414">
        <f t="shared" si="8"/>
        <v>173713307753</v>
      </c>
      <c r="DM40" s="198">
        <f t="shared" si="8"/>
        <v>670229166989.57007</v>
      </c>
      <c r="DN40" s="199" t="s">
        <v>1170</v>
      </c>
    </row>
  </sheetData>
  <mergeCells count="107">
    <mergeCell ref="DJ3:DJ4"/>
    <mergeCell ref="DK3:DK4"/>
    <mergeCell ref="DD3:DD4"/>
    <mergeCell ref="DE3:DE4"/>
    <mergeCell ref="DF3:DF4"/>
    <mergeCell ref="DG3:DG4"/>
    <mergeCell ref="DH3:DH4"/>
    <mergeCell ref="DI3:DI4"/>
    <mergeCell ref="CX3:CX4"/>
    <mergeCell ref="CY3:CY4"/>
    <mergeCell ref="CZ3:CZ4"/>
    <mergeCell ref="DA3:DA4"/>
    <mergeCell ref="DB3:DB4"/>
    <mergeCell ref="DC3:DC4"/>
    <mergeCell ref="CQ3:CQ4"/>
    <mergeCell ref="CS3:CS4"/>
    <mergeCell ref="CT3:CT4"/>
    <mergeCell ref="CU3:CU4"/>
    <mergeCell ref="CV3:CV4"/>
    <mergeCell ref="CW3:CW4"/>
    <mergeCell ref="CJ3:CJ4"/>
    <mergeCell ref="CK3:CK4"/>
    <mergeCell ref="CL3:CL4"/>
    <mergeCell ref="CM3:CM4"/>
    <mergeCell ref="CN3:CN4"/>
    <mergeCell ref="CO3:CO4"/>
    <mergeCell ref="CD3:CD4"/>
    <mergeCell ref="CE3:CE4"/>
    <mergeCell ref="CF3:CF4"/>
    <mergeCell ref="CG3:CG4"/>
    <mergeCell ref="CH3:CH4"/>
    <mergeCell ref="CI3:CI4"/>
    <mergeCell ref="BX3:BX4"/>
    <mergeCell ref="BY3:BY4"/>
    <mergeCell ref="BZ3:BZ4"/>
    <mergeCell ref="CA3:CA4"/>
    <mergeCell ref="CB3:CB4"/>
    <mergeCell ref="CC3:CC4"/>
    <mergeCell ref="BP3:BP4"/>
    <mergeCell ref="BQ3:BQ4"/>
    <mergeCell ref="BR3:BR4"/>
    <mergeCell ref="BS3:BS4"/>
    <mergeCell ref="BU3:BU4"/>
    <mergeCell ref="BW3:BW4"/>
    <mergeCell ref="BJ3:BJ4"/>
    <mergeCell ref="BK3:BK4"/>
    <mergeCell ref="BL3:BL4"/>
    <mergeCell ref="BM3:BM4"/>
    <mergeCell ref="BN3:BN4"/>
    <mergeCell ref="BO3:BO4"/>
    <mergeCell ref="DL2:DL4"/>
    <mergeCell ref="DM2:DM4"/>
    <mergeCell ref="DN2:DN4"/>
    <mergeCell ref="BT2:BT4"/>
    <mergeCell ref="BU2:CO2"/>
    <mergeCell ref="CP2:CP4"/>
    <mergeCell ref="CQ2:DK2"/>
    <mergeCell ref="AL3:AL4"/>
    <mergeCell ref="AM3:AM4"/>
    <mergeCell ref="AN3:AN4"/>
    <mergeCell ref="AO3:AO4"/>
    <mergeCell ref="AP3:AP4"/>
    <mergeCell ref="AQ3:AQ4"/>
    <mergeCell ref="BD3:BD4"/>
    <mergeCell ref="BE3:BE4"/>
    <mergeCell ref="BF3:BF4"/>
    <mergeCell ref="BG3:BG4"/>
    <mergeCell ref="BH3:BH4"/>
    <mergeCell ref="BI3:BI4"/>
    <mergeCell ref="AR3:AR4"/>
    <mergeCell ref="AS3:AS4"/>
    <mergeCell ref="AT3:AT4"/>
    <mergeCell ref="AU3:AU4"/>
    <mergeCell ref="AV3:AV4"/>
    <mergeCell ref="AY2:BS2"/>
    <mergeCell ref="AY3:AY4"/>
    <mergeCell ref="BA3:BA4"/>
    <mergeCell ref="BB3:BB4"/>
    <mergeCell ref="BC3:BC4"/>
    <mergeCell ref="A2:C2"/>
    <mergeCell ref="D2:E2"/>
    <mergeCell ref="F2:N2"/>
    <mergeCell ref="O2:W2"/>
    <mergeCell ref="X2:AA2"/>
    <mergeCell ref="AB2:AW2"/>
    <mergeCell ref="P3:P4"/>
    <mergeCell ref="Q3:W3"/>
    <mergeCell ref="X3:AA3"/>
    <mergeCell ref="AB3:AB4"/>
    <mergeCell ref="AD3:AD4"/>
    <mergeCell ref="AE3:AE4"/>
    <mergeCell ref="AF3:AF4"/>
    <mergeCell ref="AG3:AG4"/>
    <mergeCell ref="AH3:AH4"/>
    <mergeCell ref="AI3:AI4"/>
    <mergeCell ref="AJ3:AJ4"/>
    <mergeCell ref="AK3:AK4"/>
    <mergeCell ref="AW3:AW4"/>
    <mergeCell ref="A40:AA40"/>
    <mergeCell ref="A3:A4"/>
    <mergeCell ref="B3:B4"/>
    <mergeCell ref="C3:C4"/>
    <mergeCell ref="E3:E4"/>
    <mergeCell ref="G3:G4"/>
    <mergeCell ref="H3:N3"/>
    <mergeCell ref="O3:O4"/>
    <mergeCell ref="AX2:AX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7"/>
  <dimension ref="A1:PC54"/>
  <sheetViews>
    <sheetView topLeftCell="T1" workbookViewId="0">
      <selection activeCell="Z5" sqref="Z5"/>
    </sheetView>
  </sheetViews>
  <sheetFormatPr baseColWidth="10" defaultRowHeight="15" x14ac:dyDescent="0.25"/>
  <cols>
    <col min="16" max="16" width="26" customWidth="1"/>
    <col min="117" max="117" width="20" customWidth="1"/>
  </cols>
  <sheetData>
    <row r="1" spans="1:118" s="3" customFormat="1" ht="41.25" customHeight="1" thickBot="1" x14ac:dyDescent="0.25">
      <c r="A1" s="1490" t="s">
        <v>14</v>
      </c>
      <c r="B1" s="1491"/>
      <c r="C1" s="1492"/>
      <c r="D1" s="1493" t="s">
        <v>1212</v>
      </c>
      <c r="E1" s="1494"/>
      <c r="F1" s="1485" t="s">
        <v>1213</v>
      </c>
      <c r="G1" s="1486"/>
      <c r="H1" s="1486"/>
      <c r="I1" s="1486"/>
      <c r="J1" s="1486"/>
      <c r="K1" s="1486"/>
      <c r="L1" s="1486"/>
      <c r="M1" s="1486"/>
      <c r="N1" s="1487"/>
      <c r="O1" s="1485" t="s">
        <v>1191</v>
      </c>
      <c r="P1" s="1486"/>
      <c r="Q1" s="1486"/>
      <c r="R1" s="1486"/>
      <c r="S1" s="1486"/>
      <c r="T1" s="1486"/>
      <c r="U1" s="1486"/>
      <c r="V1" s="1486"/>
      <c r="W1" s="1487"/>
      <c r="X1" s="1485" t="s">
        <v>1200</v>
      </c>
      <c r="Y1" s="1486"/>
      <c r="Z1" s="1486"/>
      <c r="AA1" s="1487"/>
      <c r="AB1" s="1485" t="s">
        <v>1214</v>
      </c>
      <c r="AC1" s="1486"/>
      <c r="AD1" s="1486"/>
      <c r="AE1" s="1486"/>
      <c r="AF1" s="1486"/>
      <c r="AG1" s="1486"/>
      <c r="AH1" s="1486"/>
      <c r="AI1" s="1486"/>
      <c r="AJ1" s="1486"/>
      <c r="AK1" s="1486"/>
      <c r="AL1" s="1486"/>
      <c r="AM1" s="1486"/>
      <c r="AN1" s="1486"/>
      <c r="AO1" s="1486"/>
      <c r="AP1" s="1486"/>
      <c r="AQ1" s="1486"/>
      <c r="AR1" s="1486"/>
      <c r="AS1" s="1486"/>
      <c r="AT1" s="1486"/>
      <c r="AU1" s="1486"/>
      <c r="AV1" s="1486"/>
      <c r="AW1" s="1487"/>
      <c r="AX1" s="1482" t="s">
        <v>0</v>
      </c>
      <c r="AY1" s="1485" t="s">
        <v>1215</v>
      </c>
      <c r="AZ1" s="1486"/>
      <c r="BA1" s="1486"/>
      <c r="BB1" s="1486"/>
      <c r="BC1" s="1486"/>
      <c r="BD1" s="1486"/>
      <c r="BE1" s="1486"/>
      <c r="BF1" s="1486"/>
      <c r="BG1" s="1486"/>
      <c r="BH1" s="1486"/>
      <c r="BI1" s="1486"/>
      <c r="BJ1" s="1486"/>
      <c r="BK1" s="1486"/>
      <c r="BL1" s="1486"/>
      <c r="BM1" s="1486"/>
      <c r="BN1" s="1486"/>
      <c r="BO1" s="1486"/>
      <c r="BP1" s="1486"/>
      <c r="BQ1" s="1486"/>
      <c r="BR1" s="1486"/>
      <c r="BS1" s="1487"/>
      <c r="BT1" s="1482" t="s">
        <v>2</v>
      </c>
      <c r="BU1" s="1485" t="s">
        <v>1216</v>
      </c>
      <c r="BV1" s="1486"/>
      <c r="BW1" s="1486"/>
      <c r="BX1" s="1486"/>
      <c r="BY1" s="1486"/>
      <c r="BZ1" s="1486"/>
      <c r="CA1" s="1486"/>
      <c r="CB1" s="1486"/>
      <c r="CC1" s="1486"/>
      <c r="CD1" s="1486"/>
      <c r="CE1" s="1486"/>
      <c r="CF1" s="1486"/>
      <c r="CG1" s="1486"/>
      <c r="CH1" s="1486"/>
      <c r="CI1" s="1486"/>
      <c r="CJ1" s="1486"/>
      <c r="CK1" s="1486"/>
      <c r="CL1" s="1486"/>
      <c r="CM1" s="1486"/>
      <c r="CN1" s="1486"/>
      <c r="CO1" s="1487"/>
      <c r="CP1" s="1482" t="s">
        <v>3</v>
      </c>
      <c r="CQ1" s="1506" t="s">
        <v>1217</v>
      </c>
      <c r="CR1" s="1507"/>
      <c r="CS1" s="1507"/>
      <c r="CT1" s="1507"/>
      <c r="CU1" s="1507"/>
      <c r="CV1" s="1507"/>
      <c r="CW1" s="1507"/>
      <c r="CX1" s="1507"/>
      <c r="CY1" s="1507"/>
      <c r="CZ1" s="1507"/>
      <c r="DA1" s="1507"/>
      <c r="DB1" s="1507"/>
      <c r="DC1" s="1507"/>
      <c r="DD1" s="1507"/>
      <c r="DE1" s="1507"/>
      <c r="DF1" s="1507"/>
      <c r="DG1" s="1507"/>
      <c r="DH1" s="1507"/>
      <c r="DI1" s="1507"/>
      <c r="DJ1" s="1507"/>
      <c r="DK1" s="1508"/>
      <c r="DL1" s="1482" t="s">
        <v>5</v>
      </c>
      <c r="DM1" s="1451" t="s">
        <v>6</v>
      </c>
      <c r="DN1" s="1451" t="s">
        <v>1160</v>
      </c>
    </row>
    <row r="2" spans="1:118" s="3" customFormat="1" ht="28.5" customHeight="1" thickBot="1" x14ac:dyDescent="0.25">
      <c r="A2" s="1472" t="s">
        <v>14</v>
      </c>
      <c r="B2" s="1472" t="s">
        <v>15</v>
      </c>
      <c r="C2" s="1474" t="s">
        <v>15</v>
      </c>
      <c r="D2" s="53" t="s">
        <v>7</v>
      </c>
      <c r="E2" s="1476" t="s">
        <v>8</v>
      </c>
      <c r="F2" s="53" t="s">
        <v>9</v>
      </c>
      <c r="G2" s="1478" t="s">
        <v>10</v>
      </c>
      <c r="H2" s="1460" t="s">
        <v>11</v>
      </c>
      <c r="I2" s="1461"/>
      <c r="J2" s="1461"/>
      <c r="K2" s="1461"/>
      <c r="L2" s="1461"/>
      <c r="M2" s="1461"/>
      <c r="N2" s="1462"/>
      <c r="O2" s="1480" t="s">
        <v>12</v>
      </c>
      <c r="P2" s="1480" t="s">
        <v>13</v>
      </c>
      <c r="Q2" s="1460" t="s">
        <v>11</v>
      </c>
      <c r="R2" s="1461"/>
      <c r="S2" s="1461"/>
      <c r="T2" s="1461"/>
      <c r="U2" s="1461"/>
      <c r="V2" s="1461"/>
      <c r="W2" s="1462"/>
      <c r="X2" s="1460" t="s">
        <v>1192</v>
      </c>
      <c r="Y2" s="1461"/>
      <c r="Z2" s="1461"/>
      <c r="AA2" s="1461"/>
      <c r="AB2" s="1456" t="s">
        <v>1243</v>
      </c>
      <c r="AC2" s="175" t="s">
        <v>1240</v>
      </c>
      <c r="AD2" s="1456" t="s">
        <v>1244</v>
      </c>
      <c r="AE2" s="1464" t="s">
        <v>1245</v>
      </c>
      <c r="AF2" s="1451" t="s">
        <v>1246</v>
      </c>
      <c r="AG2" s="1451" t="s">
        <v>1247</v>
      </c>
      <c r="AH2" s="1451" t="s">
        <v>1248</v>
      </c>
      <c r="AI2" s="1451" t="s">
        <v>1249</v>
      </c>
      <c r="AJ2" s="1451" t="s">
        <v>1250</v>
      </c>
      <c r="AK2" s="1451" t="s">
        <v>1251</v>
      </c>
      <c r="AL2" s="1451" t="s">
        <v>1252</v>
      </c>
      <c r="AM2" s="1451" t="s">
        <v>1253</v>
      </c>
      <c r="AN2" s="1451" t="s">
        <v>1254</v>
      </c>
      <c r="AO2" s="1451" t="s">
        <v>1255</v>
      </c>
      <c r="AP2" s="1451" t="s">
        <v>1206</v>
      </c>
      <c r="AQ2" s="1470" t="s">
        <v>1256</v>
      </c>
      <c r="AR2" s="1466" t="s">
        <v>1257</v>
      </c>
      <c r="AS2" s="1468" t="s">
        <v>1270</v>
      </c>
      <c r="AT2" s="1468" t="s">
        <v>1259</v>
      </c>
      <c r="AU2" s="1468" t="s">
        <v>1258</v>
      </c>
      <c r="AV2" s="1495" t="s">
        <v>1234</v>
      </c>
      <c r="AW2" s="1495" t="s">
        <v>1242</v>
      </c>
      <c r="AX2" s="1483"/>
      <c r="AY2" s="1488" t="s">
        <v>1</v>
      </c>
      <c r="AZ2" s="177" t="s">
        <v>1269</v>
      </c>
      <c r="BA2" s="1488" t="s">
        <v>1244</v>
      </c>
      <c r="BB2" s="1488" t="s">
        <v>1161</v>
      </c>
      <c r="BC2" s="1488" t="s">
        <v>1246</v>
      </c>
      <c r="BD2" s="1488" t="s">
        <v>1247</v>
      </c>
      <c r="BE2" s="1458" t="s">
        <v>1260</v>
      </c>
      <c r="BF2" s="1458" t="s">
        <v>1261</v>
      </c>
      <c r="BG2" s="1458" t="s">
        <v>1250</v>
      </c>
      <c r="BH2" s="1458" t="s">
        <v>1262</v>
      </c>
      <c r="BI2" s="1458" t="s">
        <v>1263</v>
      </c>
      <c r="BJ2" s="1458" t="s">
        <v>1264</v>
      </c>
      <c r="BK2" s="1458" t="s">
        <v>1254</v>
      </c>
      <c r="BL2" s="1458" t="s">
        <v>1255</v>
      </c>
      <c r="BM2" s="1458" t="s">
        <v>1265</v>
      </c>
      <c r="BN2" s="1458" t="s">
        <v>1266</v>
      </c>
      <c r="BO2" s="1488" t="s">
        <v>1267</v>
      </c>
      <c r="BP2" s="1456" t="s">
        <v>1271</v>
      </c>
      <c r="BQ2" s="1451" t="s">
        <v>1258</v>
      </c>
      <c r="BR2" s="1451" t="s">
        <v>1234</v>
      </c>
      <c r="BS2" s="1451" t="s">
        <v>1242</v>
      </c>
      <c r="BT2" s="1504" t="e">
        <f>+#REF!*1.029</f>
        <v>#REF!</v>
      </c>
      <c r="BU2" s="1451" t="s">
        <v>1243</v>
      </c>
      <c r="BV2" s="181" t="s">
        <v>1272</v>
      </c>
      <c r="BW2" s="1451" t="s">
        <v>1274</v>
      </c>
      <c r="BX2" s="1451" t="s">
        <v>1161</v>
      </c>
      <c r="BY2" s="1451" t="s">
        <v>1246</v>
      </c>
      <c r="BZ2" s="1451" t="s">
        <v>1247</v>
      </c>
      <c r="CA2" s="1451" t="s">
        <v>1275</v>
      </c>
      <c r="CB2" s="1451" t="s">
        <v>1261</v>
      </c>
      <c r="CC2" s="1458" t="s">
        <v>1250</v>
      </c>
      <c r="CD2" s="1451" t="s">
        <v>1276</v>
      </c>
      <c r="CE2" s="1451" t="s">
        <v>1252</v>
      </c>
      <c r="CF2" s="1451" t="s">
        <v>1277</v>
      </c>
      <c r="CG2" s="1451" t="s">
        <v>1278</v>
      </c>
      <c r="CH2" s="1451" t="s">
        <v>1279</v>
      </c>
      <c r="CI2" s="1451" t="s">
        <v>1280</v>
      </c>
      <c r="CJ2" s="1451" t="s">
        <v>1281</v>
      </c>
      <c r="CK2" s="1451" t="s">
        <v>1267</v>
      </c>
      <c r="CL2" s="1451" t="s">
        <v>1268</v>
      </c>
      <c r="CM2" s="1451" t="s">
        <v>1258</v>
      </c>
      <c r="CN2" s="1451" t="s">
        <v>1234</v>
      </c>
      <c r="CO2" s="1451" t="s">
        <v>1242</v>
      </c>
      <c r="CP2" s="1483"/>
      <c r="CQ2" s="1456" t="s">
        <v>4</v>
      </c>
      <c r="CR2" s="176" t="s">
        <v>1282</v>
      </c>
      <c r="CS2" s="1456" t="s">
        <v>1244</v>
      </c>
      <c r="CT2" s="1456" t="s">
        <v>1162</v>
      </c>
      <c r="CU2" s="1451" t="s">
        <v>1285</v>
      </c>
      <c r="CV2" s="1451" t="s">
        <v>1286</v>
      </c>
      <c r="CW2" s="1451" t="s">
        <v>1287</v>
      </c>
      <c r="CX2" s="1451" t="s">
        <v>1261</v>
      </c>
      <c r="CY2" s="1451" t="s">
        <v>1288</v>
      </c>
      <c r="CZ2" s="1451" t="s">
        <v>1289</v>
      </c>
      <c r="DA2" s="1451" t="s">
        <v>1290</v>
      </c>
      <c r="DB2" s="1451" t="s">
        <v>1235</v>
      </c>
      <c r="DC2" s="1451" t="s">
        <v>1291</v>
      </c>
      <c r="DD2" s="1451" t="s">
        <v>1292</v>
      </c>
      <c r="DE2" s="1451" t="s">
        <v>1265</v>
      </c>
      <c r="DF2" s="1451" t="s">
        <v>1267</v>
      </c>
      <c r="DG2" s="1451" t="s">
        <v>1222</v>
      </c>
      <c r="DH2" s="1451" t="s">
        <v>1228</v>
      </c>
      <c r="DI2" s="1451" t="s">
        <v>1233</v>
      </c>
      <c r="DJ2" s="1451" t="s">
        <v>1234</v>
      </c>
      <c r="DK2" s="1451" t="s">
        <v>1284</v>
      </c>
      <c r="DL2" s="1502">
        <f>+CP2*1.044</f>
        <v>0</v>
      </c>
      <c r="DM2" s="1495"/>
      <c r="DN2" s="1495"/>
    </row>
    <row r="3" spans="1:118" s="3" customFormat="1" ht="38.25" customHeight="1" thickBot="1" x14ac:dyDescent="0.25">
      <c r="A3" s="1473"/>
      <c r="B3" s="1473"/>
      <c r="C3" s="1475"/>
      <c r="D3" s="4"/>
      <c r="E3" s="1477"/>
      <c r="F3" s="4"/>
      <c r="G3" s="1479"/>
      <c r="H3" s="170" t="s">
        <v>16</v>
      </c>
      <c r="I3" s="170" t="s">
        <v>17</v>
      </c>
      <c r="J3" s="170" t="s">
        <v>18</v>
      </c>
      <c r="K3" s="170" t="s">
        <v>1229</v>
      </c>
      <c r="L3" s="170" t="s">
        <v>20</v>
      </c>
      <c r="M3" s="170" t="s">
        <v>21</v>
      </c>
      <c r="N3" s="171" t="s">
        <v>22</v>
      </c>
      <c r="O3" s="1481"/>
      <c r="P3" s="1481"/>
      <c r="Q3" s="172" t="s">
        <v>16</v>
      </c>
      <c r="R3" s="173" t="s">
        <v>17</v>
      </c>
      <c r="S3" s="173" t="s">
        <v>23</v>
      </c>
      <c r="T3" s="173" t="s">
        <v>19</v>
      </c>
      <c r="U3" s="173" t="s">
        <v>20</v>
      </c>
      <c r="V3" s="173" t="s">
        <v>24</v>
      </c>
      <c r="W3" s="174" t="s">
        <v>22</v>
      </c>
      <c r="X3" s="173" t="s">
        <v>1156</v>
      </c>
      <c r="Y3" s="173" t="s">
        <v>1157</v>
      </c>
      <c r="Z3" s="173" t="s">
        <v>1158</v>
      </c>
      <c r="AA3" s="174" t="s">
        <v>1159</v>
      </c>
      <c r="AB3" s="1463"/>
      <c r="AC3" s="144" t="s">
        <v>1241</v>
      </c>
      <c r="AD3" s="1463"/>
      <c r="AE3" s="1465"/>
      <c r="AF3" s="1495"/>
      <c r="AG3" s="1495"/>
      <c r="AH3" s="1495"/>
      <c r="AI3" s="1452"/>
      <c r="AJ3" s="1452"/>
      <c r="AK3" s="1452"/>
      <c r="AL3" s="1452"/>
      <c r="AM3" s="1452"/>
      <c r="AN3" s="1452"/>
      <c r="AO3" s="1452"/>
      <c r="AP3" s="1452"/>
      <c r="AQ3" s="1471"/>
      <c r="AR3" s="1467"/>
      <c r="AS3" s="1469"/>
      <c r="AT3" s="1469"/>
      <c r="AU3" s="1469"/>
      <c r="AV3" s="1452"/>
      <c r="AW3" s="1452"/>
      <c r="AX3" s="1484"/>
      <c r="AY3" s="1489"/>
      <c r="AZ3" s="178" t="s">
        <v>1241</v>
      </c>
      <c r="BA3" s="1489"/>
      <c r="BB3" s="1489"/>
      <c r="BC3" s="1489"/>
      <c r="BD3" s="1489"/>
      <c r="BE3" s="1459"/>
      <c r="BF3" s="1459"/>
      <c r="BG3" s="1459"/>
      <c r="BH3" s="1459"/>
      <c r="BI3" s="1459"/>
      <c r="BJ3" s="1459"/>
      <c r="BK3" s="1459"/>
      <c r="BL3" s="1459"/>
      <c r="BM3" s="1459"/>
      <c r="BN3" s="1459"/>
      <c r="BO3" s="1489"/>
      <c r="BP3" s="1457"/>
      <c r="BQ3" s="1452"/>
      <c r="BR3" s="1452"/>
      <c r="BS3" s="1452"/>
      <c r="BT3" s="1505"/>
      <c r="BU3" s="1452"/>
      <c r="BV3" s="182" t="s">
        <v>1273</v>
      </c>
      <c r="BW3" s="1452"/>
      <c r="BX3" s="1452"/>
      <c r="BY3" s="1452"/>
      <c r="BZ3" s="1452"/>
      <c r="CA3" s="1452"/>
      <c r="CB3" s="1452"/>
      <c r="CC3" s="1459"/>
      <c r="CD3" s="1452"/>
      <c r="CE3" s="1452"/>
      <c r="CF3" s="1452"/>
      <c r="CG3" s="1452"/>
      <c r="CH3" s="1452"/>
      <c r="CI3" s="1452"/>
      <c r="CJ3" s="1452"/>
      <c r="CK3" s="1452"/>
      <c r="CL3" s="1452"/>
      <c r="CM3" s="1452"/>
      <c r="CN3" s="1452"/>
      <c r="CO3" s="1452"/>
      <c r="CP3" s="1484"/>
      <c r="CQ3" s="1457"/>
      <c r="CR3" s="182" t="s">
        <v>1283</v>
      </c>
      <c r="CS3" s="1457"/>
      <c r="CT3" s="1457"/>
      <c r="CU3" s="1452"/>
      <c r="CV3" s="1452"/>
      <c r="CW3" s="1452"/>
      <c r="CX3" s="1452"/>
      <c r="CY3" s="1452"/>
      <c r="CZ3" s="1452"/>
      <c r="DA3" s="1452"/>
      <c r="DB3" s="1452"/>
      <c r="DC3" s="1452"/>
      <c r="DD3" s="1452"/>
      <c r="DE3" s="1452"/>
      <c r="DF3" s="1452"/>
      <c r="DG3" s="1452"/>
      <c r="DH3" s="1452"/>
      <c r="DI3" s="1452"/>
      <c r="DJ3" s="1452"/>
      <c r="DK3" s="1452"/>
      <c r="DL3" s="1503"/>
      <c r="DM3" s="1452"/>
      <c r="DN3" s="1452"/>
    </row>
    <row r="4" spans="1:118" s="3" customFormat="1" ht="50.1" customHeight="1" x14ac:dyDescent="0.2">
      <c r="A4" s="11">
        <v>1</v>
      </c>
      <c r="B4" s="11" t="s">
        <v>25</v>
      </c>
      <c r="C4" s="11" t="s">
        <v>254</v>
      </c>
      <c r="D4" s="11" t="s">
        <v>255</v>
      </c>
      <c r="E4" s="11" t="s">
        <v>256</v>
      </c>
      <c r="F4" s="54" t="s">
        <v>257</v>
      </c>
      <c r="G4" s="11" t="s">
        <v>258</v>
      </c>
      <c r="H4" s="59" t="s">
        <v>259</v>
      </c>
      <c r="I4" s="11">
        <v>2023</v>
      </c>
      <c r="J4" s="11" t="s">
        <v>260</v>
      </c>
      <c r="K4" s="11" t="s">
        <v>261</v>
      </c>
      <c r="L4" s="11" t="s">
        <v>33</v>
      </c>
      <c r="M4" s="61">
        <v>30</v>
      </c>
      <c r="N4" s="11" t="s">
        <v>262</v>
      </c>
      <c r="O4" s="567" t="s">
        <v>263</v>
      </c>
      <c r="P4" s="568" t="s">
        <v>264</v>
      </c>
      <c r="Q4" s="11">
        <v>325</v>
      </c>
      <c r="R4" s="11">
        <v>2023</v>
      </c>
      <c r="S4" s="11" t="s">
        <v>265</v>
      </c>
      <c r="T4" s="11" t="s">
        <v>37</v>
      </c>
      <c r="U4" s="11" t="s">
        <v>38</v>
      </c>
      <c r="V4" s="11">
        <v>325</v>
      </c>
      <c r="W4" s="61">
        <v>325</v>
      </c>
      <c r="X4" s="61">
        <v>325</v>
      </c>
      <c r="Y4" s="61">
        <v>325</v>
      </c>
      <c r="Z4" s="61">
        <v>325</v>
      </c>
      <c r="AA4" s="61">
        <v>325</v>
      </c>
      <c r="AB4" s="6"/>
      <c r="AC4" s="6"/>
      <c r="AD4" s="6"/>
      <c r="AE4" s="6"/>
      <c r="AF4" s="6"/>
      <c r="AG4" s="6"/>
      <c r="AH4" s="6"/>
      <c r="AI4" s="6"/>
      <c r="AJ4" s="6">
        <v>64632416</v>
      </c>
      <c r="AK4" s="6"/>
      <c r="AL4" s="6"/>
      <c r="AM4" s="6"/>
      <c r="AN4" s="6"/>
      <c r="AO4" s="6"/>
      <c r="AP4" s="6"/>
      <c r="AQ4" s="6"/>
      <c r="AR4" s="6"/>
      <c r="AS4" s="6"/>
      <c r="AT4" s="6"/>
      <c r="AU4" s="6"/>
      <c r="AV4" s="6"/>
      <c r="AW4" s="6"/>
      <c r="AX4" s="200">
        <f>SUM(AB4:AW4)</f>
        <v>64632416</v>
      </c>
      <c r="AY4" s="6"/>
      <c r="AZ4" s="6"/>
      <c r="BA4" s="6">
        <f>+AD4*1.029</f>
        <v>0</v>
      </c>
      <c r="BB4" s="6"/>
      <c r="BC4" s="6"/>
      <c r="BD4" s="6"/>
      <c r="BE4" s="6"/>
      <c r="BF4" s="6"/>
      <c r="BG4" s="6">
        <v>75973555</v>
      </c>
      <c r="BH4" s="6"/>
      <c r="BI4" s="6"/>
      <c r="BJ4" s="6"/>
      <c r="BK4" s="6"/>
      <c r="BL4" s="6"/>
      <c r="BM4" s="6"/>
      <c r="BN4" s="6"/>
      <c r="BO4" s="6"/>
      <c r="BP4" s="6"/>
      <c r="BQ4" s="6"/>
      <c r="BR4" s="6"/>
      <c r="BS4" s="6"/>
      <c r="BT4" s="200">
        <f>SUM(AY4:BS4)</f>
        <v>75973555</v>
      </c>
      <c r="BU4" s="6"/>
      <c r="BV4" s="6"/>
      <c r="BW4" s="6"/>
      <c r="BX4" s="6"/>
      <c r="BY4" s="6"/>
      <c r="BZ4" s="6"/>
      <c r="CA4" s="6"/>
      <c r="CB4" s="6"/>
      <c r="CC4" s="6">
        <v>57451556</v>
      </c>
      <c r="CD4" s="6"/>
      <c r="CE4" s="6"/>
      <c r="CF4" s="6"/>
      <c r="CG4" s="6"/>
      <c r="CH4" s="6"/>
      <c r="CI4" s="6"/>
      <c r="CJ4" s="6"/>
      <c r="CK4" s="6"/>
      <c r="CL4" s="6"/>
      <c r="CM4" s="6"/>
      <c r="CN4" s="6"/>
      <c r="CO4" s="6"/>
      <c r="CP4" s="438">
        <f>SUM(BU4:CO4)</f>
        <v>57451556</v>
      </c>
      <c r="CQ4" s="6"/>
      <c r="CR4" s="6"/>
      <c r="CS4" s="6"/>
      <c r="CT4" s="6"/>
      <c r="CU4" s="6"/>
      <c r="CV4" s="9"/>
      <c r="CW4" s="9"/>
      <c r="CX4" s="9"/>
      <c r="CY4" s="9">
        <v>57451556</v>
      </c>
      <c r="CZ4" s="9"/>
      <c r="DA4" s="9"/>
      <c r="DB4" s="9"/>
      <c r="DC4" s="9"/>
      <c r="DD4" s="9"/>
      <c r="DE4" s="9"/>
      <c r="DF4" s="9"/>
      <c r="DG4" s="9"/>
      <c r="DH4" s="9"/>
      <c r="DI4" s="9"/>
      <c r="DJ4" s="9"/>
      <c r="DK4" s="9"/>
      <c r="DL4" s="447">
        <f>SUM(CQ4:DK4)</f>
        <v>57451556</v>
      </c>
      <c r="DM4" s="27">
        <f t="shared" ref="DM4:DM53" si="0">+AX4+BT4+CP4+DL4</f>
        <v>255509083</v>
      </c>
      <c r="DN4" s="459" t="s">
        <v>1166</v>
      </c>
    </row>
    <row r="5" spans="1:118" s="3" customFormat="1" ht="50.1" customHeight="1" x14ac:dyDescent="0.2">
      <c r="A5" s="11">
        <v>1</v>
      </c>
      <c r="B5" s="11" t="s">
        <v>25</v>
      </c>
      <c r="C5" s="11" t="s">
        <v>254</v>
      </c>
      <c r="D5" s="11" t="s">
        <v>255</v>
      </c>
      <c r="E5" s="11" t="s">
        <v>256</v>
      </c>
      <c r="F5" s="54" t="s">
        <v>257</v>
      </c>
      <c r="G5" s="11" t="s">
        <v>258</v>
      </c>
      <c r="H5" s="59" t="s">
        <v>259</v>
      </c>
      <c r="I5" s="11">
        <v>2023</v>
      </c>
      <c r="J5" s="11" t="s">
        <v>260</v>
      </c>
      <c r="K5" s="11" t="s">
        <v>261</v>
      </c>
      <c r="L5" s="11" t="s">
        <v>33</v>
      </c>
      <c r="M5" s="61">
        <v>30</v>
      </c>
      <c r="N5" s="13" t="s">
        <v>262</v>
      </c>
      <c r="O5" s="567" t="s">
        <v>266</v>
      </c>
      <c r="P5" s="568" t="s">
        <v>267</v>
      </c>
      <c r="Q5" s="13">
        <v>0</v>
      </c>
      <c r="R5" s="13">
        <v>2023</v>
      </c>
      <c r="S5" s="13" t="s">
        <v>268</v>
      </c>
      <c r="T5" s="13" t="s">
        <v>37</v>
      </c>
      <c r="U5" s="13" t="s">
        <v>33</v>
      </c>
      <c r="V5" s="13">
        <v>1</v>
      </c>
      <c r="W5" s="13">
        <v>1</v>
      </c>
      <c r="X5" s="13">
        <v>0.25</v>
      </c>
      <c r="Y5" s="13">
        <v>0.5</v>
      </c>
      <c r="Z5" s="13">
        <v>0.75</v>
      </c>
      <c r="AA5" s="13">
        <v>1</v>
      </c>
      <c r="AB5" s="6">
        <v>0</v>
      </c>
      <c r="AC5" s="6"/>
      <c r="AD5" s="6"/>
      <c r="AE5" s="6"/>
      <c r="AF5" s="6"/>
      <c r="AG5" s="6"/>
      <c r="AH5" s="6"/>
      <c r="AI5" s="6"/>
      <c r="AJ5" s="6"/>
      <c r="AK5" s="6"/>
      <c r="AL5" s="6"/>
      <c r="AM5" s="6"/>
      <c r="AN5" s="6"/>
      <c r="AO5" s="6"/>
      <c r="AP5" s="6"/>
      <c r="AQ5" s="6"/>
      <c r="AR5" s="6"/>
      <c r="AS5" s="6"/>
      <c r="AT5" s="6"/>
      <c r="AU5" s="6"/>
      <c r="AV5" s="6"/>
      <c r="AW5" s="6"/>
      <c r="AX5" s="200">
        <f t="shared" ref="AX5:AX53" si="1">SUM(AB5:AW5)</f>
        <v>0</v>
      </c>
      <c r="AY5" s="25"/>
      <c r="AZ5" s="25"/>
      <c r="BA5" s="6">
        <f>+AD5*1.029</f>
        <v>0</v>
      </c>
      <c r="BB5" s="6"/>
      <c r="BC5" s="6"/>
      <c r="BD5" s="6"/>
      <c r="BE5" s="6"/>
      <c r="BF5" s="6"/>
      <c r="BG5" s="6"/>
      <c r="BH5" s="6"/>
      <c r="BI5" s="6"/>
      <c r="BJ5" s="6"/>
      <c r="BK5" s="6"/>
      <c r="BL5" s="6"/>
      <c r="BM5" s="6"/>
      <c r="BN5" s="6"/>
      <c r="BO5" s="6"/>
      <c r="BP5" s="6"/>
      <c r="BQ5" s="6"/>
      <c r="BR5" s="6"/>
      <c r="BS5" s="6"/>
      <c r="BT5" s="200">
        <f t="shared" ref="BT5:BT53" si="2">SUM(AY5:BS5)</f>
        <v>0</v>
      </c>
      <c r="BU5" s="6"/>
      <c r="BV5" s="6"/>
      <c r="BW5" s="6"/>
      <c r="BX5" s="6"/>
      <c r="BY5" s="6"/>
      <c r="BZ5" s="6"/>
      <c r="CA5" s="6"/>
      <c r="CB5" s="6"/>
      <c r="CC5" s="6">
        <v>8800000</v>
      </c>
      <c r="CD5" s="6"/>
      <c r="CE5" s="6"/>
      <c r="CF5" s="6"/>
      <c r="CG5" s="6"/>
      <c r="CH5" s="6"/>
      <c r="CI5" s="6"/>
      <c r="CJ5" s="6"/>
      <c r="CK5" s="6"/>
      <c r="CL5" s="6"/>
      <c r="CM5" s="6"/>
      <c r="CN5" s="6"/>
      <c r="CO5" s="6"/>
      <c r="CP5" s="438">
        <f t="shared" ref="CP5:CP53" si="3">SUM(BU5:CO5)</f>
        <v>8800000</v>
      </c>
      <c r="CQ5" s="25"/>
      <c r="CR5" s="25"/>
      <c r="CS5" s="6"/>
      <c r="CT5" s="6"/>
      <c r="CU5" s="6"/>
      <c r="CV5" s="9"/>
      <c r="CW5" s="9"/>
      <c r="CX5" s="9"/>
      <c r="CY5" s="9"/>
      <c r="CZ5" s="9"/>
      <c r="DA5" s="9"/>
      <c r="DB5" s="9"/>
      <c r="DC5" s="9"/>
      <c r="DD5" s="9"/>
      <c r="DE5" s="9"/>
      <c r="DF5" s="9"/>
      <c r="DG5" s="9"/>
      <c r="DH5" s="9"/>
      <c r="DI5" s="9"/>
      <c r="DJ5" s="9"/>
      <c r="DK5" s="9"/>
      <c r="DL5" s="447">
        <f t="shared" ref="DL5:DL53" si="4">SUM(CQ5:DK5)</f>
        <v>0</v>
      </c>
      <c r="DM5" s="27">
        <f t="shared" si="0"/>
        <v>8800000</v>
      </c>
      <c r="DN5" s="459" t="s">
        <v>1166</v>
      </c>
    </row>
    <row r="6" spans="1:118" s="3" customFormat="1" ht="50.1" customHeight="1" x14ac:dyDescent="0.2">
      <c r="A6" s="11">
        <v>1</v>
      </c>
      <c r="B6" s="11" t="s">
        <v>25</v>
      </c>
      <c r="C6" s="11" t="s">
        <v>254</v>
      </c>
      <c r="D6" s="11" t="s">
        <v>255</v>
      </c>
      <c r="E6" s="11" t="s">
        <v>256</v>
      </c>
      <c r="F6" s="54" t="s">
        <v>257</v>
      </c>
      <c r="G6" s="11" t="s">
        <v>258</v>
      </c>
      <c r="H6" s="59" t="s">
        <v>259</v>
      </c>
      <c r="I6" s="11">
        <v>2023</v>
      </c>
      <c r="J6" s="11" t="s">
        <v>260</v>
      </c>
      <c r="K6" s="11" t="s">
        <v>261</v>
      </c>
      <c r="L6" s="11" t="s">
        <v>33</v>
      </c>
      <c r="M6" s="61">
        <v>30</v>
      </c>
      <c r="N6" s="13" t="s">
        <v>262</v>
      </c>
      <c r="O6" s="62" t="s">
        <v>269</v>
      </c>
      <c r="P6" s="13" t="s">
        <v>270</v>
      </c>
      <c r="Q6" s="66">
        <v>300</v>
      </c>
      <c r="R6" s="13">
        <v>2023</v>
      </c>
      <c r="S6" s="13" t="s">
        <v>271</v>
      </c>
      <c r="T6" s="13" t="s">
        <v>37</v>
      </c>
      <c r="U6" s="13" t="s">
        <v>33</v>
      </c>
      <c r="V6" s="66">
        <v>400</v>
      </c>
      <c r="W6" s="66">
        <v>400</v>
      </c>
      <c r="X6" s="66">
        <v>25</v>
      </c>
      <c r="Y6" s="66">
        <v>25</v>
      </c>
      <c r="Z6" s="66">
        <v>25</v>
      </c>
      <c r="AA6" s="66">
        <v>25</v>
      </c>
      <c r="AB6" s="6"/>
      <c r="AC6" s="6"/>
      <c r="AD6" s="6"/>
      <c r="AE6" s="6"/>
      <c r="AF6" s="6"/>
      <c r="AG6" s="6"/>
      <c r="AH6" s="6"/>
      <c r="AI6" s="6"/>
      <c r="AJ6" s="6">
        <v>75773166</v>
      </c>
      <c r="AK6" s="6"/>
      <c r="AL6" s="6"/>
      <c r="AM6" s="6"/>
      <c r="AN6" s="6"/>
      <c r="AO6" s="6"/>
      <c r="AP6" s="6"/>
      <c r="AQ6" s="6"/>
      <c r="AR6" s="6"/>
      <c r="AS6" s="6"/>
      <c r="AT6" s="6"/>
      <c r="AU6" s="6"/>
      <c r="AV6" s="6"/>
      <c r="AW6" s="6"/>
      <c r="AX6" s="200">
        <f t="shared" si="1"/>
        <v>75773166</v>
      </c>
      <c r="AY6" s="6"/>
      <c r="AZ6" s="6"/>
      <c r="BA6" s="6">
        <f>+AD6*1.029</f>
        <v>0</v>
      </c>
      <c r="BB6" s="6"/>
      <c r="BC6" s="6"/>
      <c r="BD6" s="6"/>
      <c r="BE6" s="6"/>
      <c r="BF6" s="6"/>
      <c r="BG6" s="6">
        <v>36426600</v>
      </c>
      <c r="BH6" s="6"/>
      <c r="BI6" s="6"/>
      <c r="BJ6" s="6"/>
      <c r="BK6" s="6"/>
      <c r="BL6" s="6"/>
      <c r="BM6" s="6"/>
      <c r="BN6" s="6"/>
      <c r="BO6" s="6"/>
      <c r="BP6" s="6"/>
      <c r="BQ6" s="6"/>
      <c r="BR6" s="6"/>
      <c r="BS6" s="6"/>
      <c r="BT6" s="200">
        <f t="shared" si="2"/>
        <v>36426600</v>
      </c>
      <c r="BU6" s="6"/>
      <c r="BV6" s="6"/>
      <c r="BW6" s="6"/>
      <c r="BX6" s="6"/>
      <c r="BY6" s="6"/>
      <c r="BZ6" s="6"/>
      <c r="CA6" s="6"/>
      <c r="CB6" s="6"/>
      <c r="CC6" s="6">
        <v>15846600</v>
      </c>
      <c r="CD6" s="6"/>
      <c r="CE6" s="6"/>
      <c r="CF6" s="6"/>
      <c r="CG6" s="6"/>
      <c r="CH6" s="6"/>
      <c r="CI6" s="6"/>
      <c r="CJ6" s="6"/>
      <c r="CK6" s="6"/>
      <c r="CL6" s="6"/>
      <c r="CM6" s="6"/>
      <c r="CN6" s="6"/>
      <c r="CO6" s="6"/>
      <c r="CP6" s="438">
        <f t="shared" si="3"/>
        <v>15846600</v>
      </c>
      <c r="CQ6" s="6"/>
      <c r="CR6" s="6"/>
      <c r="CS6" s="6"/>
      <c r="CT6" s="6"/>
      <c r="CU6" s="6"/>
      <c r="CV6" s="18"/>
      <c r="CW6" s="18"/>
      <c r="CX6" s="18"/>
      <c r="CY6" s="18">
        <v>15846600</v>
      </c>
      <c r="CZ6" s="18"/>
      <c r="DA6" s="18"/>
      <c r="DB6" s="18"/>
      <c r="DC6" s="18"/>
      <c r="DD6" s="18"/>
      <c r="DE6" s="18"/>
      <c r="DF6" s="18"/>
      <c r="DG6" s="18"/>
      <c r="DH6" s="18"/>
      <c r="DI6" s="18"/>
      <c r="DJ6" s="18"/>
      <c r="DK6" s="18"/>
      <c r="DL6" s="447">
        <f t="shared" si="4"/>
        <v>15846600</v>
      </c>
      <c r="DM6" s="27">
        <f t="shared" si="0"/>
        <v>143892966</v>
      </c>
      <c r="DN6" s="459" t="s">
        <v>1166</v>
      </c>
    </row>
    <row r="7" spans="1:118" s="3" customFormat="1" ht="50.1" customHeight="1" x14ac:dyDescent="0.2">
      <c r="A7" s="11">
        <v>1</v>
      </c>
      <c r="B7" s="11" t="s">
        <v>25</v>
      </c>
      <c r="C7" s="11" t="s">
        <v>254</v>
      </c>
      <c r="D7" s="11" t="s">
        <v>255</v>
      </c>
      <c r="E7" s="11" t="s">
        <v>256</v>
      </c>
      <c r="F7" s="54" t="s">
        <v>257</v>
      </c>
      <c r="G7" s="11" t="s">
        <v>258</v>
      </c>
      <c r="H7" s="59" t="s">
        <v>259</v>
      </c>
      <c r="I7" s="11">
        <v>2023</v>
      </c>
      <c r="J7" s="11" t="s">
        <v>260</v>
      </c>
      <c r="K7" s="11" t="s">
        <v>261</v>
      </c>
      <c r="L7" s="11" t="s">
        <v>33</v>
      </c>
      <c r="M7" s="61">
        <v>30</v>
      </c>
      <c r="N7" s="13" t="s">
        <v>262</v>
      </c>
      <c r="O7" s="62" t="s">
        <v>272</v>
      </c>
      <c r="P7" s="13" t="s">
        <v>273</v>
      </c>
      <c r="Q7" s="13">
        <v>1</v>
      </c>
      <c r="R7" s="13">
        <v>2023</v>
      </c>
      <c r="S7" s="13" t="s">
        <v>274</v>
      </c>
      <c r="T7" s="13" t="s">
        <v>37</v>
      </c>
      <c r="U7" s="13" t="s">
        <v>239</v>
      </c>
      <c r="V7" s="13">
        <v>1</v>
      </c>
      <c r="W7" s="13">
        <v>1</v>
      </c>
      <c r="X7" s="13">
        <v>1</v>
      </c>
      <c r="Y7" s="13">
        <v>1</v>
      </c>
      <c r="Z7" s="13">
        <v>1</v>
      </c>
      <c r="AA7" s="13">
        <v>1</v>
      </c>
      <c r="AB7" s="6">
        <v>0</v>
      </c>
      <c r="AC7" s="6"/>
      <c r="AD7" s="6"/>
      <c r="AE7" s="6"/>
      <c r="AF7" s="6"/>
      <c r="AG7" s="6"/>
      <c r="AH7" s="6"/>
      <c r="AI7" s="6"/>
      <c r="AJ7" s="6"/>
      <c r="AK7" s="6"/>
      <c r="AL7" s="6"/>
      <c r="AM7" s="6"/>
      <c r="AN7" s="6"/>
      <c r="AO7" s="6"/>
      <c r="AP7" s="6"/>
      <c r="AQ7" s="6"/>
      <c r="AR7" s="6"/>
      <c r="AS7" s="6"/>
      <c r="AT7" s="6"/>
      <c r="AU7" s="6"/>
      <c r="AV7" s="6"/>
      <c r="AW7" s="6"/>
      <c r="AX7" s="200">
        <f t="shared" si="1"/>
        <v>0</v>
      </c>
      <c r="AY7" s="25"/>
      <c r="AZ7" s="25"/>
      <c r="BA7" s="6">
        <f>+AD7*1.029</f>
        <v>0</v>
      </c>
      <c r="BB7" s="6"/>
      <c r="BC7" s="6"/>
      <c r="BD7" s="6"/>
      <c r="BE7" s="6"/>
      <c r="BF7" s="6"/>
      <c r="BG7" s="6"/>
      <c r="BH7" s="6"/>
      <c r="BI7" s="6"/>
      <c r="BJ7" s="6"/>
      <c r="BK7" s="6"/>
      <c r="BL7" s="6"/>
      <c r="BM7" s="6"/>
      <c r="BN7" s="6"/>
      <c r="BO7" s="6"/>
      <c r="BP7" s="6"/>
      <c r="BQ7" s="6"/>
      <c r="BR7" s="6"/>
      <c r="BS7" s="6"/>
      <c r="BT7" s="200">
        <f t="shared" si="2"/>
        <v>0</v>
      </c>
      <c r="BU7" s="6"/>
      <c r="BV7" s="6"/>
      <c r="BW7" s="6"/>
      <c r="BX7" s="6"/>
      <c r="BY7" s="6"/>
      <c r="BZ7" s="6"/>
      <c r="CA7" s="6"/>
      <c r="CB7" s="6"/>
      <c r="CC7" s="6">
        <v>20580000</v>
      </c>
      <c r="CD7" s="6"/>
      <c r="CE7" s="6"/>
      <c r="CF7" s="6"/>
      <c r="CG7" s="6"/>
      <c r="CH7" s="6"/>
      <c r="CI7" s="6"/>
      <c r="CJ7" s="6"/>
      <c r="CK7" s="6"/>
      <c r="CL7" s="6"/>
      <c r="CM7" s="6"/>
      <c r="CN7" s="6"/>
      <c r="CO7" s="6"/>
      <c r="CP7" s="438">
        <f t="shared" si="3"/>
        <v>20580000</v>
      </c>
      <c r="CQ7" s="26"/>
      <c r="CR7" s="26"/>
      <c r="CS7" s="6"/>
      <c r="CT7" s="6"/>
      <c r="CU7" s="6"/>
      <c r="CV7" s="9"/>
      <c r="CW7" s="9"/>
      <c r="CX7" s="9"/>
      <c r="CY7" s="9"/>
      <c r="CZ7" s="9"/>
      <c r="DA7" s="9"/>
      <c r="DB7" s="9"/>
      <c r="DC7" s="9"/>
      <c r="DD7" s="9"/>
      <c r="DE7" s="9"/>
      <c r="DF7" s="9"/>
      <c r="DG7" s="9"/>
      <c r="DH7" s="9"/>
      <c r="DI7" s="9"/>
      <c r="DJ7" s="9"/>
      <c r="DK7" s="9"/>
      <c r="DL7" s="447">
        <f t="shared" si="4"/>
        <v>0</v>
      </c>
      <c r="DM7" s="27">
        <f t="shared" si="0"/>
        <v>20580000</v>
      </c>
      <c r="DN7" s="459" t="s">
        <v>1166</v>
      </c>
    </row>
    <row r="8" spans="1:118" s="3" customFormat="1" ht="50.1" customHeight="1" x14ac:dyDescent="0.2">
      <c r="A8" s="11">
        <v>1</v>
      </c>
      <c r="B8" s="11" t="s">
        <v>25</v>
      </c>
      <c r="C8" s="11" t="s">
        <v>254</v>
      </c>
      <c r="D8" s="11" t="s">
        <v>255</v>
      </c>
      <c r="E8" s="11" t="s">
        <v>256</v>
      </c>
      <c r="F8" s="54" t="s">
        <v>257</v>
      </c>
      <c r="G8" s="11" t="s">
        <v>258</v>
      </c>
      <c r="H8" s="59" t="s">
        <v>259</v>
      </c>
      <c r="I8" s="11">
        <v>2023</v>
      </c>
      <c r="J8" s="11" t="s">
        <v>260</v>
      </c>
      <c r="K8" s="11" t="s">
        <v>261</v>
      </c>
      <c r="L8" s="11" t="s">
        <v>33</v>
      </c>
      <c r="M8" s="61">
        <v>30</v>
      </c>
      <c r="N8" s="13" t="s">
        <v>262</v>
      </c>
      <c r="O8" s="62" t="s">
        <v>275</v>
      </c>
      <c r="P8" s="13" t="s">
        <v>276</v>
      </c>
      <c r="Q8" s="13">
        <v>81</v>
      </c>
      <c r="R8" s="13">
        <v>2023</v>
      </c>
      <c r="S8" s="13" t="s">
        <v>277</v>
      </c>
      <c r="T8" s="13" t="s">
        <v>37</v>
      </c>
      <c r="U8" s="13" t="s">
        <v>33</v>
      </c>
      <c r="V8" s="66">
        <v>120</v>
      </c>
      <c r="W8" s="66">
        <v>201</v>
      </c>
      <c r="X8" s="66">
        <v>30</v>
      </c>
      <c r="Y8" s="66">
        <v>30</v>
      </c>
      <c r="Z8" s="66">
        <v>30</v>
      </c>
      <c r="AA8" s="66">
        <v>30</v>
      </c>
      <c r="AB8" s="6">
        <v>30000000</v>
      </c>
      <c r="AC8" s="6"/>
      <c r="AD8" s="6"/>
      <c r="AE8" s="6"/>
      <c r="AF8" s="6"/>
      <c r="AG8" s="6"/>
      <c r="AH8" s="6"/>
      <c r="AI8" s="6"/>
      <c r="AJ8" s="6"/>
      <c r="AK8" s="6"/>
      <c r="AL8" s="6"/>
      <c r="AM8" s="6"/>
      <c r="AN8" s="6"/>
      <c r="AO8" s="6"/>
      <c r="AP8" s="6"/>
      <c r="AQ8" s="6"/>
      <c r="AR8" s="6"/>
      <c r="AS8" s="6"/>
      <c r="AT8" s="6"/>
      <c r="AU8" s="6"/>
      <c r="AV8" s="6"/>
      <c r="AW8" s="6"/>
      <c r="AX8" s="200">
        <f t="shared" si="1"/>
        <v>30000000</v>
      </c>
      <c r="AY8" s="6">
        <v>47100588</v>
      </c>
      <c r="AZ8" s="6"/>
      <c r="BA8" s="6">
        <f>+AD8*1.029</f>
        <v>0</v>
      </c>
      <c r="BB8" s="6"/>
      <c r="BC8" s="6"/>
      <c r="BD8" s="6"/>
      <c r="BE8" s="6"/>
      <c r="BF8" s="6"/>
      <c r="BG8" s="6"/>
      <c r="BH8" s="6"/>
      <c r="BI8" s="6"/>
      <c r="BJ8" s="6"/>
      <c r="BK8" s="6"/>
      <c r="BL8" s="6"/>
      <c r="BM8" s="6"/>
      <c r="BN8" s="6"/>
      <c r="BO8" s="6"/>
      <c r="BP8" s="6"/>
      <c r="BQ8" s="6"/>
      <c r="BR8" s="6"/>
      <c r="BS8" s="6"/>
      <c r="BT8" s="200">
        <f t="shared" si="2"/>
        <v>47100588</v>
      </c>
      <c r="BU8" s="6">
        <v>30580000</v>
      </c>
      <c r="BV8" s="6"/>
      <c r="BW8" s="6"/>
      <c r="BX8" s="6"/>
      <c r="BY8" s="6"/>
      <c r="BZ8" s="6"/>
      <c r="CA8" s="6"/>
      <c r="CB8" s="6"/>
      <c r="CC8" s="6"/>
      <c r="CD8" s="6"/>
      <c r="CE8" s="6"/>
      <c r="CF8" s="6"/>
      <c r="CG8" s="6"/>
      <c r="CH8" s="6"/>
      <c r="CI8" s="6"/>
      <c r="CJ8" s="6"/>
      <c r="CK8" s="6"/>
      <c r="CL8" s="6"/>
      <c r="CM8" s="6"/>
      <c r="CN8" s="6"/>
      <c r="CO8" s="6"/>
      <c r="CP8" s="438">
        <f t="shared" si="3"/>
        <v>30580000</v>
      </c>
      <c r="CQ8" s="6">
        <v>30580000</v>
      </c>
      <c r="CR8" s="6"/>
      <c r="CS8" s="6"/>
      <c r="CT8" s="6"/>
      <c r="CU8" s="6"/>
      <c r="CV8" s="9"/>
      <c r="CW8" s="9"/>
      <c r="CX8" s="9"/>
      <c r="CY8" s="9"/>
      <c r="CZ8" s="9"/>
      <c r="DA8" s="9"/>
      <c r="DB8" s="9"/>
      <c r="DC8" s="9"/>
      <c r="DD8" s="9"/>
      <c r="DE8" s="9"/>
      <c r="DF8" s="9"/>
      <c r="DG8" s="9"/>
      <c r="DH8" s="9"/>
      <c r="DI8" s="9"/>
      <c r="DJ8" s="9"/>
      <c r="DK8" s="9"/>
      <c r="DL8" s="447">
        <f t="shared" si="4"/>
        <v>30580000</v>
      </c>
      <c r="DM8" s="27">
        <f t="shared" si="0"/>
        <v>138260588</v>
      </c>
      <c r="DN8" s="459" t="s">
        <v>1166</v>
      </c>
    </row>
    <row r="9" spans="1:118" s="3" customFormat="1" ht="50.1" customHeight="1" x14ac:dyDescent="0.2">
      <c r="A9" s="11">
        <v>1</v>
      </c>
      <c r="B9" s="11" t="s">
        <v>25</v>
      </c>
      <c r="C9" s="11" t="s">
        <v>254</v>
      </c>
      <c r="D9" s="11" t="s">
        <v>255</v>
      </c>
      <c r="E9" s="11" t="s">
        <v>256</v>
      </c>
      <c r="F9" s="54" t="s">
        <v>257</v>
      </c>
      <c r="G9" s="11" t="s">
        <v>258</v>
      </c>
      <c r="H9" s="59" t="s">
        <v>259</v>
      </c>
      <c r="I9" s="11">
        <v>2023</v>
      </c>
      <c r="J9" s="11" t="s">
        <v>260</v>
      </c>
      <c r="K9" s="11" t="s">
        <v>261</v>
      </c>
      <c r="L9" s="11" t="s">
        <v>33</v>
      </c>
      <c r="M9" s="61">
        <v>30</v>
      </c>
      <c r="N9" s="13" t="s">
        <v>262</v>
      </c>
      <c r="O9" s="62" t="s">
        <v>278</v>
      </c>
      <c r="P9" s="13" t="s">
        <v>279</v>
      </c>
      <c r="Q9" s="13">
        <v>0</v>
      </c>
      <c r="R9" s="13"/>
      <c r="S9" s="13" t="s">
        <v>280</v>
      </c>
      <c r="T9" s="13" t="s">
        <v>37</v>
      </c>
      <c r="U9" s="13" t="s">
        <v>33</v>
      </c>
      <c r="V9" s="66">
        <v>1</v>
      </c>
      <c r="W9" s="66">
        <v>1</v>
      </c>
      <c r="X9" s="13">
        <v>0.25</v>
      </c>
      <c r="Y9" s="13">
        <v>0.5</v>
      </c>
      <c r="Z9" s="13">
        <v>0.75</v>
      </c>
      <c r="AA9" s="66">
        <v>1</v>
      </c>
      <c r="AB9" s="6">
        <v>0</v>
      </c>
      <c r="AC9" s="6"/>
      <c r="AD9" s="6"/>
      <c r="AE9" s="6"/>
      <c r="AF9" s="6"/>
      <c r="AG9" s="6"/>
      <c r="AH9" s="6"/>
      <c r="AI9" s="6"/>
      <c r="AJ9" s="6"/>
      <c r="AK9" s="6"/>
      <c r="AL9" s="6"/>
      <c r="AM9" s="6"/>
      <c r="AN9" s="6"/>
      <c r="AO9" s="6"/>
      <c r="AP9" s="6"/>
      <c r="AQ9" s="6"/>
      <c r="AR9" s="6"/>
      <c r="AS9" s="6"/>
      <c r="AT9" s="6"/>
      <c r="AU9" s="6"/>
      <c r="AV9" s="6"/>
      <c r="AW9" s="6"/>
      <c r="AX9" s="200">
        <f t="shared" si="1"/>
        <v>0</v>
      </c>
      <c r="AY9" s="6">
        <f>+AB9*1.029</f>
        <v>0</v>
      </c>
      <c r="AZ9" s="6"/>
      <c r="BA9" s="6"/>
      <c r="BB9" s="6"/>
      <c r="BC9" s="6"/>
      <c r="BD9" s="6"/>
      <c r="BE9" s="6"/>
      <c r="BF9" s="6"/>
      <c r="BG9" s="6"/>
      <c r="BH9" s="6"/>
      <c r="BI9" s="6"/>
      <c r="BJ9" s="6"/>
      <c r="BK9" s="6"/>
      <c r="BL9" s="6"/>
      <c r="BM9" s="6"/>
      <c r="BN9" s="6"/>
      <c r="BO9" s="6"/>
      <c r="BP9" s="6"/>
      <c r="BQ9" s="6"/>
      <c r="BR9" s="6"/>
      <c r="BS9" s="6"/>
      <c r="BT9" s="200">
        <f t="shared" si="2"/>
        <v>0</v>
      </c>
      <c r="BU9" s="25">
        <v>0</v>
      </c>
      <c r="BV9" s="25"/>
      <c r="BW9" s="6"/>
      <c r="BX9" s="6"/>
      <c r="BY9" s="6"/>
      <c r="BZ9" s="6"/>
      <c r="CA9" s="6"/>
      <c r="CB9" s="6"/>
      <c r="CC9" s="6"/>
      <c r="CD9" s="6"/>
      <c r="CE9" s="6"/>
      <c r="CF9" s="6"/>
      <c r="CG9" s="6"/>
      <c r="CH9" s="6"/>
      <c r="CI9" s="6"/>
      <c r="CJ9" s="6"/>
      <c r="CK9" s="6"/>
      <c r="CL9" s="6"/>
      <c r="CM9" s="6"/>
      <c r="CN9" s="6"/>
      <c r="CO9" s="6"/>
      <c r="CP9" s="438">
        <f t="shared" si="3"/>
        <v>0</v>
      </c>
      <c r="CQ9" s="6"/>
      <c r="CR9" s="6"/>
      <c r="CS9" s="6"/>
      <c r="CT9" s="6"/>
      <c r="CU9" s="6"/>
      <c r="CV9" s="9"/>
      <c r="CW9" s="9"/>
      <c r="CX9" s="9"/>
      <c r="CY9" s="9">
        <v>36520588</v>
      </c>
      <c r="CZ9" s="9"/>
      <c r="DA9" s="9"/>
      <c r="DB9" s="9"/>
      <c r="DC9" s="9"/>
      <c r="DD9" s="9"/>
      <c r="DE9" s="9"/>
      <c r="DF9" s="9"/>
      <c r="DG9" s="9"/>
      <c r="DH9" s="9"/>
      <c r="DI9" s="9"/>
      <c r="DJ9" s="9"/>
      <c r="DK9" s="9"/>
      <c r="DL9" s="447">
        <f t="shared" si="4"/>
        <v>36520588</v>
      </c>
      <c r="DM9" s="27">
        <f t="shared" si="0"/>
        <v>36520588</v>
      </c>
      <c r="DN9" s="459" t="s">
        <v>1166</v>
      </c>
    </row>
    <row r="10" spans="1:118" s="3" customFormat="1" ht="50.1" customHeight="1" x14ac:dyDescent="0.2">
      <c r="A10" s="11">
        <v>1</v>
      </c>
      <c r="B10" s="11" t="s">
        <v>25</v>
      </c>
      <c r="C10" s="11" t="s">
        <v>254</v>
      </c>
      <c r="D10" s="11" t="s">
        <v>255</v>
      </c>
      <c r="E10" s="11" t="s">
        <v>256</v>
      </c>
      <c r="F10" s="54" t="s">
        <v>257</v>
      </c>
      <c r="G10" s="11" t="s">
        <v>258</v>
      </c>
      <c r="H10" s="59" t="s">
        <v>259</v>
      </c>
      <c r="I10" s="11">
        <v>2023</v>
      </c>
      <c r="J10" s="11" t="s">
        <v>260</v>
      </c>
      <c r="K10" s="11" t="s">
        <v>261</v>
      </c>
      <c r="L10" s="11" t="s">
        <v>33</v>
      </c>
      <c r="M10" s="61">
        <v>30</v>
      </c>
      <c r="N10" s="13" t="s">
        <v>262</v>
      </c>
      <c r="O10" s="62" t="s">
        <v>281</v>
      </c>
      <c r="P10" s="13" t="s">
        <v>282</v>
      </c>
      <c r="Q10" s="13">
        <v>500</v>
      </c>
      <c r="R10" s="13">
        <v>2023</v>
      </c>
      <c r="S10" s="13" t="s">
        <v>283</v>
      </c>
      <c r="T10" s="13" t="s">
        <v>37</v>
      </c>
      <c r="U10" s="13" t="s">
        <v>33</v>
      </c>
      <c r="V10" s="66">
        <v>550</v>
      </c>
      <c r="W10" s="66">
        <v>550</v>
      </c>
      <c r="X10" s="66">
        <v>550</v>
      </c>
      <c r="Y10" s="66">
        <v>550</v>
      </c>
      <c r="Z10" s="66">
        <v>550</v>
      </c>
      <c r="AA10" s="66">
        <v>550</v>
      </c>
      <c r="AB10" s="6">
        <v>1580862172</v>
      </c>
      <c r="AC10" s="6"/>
      <c r="AD10" s="6"/>
      <c r="AE10" s="6"/>
      <c r="AF10" s="6"/>
      <c r="AG10" s="6"/>
      <c r="AH10" s="6"/>
      <c r="AI10" s="6"/>
      <c r="AJ10" s="6"/>
      <c r="AK10" s="6"/>
      <c r="AL10" s="6"/>
      <c r="AM10" s="6"/>
      <c r="AN10" s="6"/>
      <c r="AO10" s="6"/>
      <c r="AP10" s="6"/>
      <c r="AQ10" s="6"/>
      <c r="AR10" s="6"/>
      <c r="AS10" s="6"/>
      <c r="AT10" s="6"/>
      <c r="AU10" s="6"/>
      <c r="AV10" s="6"/>
      <c r="AW10" s="6"/>
      <c r="AX10" s="200">
        <f t="shared" si="1"/>
        <v>1580862172</v>
      </c>
      <c r="AY10" s="6">
        <v>1576707175</v>
      </c>
      <c r="AZ10" s="6"/>
      <c r="BA10" s="6">
        <f>+AD10*1.029</f>
        <v>0</v>
      </c>
      <c r="BB10" s="6"/>
      <c r="BC10" s="6"/>
      <c r="BD10" s="6"/>
      <c r="BE10" s="6"/>
      <c r="BF10" s="6"/>
      <c r="BG10" s="6"/>
      <c r="BH10" s="6"/>
      <c r="BI10" s="6"/>
      <c r="BJ10" s="6"/>
      <c r="BK10" s="6"/>
      <c r="BL10" s="6"/>
      <c r="BM10" s="6"/>
      <c r="BN10" s="6"/>
      <c r="BO10" s="6"/>
      <c r="BP10" s="6"/>
      <c r="BQ10" s="6"/>
      <c r="BR10" s="6"/>
      <c r="BS10" s="6"/>
      <c r="BT10" s="200">
        <f t="shared" si="2"/>
        <v>1576707175</v>
      </c>
      <c r="BU10" s="6">
        <v>1676707175</v>
      </c>
      <c r="BV10" s="6"/>
      <c r="BW10" s="6"/>
      <c r="BX10" s="6"/>
      <c r="BY10" s="6"/>
      <c r="BZ10" s="6"/>
      <c r="CA10" s="6"/>
      <c r="CB10" s="6"/>
      <c r="CC10" s="6"/>
      <c r="CD10" s="6"/>
      <c r="CE10" s="6"/>
      <c r="CF10" s="6"/>
      <c r="CG10" s="6"/>
      <c r="CH10" s="6"/>
      <c r="CI10" s="6"/>
      <c r="CJ10" s="6"/>
      <c r="CK10" s="6"/>
      <c r="CL10" s="6"/>
      <c r="CM10" s="6"/>
      <c r="CN10" s="6"/>
      <c r="CO10" s="6"/>
      <c r="CP10" s="438">
        <f t="shared" si="3"/>
        <v>1676707175</v>
      </c>
      <c r="CQ10" s="6">
        <v>1776707175</v>
      </c>
      <c r="CR10" s="6"/>
      <c r="CS10" s="6"/>
      <c r="CT10" s="6"/>
      <c r="CU10" s="6"/>
      <c r="CV10" s="9"/>
      <c r="CW10" s="9"/>
      <c r="CX10" s="9"/>
      <c r="CY10" s="9"/>
      <c r="CZ10" s="9"/>
      <c r="DA10" s="9"/>
      <c r="DB10" s="9"/>
      <c r="DC10" s="9"/>
      <c r="DD10" s="9"/>
      <c r="DE10" s="9"/>
      <c r="DF10" s="9"/>
      <c r="DG10" s="9"/>
      <c r="DH10" s="9"/>
      <c r="DI10" s="9"/>
      <c r="DJ10" s="9"/>
      <c r="DK10" s="9"/>
      <c r="DL10" s="447">
        <f t="shared" si="4"/>
        <v>1776707175</v>
      </c>
      <c r="DM10" s="27">
        <f t="shared" si="0"/>
        <v>6610983697</v>
      </c>
      <c r="DN10" s="459" t="s">
        <v>1166</v>
      </c>
    </row>
    <row r="11" spans="1:118" s="3" customFormat="1" ht="50.1" customHeight="1" x14ac:dyDescent="0.2">
      <c r="A11" s="11">
        <v>1</v>
      </c>
      <c r="B11" s="11" t="s">
        <v>25</v>
      </c>
      <c r="C11" s="11" t="s">
        <v>254</v>
      </c>
      <c r="D11" s="11" t="s">
        <v>255</v>
      </c>
      <c r="E11" s="11" t="s">
        <v>256</v>
      </c>
      <c r="F11" s="54" t="s">
        <v>257</v>
      </c>
      <c r="G11" s="11" t="s">
        <v>258</v>
      </c>
      <c r="H11" s="59" t="s">
        <v>259</v>
      </c>
      <c r="I11" s="11">
        <v>2023</v>
      </c>
      <c r="J11" s="11" t="s">
        <v>260</v>
      </c>
      <c r="K11" s="11" t="s">
        <v>261</v>
      </c>
      <c r="L11" s="11" t="s">
        <v>33</v>
      </c>
      <c r="M11" s="61">
        <v>30</v>
      </c>
      <c r="N11" s="13" t="s">
        <v>262</v>
      </c>
      <c r="O11" s="62" t="s">
        <v>285</v>
      </c>
      <c r="P11" s="13" t="s">
        <v>286</v>
      </c>
      <c r="Q11" s="13">
        <v>115</v>
      </c>
      <c r="R11" s="13">
        <v>2023</v>
      </c>
      <c r="S11" s="13" t="s">
        <v>284</v>
      </c>
      <c r="T11" s="13" t="s">
        <v>37</v>
      </c>
      <c r="U11" s="13" t="s">
        <v>38</v>
      </c>
      <c r="V11" s="13">
        <v>115</v>
      </c>
      <c r="W11" s="13">
        <v>115</v>
      </c>
      <c r="X11" s="13">
        <v>115</v>
      </c>
      <c r="Y11" s="13">
        <v>115</v>
      </c>
      <c r="Z11" s="13">
        <v>115</v>
      </c>
      <c r="AA11" s="13">
        <v>115</v>
      </c>
      <c r="AB11" s="6">
        <v>677512359</v>
      </c>
      <c r="AC11" s="6"/>
      <c r="AD11" s="6"/>
      <c r="AE11" s="6"/>
      <c r="AF11" s="6"/>
      <c r="AG11" s="6"/>
      <c r="AH11" s="6"/>
      <c r="AI11" s="6"/>
      <c r="AJ11" s="6"/>
      <c r="AK11" s="6"/>
      <c r="AL11" s="6"/>
      <c r="AM11" s="6"/>
      <c r="AN11" s="6"/>
      <c r="AO11" s="6"/>
      <c r="AP11" s="6"/>
      <c r="AQ11" s="6"/>
      <c r="AR11" s="6"/>
      <c r="AS11" s="6"/>
      <c r="AT11" s="6"/>
      <c r="AU11" s="6"/>
      <c r="AV11" s="6"/>
      <c r="AW11" s="6"/>
      <c r="AX11" s="200">
        <f t="shared" si="1"/>
        <v>677512359</v>
      </c>
      <c r="AY11" s="6">
        <v>682136817</v>
      </c>
      <c r="AZ11" s="6"/>
      <c r="BA11" s="6">
        <f>+AD11*1.029</f>
        <v>0</v>
      </c>
      <c r="BB11" s="6"/>
      <c r="BC11" s="6"/>
      <c r="BD11" s="6"/>
      <c r="BE11" s="6"/>
      <c r="BF11" s="6"/>
      <c r="BG11" s="6">
        <v>45070200</v>
      </c>
      <c r="BH11" s="6"/>
      <c r="BI11" s="6"/>
      <c r="BJ11" s="6"/>
      <c r="BK11" s="6"/>
      <c r="BL11" s="6"/>
      <c r="BM11" s="6"/>
      <c r="BN11" s="6"/>
      <c r="BO11" s="6"/>
      <c r="BP11" s="6"/>
      <c r="BQ11" s="6"/>
      <c r="BR11" s="6"/>
      <c r="BS11" s="6"/>
      <c r="BT11" s="200">
        <f t="shared" si="2"/>
        <v>727207017</v>
      </c>
      <c r="BU11" s="6">
        <v>682136817</v>
      </c>
      <c r="BV11" s="6"/>
      <c r="BW11" s="6"/>
      <c r="BX11" s="6"/>
      <c r="BY11" s="6"/>
      <c r="BZ11" s="6"/>
      <c r="CA11" s="6"/>
      <c r="CB11" s="6"/>
      <c r="CC11" s="6">
        <v>60618041</v>
      </c>
      <c r="CD11" s="6"/>
      <c r="CE11" s="6"/>
      <c r="CF11" s="6"/>
      <c r="CG11" s="6"/>
      <c r="CH11" s="6"/>
      <c r="CI11" s="6"/>
      <c r="CJ11" s="6"/>
      <c r="CK11" s="6"/>
      <c r="CL11" s="6"/>
      <c r="CM11" s="6"/>
      <c r="CN11" s="6"/>
      <c r="CO11" s="6"/>
      <c r="CP11" s="438">
        <f t="shared" si="3"/>
        <v>742754858</v>
      </c>
      <c r="CQ11" s="6">
        <v>722563428</v>
      </c>
      <c r="CR11" s="6"/>
      <c r="CS11" s="6"/>
      <c r="CT11" s="6"/>
      <c r="CU11" s="6"/>
      <c r="CV11" s="9"/>
      <c r="CW11" s="9"/>
      <c r="CX11" s="9"/>
      <c r="CY11" s="9">
        <v>77771747</v>
      </c>
      <c r="CZ11" s="9"/>
      <c r="DA11" s="9"/>
      <c r="DB11" s="9"/>
      <c r="DC11" s="9"/>
      <c r="DD11" s="9"/>
      <c r="DE11" s="9"/>
      <c r="DF11" s="9"/>
      <c r="DG11" s="9"/>
      <c r="DH11" s="9"/>
      <c r="DI11" s="9"/>
      <c r="DJ11" s="9"/>
      <c r="DK11" s="9"/>
      <c r="DL11" s="447">
        <f t="shared" si="4"/>
        <v>800335175</v>
      </c>
      <c r="DM11" s="27">
        <f t="shared" si="0"/>
        <v>2947809409</v>
      </c>
      <c r="DN11" s="459" t="s">
        <v>1166</v>
      </c>
    </row>
    <row r="12" spans="1:118" s="3" customFormat="1" ht="50.1" customHeight="1" x14ac:dyDescent="0.2">
      <c r="A12" s="11">
        <v>1</v>
      </c>
      <c r="B12" s="11" t="s">
        <v>25</v>
      </c>
      <c r="C12" s="11" t="s">
        <v>254</v>
      </c>
      <c r="D12" s="11" t="s">
        <v>255</v>
      </c>
      <c r="E12" s="11" t="s">
        <v>256</v>
      </c>
      <c r="F12" s="54" t="s">
        <v>257</v>
      </c>
      <c r="G12" s="11" t="s">
        <v>258</v>
      </c>
      <c r="H12" s="59" t="s">
        <v>259</v>
      </c>
      <c r="I12" s="11">
        <v>2023</v>
      </c>
      <c r="J12" s="11" t="s">
        <v>260</v>
      </c>
      <c r="K12" s="11" t="s">
        <v>261</v>
      </c>
      <c r="L12" s="11" t="s">
        <v>33</v>
      </c>
      <c r="M12" s="61">
        <v>30</v>
      </c>
      <c r="N12" s="13" t="s">
        <v>262</v>
      </c>
      <c r="O12" s="62" t="s">
        <v>287</v>
      </c>
      <c r="P12" s="13" t="s">
        <v>288</v>
      </c>
      <c r="Q12" s="66">
        <v>300</v>
      </c>
      <c r="R12" s="13">
        <v>2023</v>
      </c>
      <c r="S12" s="13" t="s">
        <v>289</v>
      </c>
      <c r="T12" s="13" t="s">
        <v>37</v>
      </c>
      <c r="U12" s="13" t="s">
        <v>38</v>
      </c>
      <c r="V12" s="13">
        <v>1400</v>
      </c>
      <c r="W12" s="13">
        <v>1400</v>
      </c>
      <c r="X12" s="13">
        <v>350</v>
      </c>
      <c r="Y12" s="13">
        <v>350</v>
      </c>
      <c r="Z12" s="13">
        <v>350</v>
      </c>
      <c r="AA12" s="13">
        <v>350</v>
      </c>
      <c r="AB12" s="6">
        <v>40000000</v>
      </c>
      <c r="AC12" s="6"/>
      <c r="AD12" s="6"/>
      <c r="AE12" s="6"/>
      <c r="AF12" s="6"/>
      <c r="AG12" s="6"/>
      <c r="AH12" s="6"/>
      <c r="AI12" s="6"/>
      <c r="AJ12" s="6">
        <f>14600000+14600000+14600000</f>
        <v>43800000</v>
      </c>
      <c r="AK12" s="6"/>
      <c r="AL12" s="6"/>
      <c r="AM12" s="6"/>
      <c r="AN12" s="6"/>
      <c r="AO12" s="6"/>
      <c r="AP12" s="6"/>
      <c r="AQ12" s="6"/>
      <c r="AR12" s="6"/>
      <c r="AS12" s="6"/>
      <c r="AT12" s="6"/>
      <c r="AU12" s="6"/>
      <c r="AV12" s="6"/>
      <c r="AW12" s="6"/>
      <c r="AX12" s="200">
        <f t="shared" si="1"/>
        <v>83800000</v>
      </c>
      <c r="AY12" s="6">
        <v>56183400</v>
      </c>
      <c r="AZ12" s="6"/>
      <c r="BA12" s="6">
        <f>+AD12*1.029</f>
        <v>0</v>
      </c>
      <c r="BB12" s="6"/>
      <c r="BC12" s="6"/>
      <c r="BD12" s="6"/>
      <c r="BE12" s="6"/>
      <c r="BF12" s="6"/>
      <c r="BG12" s="6"/>
      <c r="BH12" s="6"/>
      <c r="BI12" s="6"/>
      <c r="BJ12" s="6"/>
      <c r="BK12" s="6"/>
      <c r="BL12" s="6"/>
      <c r="BM12" s="6"/>
      <c r="BN12" s="6"/>
      <c r="BO12" s="6"/>
      <c r="BP12" s="6"/>
      <c r="BQ12" s="6"/>
      <c r="BR12" s="6"/>
      <c r="BS12" s="6"/>
      <c r="BT12" s="200">
        <f t="shared" si="2"/>
        <v>56183400</v>
      </c>
      <c r="BU12" s="6">
        <v>56183400</v>
      </c>
      <c r="BV12" s="6"/>
      <c r="BW12" s="6"/>
      <c r="BX12" s="6"/>
      <c r="BY12" s="6"/>
      <c r="BZ12" s="6"/>
      <c r="CA12" s="6"/>
      <c r="CB12" s="6"/>
      <c r="CC12" s="6"/>
      <c r="CD12" s="6"/>
      <c r="CE12" s="6"/>
      <c r="CF12" s="6"/>
      <c r="CG12" s="6"/>
      <c r="CH12" s="6"/>
      <c r="CI12" s="6"/>
      <c r="CJ12" s="6"/>
      <c r="CK12" s="6"/>
      <c r="CL12" s="6"/>
      <c r="CM12" s="6"/>
      <c r="CN12" s="6"/>
      <c r="CO12" s="6"/>
      <c r="CP12" s="438">
        <f t="shared" si="3"/>
        <v>56183400</v>
      </c>
      <c r="CQ12" s="6">
        <v>56183400</v>
      </c>
      <c r="CR12" s="6"/>
      <c r="CS12" s="6"/>
      <c r="CT12" s="6"/>
      <c r="CU12" s="6"/>
      <c r="CV12" s="9"/>
      <c r="CW12" s="9"/>
      <c r="CX12" s="9"/>
      <c r="CY12" s="9"/>
      <c r="CZ12" s="9"/>
      <c r="DA12" s="9"/>
      <c r="DB12" s="9"/>
      <c r="DC12" s="9"/>
      <c r="DD12" s="9"/>
      <c r="DE12" s="9"/>
      <c r="DF12" s="9"/>
      <c r="DG12" s="9"/>
      <c r="DH12" s="9"/>
      <c r="DI12" s="9"/>
      <c r="DJ12" s="9"/>
      <c r="DK12" s="9"/>
      <c r="DL12" s="447">
        <f t="shared" si="4"/>
        <v>56183400</v>
      </c>
      <c r="DM12" s="27">
        <f t="shared" si="0"/>
        <v>252350200</v>
      </c>
      <c r="DN12" s="459" t="s">
        <v>1166</v>
      </c>
    </row>
    <row r="13" spans="1:118" s="3" customFormat="1" ht="50.1" customHeight="1" x14ac:dyDescent="0.2">
      <c r="A13" s="11">
        <v>1</v>
      </c>
      <c r="B13" s="11" t="s">
        <v>25</v>
      </c>
      <c r="C13" s="11" t="s">
        <v>254</v>
      </c>
      <c r="D13" s="11" t="s">
        <v>255</v>
      </c>
      <c r="E13" s="11" t="s">
        <v>256</v>
      </c>
      <c r="F13" s="54" t="s">
        <v>257</v>
      </c>
      <c r="G13" s="11" t="s">
        <v>258</v>
      </c>
      <c r="H13" s="59" t="s">
        <v>259</v>
      </c>
      <c r="I13" s="11">
        <v>2023</v>
      </c>
      <c r="J13" s="11" t="s">
        <v>260</v>
      </c>
      <c r="K13" s="11" t="s">
        <v>261</v>
      </c>
      <c r="L13" s="11" t="s">
        <v>33</v>
      </c>
      <c r="M13" s="61">
        <v>30</v>
      </c>
      <c r="N13" s="11" t="s">
        <v>262</v>
      </c>
      <c r="O13" s="62" t="s">
        <v>290</v>
      </c>
      <c r="P13" s="13" t="s">
        <v>291</v>
      </c>
      <c r="Q13" s="13">
        <v>7901</v>
      </c>
      <c r="R13" s="13">
        <v>2023</v>
      </c>
      <c r="S13" s="13" t="s">
        <v>292</v>
      </c>
      <c r="T13" s="13" t="s">
        <v>37</v>
      </c>
      <c r="U13" s="13" t="s">
        <v>38</v>
      </c>
      <c r="V13" s="13">
        <v>7901</v>
      </c>
      <c r="W13" s="13">
        <v>7901</v>
      </c>
      <c r="X13" s="13">
        <v>7901</v>
      </c>
      <c r="Y13" s="13">
        <v>7901</v>
      </c>
      <c r="Z13" s="13">
        <v>7901</v>
      </c>
      <c r="AA13" s="13">
        <v>7901</v>
      </c>
      <c r="AB13" s="6">
        <v>40000000</v>
      </c>
      <c r="AC13" s="6"/>
      <c r="AD13" s="6"/>
      <c r="AE13" s="6"/>
      <c r="AF13" s="6"/>
      <c r="AG13" s="6"/>
      <c r="AH13" s="6"/>
      <c r="AI13" s="6"/>
      <c r="AJ13" s="6"/>
      <c r="AK13" s="6"/>
      <c r="AL13" s="6"/>
      <c r="AM13" s="6"/>
      <c r="AN13" s="6"/>
      <c r="AO13" s="6"/>
      <c r="AP13" s="6"/>
      <c r="AQ13" s="6"/>
      <c r="AR13" s="6"/>
      <c r="AS13" s="6"/>
      <c r="AT13" s="6"/>
      <c r="AU13" s="6"/>
      <c r="AV13" s="6"/>
      <c r="AW13" s="6"/>
      <c r="AX13" s="200">
        <f t="shared" si="1"/>
        <v>40000000</v>
      </c>
      <c r="AY13" s="6">
        <v>31160000</v>
      </c>
      <c r="AZ13" s="6"/>
      <c r="BA13" s="6">
        <f>+AD13*1.029</f>
        <v>0</v>
      </c>
      <c r="BB13" s="6"/>
      <c r="BC13" s="6"/>
      <c r="BD13" s="6"/>
      <c r="BE13" s="6"/>
      <c r="BF13" s="6"/>
      <c r="BG13" s="6"/>
      <c r="BH13" s="6"/>
      <c r="BI13" s="6"/>
      <c r="BJ13" s="6"/>
      <c r="BK13" s="6"/>
      <c r="BL13" s="6"/>
      <c r="BM13" s="6"/>
      <c r="BN13" s="6"/>
      <c r="BO13" s="6"/>
      <c r="BP13" s="6"/>
      <c r="BQ13" s="6"/>
      <c r="BR13" s="6"/>
      <c r="BS13" s="6"/>
      <c r="BT13" s="200">
        <f t="shared" si="2"/>
        <v>31160000</v>
      </c>
      <c r="BU13" s="6">
        <v>30060000</v>
      </c>
      <c r="BV13" s="6"/>
      <c r="BW13" s="6"/>
      <c r="BX13" s="6"/>
      <c r="BY13" s="6"/>
      <c r="BZ13" s="6"/>
      <c r="CA13" s="6"/>
      <c r="CB13" s="6"/>
      <c r="CC13" s="6"/>
      <c r="CD13" s="6"/>
      <c r="CE13" s="6"/>
      <c r="CF13" s="6"/>
      <c r="CG13" s="6"/>
      <c r="CH13" s="6"/>
      <c r="CI13" s="6"/>
      <c r="CJ13" s="6"/>
      <c r="CK13" s="6"/>
      <c r="CL13" s="6"/>
      <c r="CM13" s="6"/>
      <c r="CN13" s="6"/>
      <c r="CO13" s="6"/>
      <c r="CP13" s="438">
        <f t="shared" si="3"/>
        <v>30060000</v>
      </c>
      <c r="CQ13" s="6">
        <v>30060000</v>
      </c>
      <c r="CR13" s="6"/>
      <c r="CS13" s="6"/>
      <c r="CT13" s="6"/>
      <c r="CU13" s="6"/>
      <c r="CV13" s="9"/>
      <c r="CW13" s="9"/>
      <c r="CX13" s="9"/>
      <c r="CY13" s="9"/>
      <c r="CZ13" s="9"/>
      <c r="DA13" s="9"/>
      <c r="DB13" s="9"/>
      <c r="DC13" s="9"/>
      <c r="DD13" s="9"/>
      <c r="DE13" s="9"/>
      <c r="DF13" s="9"/>
      <c r="DG13" s="9"/>
      <c r="DH13" s="9"/>
      <c r="DI13" s="9"/>
      <c r="DJ13" s="9"/>
      <c r="DK13" s="9"/>
      <c r="DL13" s="447">
        <f t="shared" si="4"/>
        <v>30060000</v>
      </c>
      <c r="DM13" s="27">
        <f t="shared" si="0"/>
        <v>131280000</v>
      </c>
      <c r="DN13" s="459" t="s">
        <v>1166</v>
      </c>
    </row>
    <row r="14" spans="1:118" s="3" customFormat="1" ht="50.1" customHeight="1" x14ac:dyDescent="0.2">
      <c r="A14" s="11">
        <v>1</v>
      </c>
      <c r="B14" s="11" t="s">
        <v>25</v>
      </c>
      <c r="C14" s="11" t="s">
        <v>254</v>
      </c>
      <c r="D14" s="11" t="s">
        <v>255</v>
      </c>
      <c r="E14" s="11" t="s">
        <v>256</v>
      </c>
      <c r="F14" s="54" t="s">
        <v>257</v>
      </c>
      <c r="G14" s="11" t="s">
        <v>258</v>
      </c>
      <c r="H14" s="59" t="s">
        <v>259</v>
      </c>
      <c r="I14" s="11">
        <v>2023</v>
      </c>
      <c r="J14" s="11" t="s">
        <v>260</v>
      </c>
      <c r="K14" s="11" t="s">
        <v>261</v>
      </c>
      <c r="L14" s="11" t="s">
        <v>33</v>
      </c>
      <c r="M14" s="61">
        <v>30</v>
      </c>
      <c r="N14" s="11" t="s">
        <v>262</v>
      </c>
      <c r="O14" s="62" t="s">
        <v>293</v>
      </c>
      <c r="P14" s="13" t="s">
        <v>294</v>
      </c>
      <c r="Q14" s="13">
        <v>1</v>
      </c>
      <c r="R14" s="13">
        <v>2023</v>
      </c>
      <c r="S14" s="13" t="s">
        <v>295</v>
      </c>
      <c r="T14" s="13" t="s">
        <v>37</v>
      </c>
      <c r="U14" s="13" t="s">
        <v>38</v>
      </c>
      <c r="V14" s="13">
        <v>1</v>
      </c>
      <c r="W14" s="13">
        <v>1</v>
      </c>
      <c r="X14" s="13">
        <v>1</v>
      </c>
      <c r="Y14" s="13">
        <v>1</v>
      </c>
      <c r="Z14" s="13">
        <v>1</v>
      </c>
      <c r="AA14" s="13">
        <v>1</v>
      </c>
      <c r="AB14" s="6"/>
      <c r="AC14" s="6"/>
      <c r="AD14" s="6"/>
      <c r="AE14" s="6"/>
      <c r="AF14" s="6"/>
      <c r="AG14" s="6"/>
      <c r="AH14" s="6"/>
      <c r="AI14" s="6"/>
      <c r="AJ14" s="6"/>
      <c r="AK14" s="6"/>
      <c r="AL14" s="6"/>
      <c r="AM14" s="6"/>
      <c r="AN14" s="6"/>
      <c r="AO14" s="6"/>
      <c r="AP14" s="6"/>
      <c r="AQ14" s="6"/>
      <c r="AR14" s="6"/>
      <c r="AS14" s="6"/>
      <c r="AT14" s="6"/>
      <c r="AU14" s="6"/>
      <c r="AV14" s="6"/>
      <c r="AW14" s="6"/>
      <c r="AX14" s="200">
        <f t="shared" si="1"/>
        <v>0</v>
      </c>
      <c r="AY14" s="25">
        <v>0</v>
      </c>
      <c r="AZ14" s="25"/>
      <c r="BA14" s="6"/>
      <c r="BB14" s="6"/>
      <c r="BC14" s="6"/>
      <c r="BD14" s="6"/>
      <c r="BE14" s="6"/>
      <c r="BF14" s="6"/>
      <c r="BG14" s="6"/>
      <c r="BH14" s="6"/>
      <c r="BI14" s="6"/>
      <c r="BJ14" s="6"/>
      <c r="BK14" s="6"/>
      <c r="BL14" s="6"/>
      <c r="BM14" s="6"/>
      <c r="BN14" s="6"/>
      <c r="BO14" s="6"/>
      <c r="BP14" s="6"/>
      <c r="BQ14" s="6"/>
      <c r="BR14" s="6"/>
      <c r="BS14" s="6"/>
      <c r="BT14" s="200">
        <f t="shared" si="2"/>
        <v>0</v>
      </c>
      <c r="BU14" s="6">
        <v>1100000</v>
      </c>
      <c r="BV14" s="6"/>
      <c r="BW14" s="6"/>
      <c r="BX14" s="6"/>
      <c r="BY14" s="6"/>
      <c r="BZ14" s="6"/>
      <c r="CA14" s="6"/>
      <c r="CB14" s="6"/>
      <c r="CC14" s="6"/>
      <c r="CD14" s="6"/>
      <c r="CE14" s="6"/>
      <c r="CF14" s="6"/>
      <c r="CG14" s="6"/>
      <c r="CH14" s="6"/>
      <c r="CI14" s="6"/>
      <c r="CJ14" s="6"/>
      <c r="CK14" s="6"/>
      <c r="CL14" s="6"/>
      <c r="CM14" s="6"/>
      <c r="CN14" s="6"/>
      <c r="CO14" s="6"/>
      <c r="CP14" s="438">
        <f t="shared" si="3"/>
        <v>1100000</v>
      </c>
      <c r="CQ14" s="25">
        <v>0</v>
      </c>
      <c r="CR14" s="25"/>
      <c r="CS14" s="6"/>
      <c r="CT14" s="6"/>
      <c r="CU14" s="6"/>
      <c r="CV14" s="9"/>
      <c r="CW14" s="9"/>
      <c r="CX14" s="9"/>
      <c r="CY14" s="9"/>
      <c r="CZ14" s="9"/>
      <c r="DA14" s="9"/>
      <c r="DB14" s="9"/>
      <c r="DC14" s="9"/>
      <c r="DD14" s="9"/>
      <c r="DE14" s="9"/>
      <c r="DF14" s="9"/>
      <c r="DG14" s="9"/>
      <c r="DH14" s="9"/>
      <c r="DI14" s="9"/>
      <c r="DJ14" s="9"/>
      <c r="DK14" s="9"/>
      <c r="DL14" s="447">
        <f t="shared" si="4"/>
        <v>0</v>
      </c>
      <c r="DM14" s="27">
        <f t="shared" si="0"/>
        <v>1100000</v>
      </c>
      <c r="DN14" s="459" t="s">
        <v>1166</v>
      </c>
    </row>
    <row r="15" spans="1:118" s="3" customFormat="1" ht="50.1" customHeight="1" x14ac:dyDescent="0.2">
      <c r="A15" s="11">
        <v>1</v>
      </c>
      <c r="B15" s="11" t="s">
        <v>25</v>
      </c>
      <c r="C15" s="11" t="s">
        <v>254</v>
      </c>
      <c r="D15" s="11" t="s">
        <v>255</v>
      </c>
      <c r="E15" s="11" t="s">
        <v>256</v>
      </c>
      <c r="F15" s="54" t="s">
        <v>257</v>
      </c>
      <c r="G15" s="11" t="s">
        <v>258</v>
      </c>
      <c r="H15" s="59" t="s">
        <v>259</v>
      </c>
      <c r="I15" s="11">
        <v>2023</v>
      </c>
      <c r="J15" s="11" t="s">
        <v>260</v>
      </c>
      <c r="K15" s="11" t="s">
        <v>261</v>
      </c>
      <c r="L15" s="11" t="s">
        <v>33</v>
      </c>
      <c r="M15" s="61">
        <v>30</v>
      </c>
      <c r="N15" s="11" t="s">
        <v>262</v>
      </c>
      <c r="O15" s="62" t="s">
        <v>296</v>
      </c>
      <c r="P15" s="13" t="s">
        <v>297</v>
      </c>
      <c r="Q15" s="13">
        <v>0</v>
      </c>
      <c r="R15" s="13">
        <v>2023</v>
      </c>
      <c r="S15" s="13" t="s">
        <v>298</v>
      </c>
      <c r="T15" s="13" t="s">
        <v>37</v>
      </c>
      <c r="U15" s="13" t="s">
        <v>33</v>
      </c>
      <c r="V15" s="13">
        <v>1</v>
      </c>
      <c r="W15" s="13">
        <v>1</v>
      </c>
      <c r="X15" s="13"/>
      <c r="Y15" s="13">
        <v>0.2</v>
      </c>
      <c r="Z15" s="13">
        <v>0.75</v>
      </c>
      <c r="AA15" s="13">
        <v>1</v>
      </c>
      <c r="AB15" s="6">
        <v>0</v>
      </c>
      <c r="AC15" s="6"/>
      <c r="AD15" s="6"/>
      <c r="AE15" s="6"/>
      <c r="AF15" s="6"/>
      <c r="AG15" s="6"/>
      <c r="AH15" s="6"/>
      <c r="AI15" s="6"/>
      <c r="AJ15" s="6"/>
      <c r="AK15" s="6"/>
      <c r="AL15" s="6"/>
      <c r="AM15" s="6"/>
      <c r="AN15" s="6"/>
      <c r="AO15" s="6"/>
      <c r="AP15" s="6"/>
      <c r="AQ15" s="6"/>
      <c r="AR15" s="6"/>
      <c r="AS15" s="6"/>
      <c r="AT15" s="6"/>
      <c r="AU15" s="6"/>
      <c r="AV15" s="6"/>
      <c r="AW15" s="6"/>
      <c r="AX15" s="200">
        <f t="shared" si="1"/>
        <v>0</v>
      </c>
      <c r="AY15" s="25">
        <v>0</v>
      </c>
      <c r="AZ15" s="25"/>
      <c r="BA15" s="6"/>
      <c r="BB15" s="6"/>
      <c r="BC15" s="6"/>
      <c r="BD15" s="6"/>
      <c r="BE15" s="6"/>
      <c r="BF15" s="6"/>
      <c r="BG15" s="6"/>
      <c r="BH15" s="6"/>
      <c r="BI15" s="6"/>
      <c r="BJ15" s="6"/>
      <c r="BK15" s="6"/>
      <c r="BL15" s="6"/>
      <c r="BM15" s="6"/>
      <c r="BN15" s="6"/>
      <c r="BO15" s="6"/>
      <c r="BP15" s="6"/>
      <c r="BQ15" s="6"/>
      <c r="BR15" s="6"/>
      <c r="BS15" s="6"/>
      <c r="BT15" s="200">
        <f t="shared" si="2"/>
        <v>0</v>
      </c>
      <c r="BU15" s="6">
        <v>1000000</v>
      </c>
      <c r="BV15" s="6"/>
      <c r="BW15" s="6"/>
      <c r="BX15" s="6"/>
      <c r="BY15" s="6"/>
      <c r="BZ15" s="6"/>
      <c r="CA15" s="6"/>
      <c r="CB15" s="6"/>
      <c r="CC15" s="6"/>
      <c r="CD15" s="6"/>
      <c r="CE15" s="6"/>
      <c r="CF15" s="6"/>
      <c r="CG15" s="6"/>
      <c r="CH15" s="6"/>
      <c r="CI15" s="6"/>
      <c r="CJ15" s="6"/>
      <c r="CK15" s="6"/>
      <c r="CL15" s="6"/>
      <c r="CM15" s="6"/>
      <c r="CN15" s="6"/>
      <c r="CO15" s="6"/>
      <c r="CP15" s="438">
        <f t="shared" si="3"/>
        <v>1000000</v>
      </c>
      <c r="CQ15" s="25">
        <v>0</v>
      </c>
      <c r="CR15" s="25"/>
      <c r="CS15" s="6"/>
      <c r="CT15" s="6"/>
      <c r="CU15" s="6"/>
      <c r="CV15" s="9"/>
      <c r="CW15" s="9"/>
      <c r="CX15" s="9"/>
      <c r="CY15" s="9"/>
      <c r="CZ15" s="9"/>
      <c r="DA15" s="9"/>
      <c r="DB15" s="9"/>
      <c r="DC15" s="9"/>
      <c r="DD15" s="9"/>
      <c r="DE15" s="9"/>
      <c r="DF15" s="9"/>
      <c r="DG15" s="9"/>
      <c r="DH15" s="9"/>
      <c r="DI15" s="9"/>
      <c r="DJ15" s="9"/>
      <c r="DK15" s="9"/>
      <c r="DL15" s="447">
        <f t="shared" si="4"/>
        <v>0</v>
      </c>
      <c r="DM15" s="27">
        <f t="shared" si="0"/>
        <v>1000000</v>
      </c>
      <c r="DN15" s="459" t="s">
        <v>1166</v>
      </c>
    </row>
    <row r="16" spans="1:118" s="3" customFormat="1" ht="50.1" customHeight="1" x14ac:dyDescent="0.2">
      <c r="A16" s="11">
        <v>1</v>
      </c>
      <c r="B16" s="11" t="s">
        <v>25</v>
      </c>
      <c r="C16" s="11" t="s">
        <v>254</v>
      </c>
      <c r="D16" s="11" t="s">
        <v>299</v>
      </c>
      <c r="E16" s="11" t="s">
        <v>300</v>
      </c>
      <c r="F16" s="54" t="s">
        <v>301</v>
      </c>
      <c r="G16" s="11" t="s">
        <v>302</v>
      </c>
      <c r="H16" s="11" t="s">
        <v>303</v>
      </c>
      <c r="I16" s="11">
        <v>2023</v>
      </c>
      <c r="J16" s="11" t="s">
        <v>304</v>
      </c>
      <c r="K16" s="11" t="s">
        <v>261</v>
      </c>
      <c r="L16" s="11" t="s">
        <v>33</v>
      </c>
      <c r="M16" s="11">
        <v>30</v>
      </c>
      <c r="N16" s="11" t="s">
        <v>305</v>
      </c>
      <c r="O16" s="80" t="s">
        <v>306</v>
      </c>
      <c r="P16" s="13" t="s">
        <v>307</v>
      </c>
      <c r="Q16" s="66">
        <v>0</v>
      </c>
      <c r="R16" s="13">
        <v>2023</v>
      </c>
      <c r="S16" s="13" t="s">
        <v>308</v>
      </c>
      <c r="T16" s="13" t="s">
        <v>37</v>
      </c>
      <c r="U16" s="13" t="s">
        <v>33</v>
      </c>
      <c r="V16" s="66">
        <v>600</v>
      </c>
      <c r="W16" s="66">
        <v>600</v>
      </c>
      <c r="X16" s="66">
        <v>150</v>
      </c>
      <c r="Y16" s="66">
        <v>150</v>
      </c>
      <c r="Z16" s="66">
        <v>150</v>
      </c>
      <c r="AA16" s="66">
        <v>150</v>
      </c>
      <c r="AB16" s="6"/>
      <c r="AC16" s="6"/>
      <c r="AD16" s="6"/>
      <c r="AE16" s="6"/>
      <c r="AF16" s="6"/>
      <c r="AG16" s="6"/>
      <c r="AH16" s="6"/>
      <c r="AI16" s="6"/>
      <c r="AJ16" s="6">
        <v>28666667</v>
      </c>
      <c r="AK16" s="6"/>
      <c r="AL16" s="6"/>
      <c r="AM16" s="6"/>
      <c r="AN16" s="6"/>
      <c r="AO16" s="6"/>
      <c r="AP16" s="6"/>
      <c r="AQ16" s="6"/>
      <c r="AR16" s="6"/>
      <c r="AS16" s="6"/>
      <c r="AT16" s="6"/>
      <c r="AU16" s="6"/>
      <c r="AV16" s="6"/>
      <c r="AW16" s="6"/>
      <c r="AX16" s="200">
        <f t="shared" si="1"/>
        <v>28666667</v>
      </c>
      <c r="AY16" s="6"/>
      <c r="AZ16" s="6"/>
      <c r="BA16" s="6">
        <f>+AD16*1.029</f>
        <v>0</v>
      </c>
      <c r="BB16" s="6"/>
      <c r="BC16" s="6"/>
      <c r="BD16" s="6"/>
      <c r="BE16" s="6"/>
      <c r="BF16" s="6"/>
      <c r="BG16" s="6">
        <v>19509840</v>
      </c>
      <c r="BH16" s="6"/>
      <c r="BI16" s="6"/>
      <c r="BJ16" s="6"/>
      <c r="BK16" s="6"/>
      <c r="BL16" s="6"/>
      <c r="BM16" s="6"/>
      <c r="BN16" s="6"/>
      <c r="BO16" s="6"/>
      <c r="BP16" s="6"/>
      <c r="BQ16" s="6"/>
      <c r="BR16" s="6"/>
      <c r="BS16" s="6"/>
      <c r="BT16" s="200">
        <f t="shared" si="2"/>
        <v>19509840</v>
      </c>
      <c r="BU16" s="6"/>
      <c r="BV16" s="6"/>
      <c r="BW16" s="6"/>
      <c r="BX16" s="6"/>
      <c r="BY16" s="6"/>
      <c r="BZ16" s="6"/>
      <c r="CA16" s="6"/>
      <c r="CB16" s="6"/>
      <c r="CC16" s="6">
        <v>19509840</v>
      </c>
      <c r="CD16" s="6"/>
      <c r="CE16" s="6"/>
      <c r="CF16" s="6"/>
      <c r="CG16" s="6"/>
      <c r="CH16" s="6"/>
      <c r="CI16" s="6"/>
      <c r="CJ16" s="6"/>
      <c r="CK16" s="6"/>
      <c r="CL16" s="6"/>
      <c r="CM16" s="6"/>
      <c r="CN16" s="6"/>
      <c r="CO16" s="6"/>
      <c r="CP16" s="438">
        <f t="shared" si="3"/>
        <v>19509840</v>
      </c>
      <c r="CQ16" s="6"/>
      <c r="CR16" s="6"/>
      <c r="CS16" s="6"/>
      <c r="CT16" s="6"/>
      <c r="CU16" s="6"/>
      <c r="CV16" s="9"/>
      <c r="CW16" s="9"/>
      <c r="CX16" s="9"/>
      <c r="CY16" s="9">
        <v>19509840</v>
      </c>
      <c r="CZ16" s="9"/>
      <c r="DA16" s="9"/>
      <c r="DB16" s="9"/>
      <c r="DC16" s="9"/>
      <c r="DD16" s="9"/>
      <c r="DE16" s="9"/>
      <c r="DF16" s="9"/>
      <c r="DG16" s="9"/>
      <c r="DH16" s="9"/>
      <c r="DI16" s="9"/>
      <c r="DJ16" s="9"/>
      <c r="DK16" s="9"/>
      <c r="DL16" s="447">
        <f t="shared" si="4"/>
        <v>19509840</v>
      </c>
      <c r="DM16" s="27">
        <f t="shared" si="0"/>
        <v>87196187</v>
      </c>
      <c r="DN16" s="459" t="s">
        <v>1166</v>
      </c>
    </row>
    <row r="17" spans="1:118" s="3" customFormat="1" ht="50.1" customHeight="1" x14ac:dyDescent="0.2">
      <c r="A17" s="11">
        <v>1</v>
      </c>
      <c r="B17" s="11" t="s">
        <v>25</v>
      </c>
      <c r="C17" s="11" t="s">
        <v>254</v>
      </c>
      <c r="D17" s="11" t="s">
        <v>299</v>
      </c>
      <c r="E17" s="11" t="s">
        <v>300</v>
      </c>
      <c r="F17" s="54" t="s">
        <v>301</v>
      </c>
      <c r="G17" s="11" t="s">
        <v>302</v>
      </c>
      <c r="H17" s="11" t="s">
        <v>303</v>
      </c>
      <c r="I17" s="11">
        <v>2023</v>
      </c>
      <c r="J17" s="11" t="s">
        <v>304</v>
      </c>
      <c r="K17" s="11" t="s">
        <v>261</v>
      </c>
      <c r="L17" s="11" t="s">
        <v>33</v>
      </c>
      <c r="M17" s="11">
        <v>30</v>
      </c>
      <c r="N17" s="11" t="s">
        <v>305</v>
      </c>
      <c r="O17" s="80" t="s">
        <v>310</v>
      </c>
      <c r="P17" s="13" t="s">
        <v>311</v>
      </c>
      <c r="Q17" s="13">
        <v>0</v>
      </c>
      <c r="R17" s="13">
        <v>2023</v>
      </c>
      <c r="S17" s="13" t="s">
        <v>312</v>
      </c>
      <c r="T17" s="13" t="s">
        <v>37</v>
      </c>
      <c r="U17" s="13" t="s">
        <v>33</v>
      </c>
      <c r="V17" s="66">
        <v>200</v>
      </c>
      <c r="W17" s="66">
        <v>200</v>
      </c>
      <c r="X17" s="66">
        <v>50</v>
      </c>
      <c r="Y17" s="66">
        <v>50</v>
      </c>
      <c r="Z17" s="66">
        <v>50</v>
      </c>
      <c r="AA17" s="66">
        <v>50</v>
      </c>
      <c r="AB17" s="6"/>
      <c r="AC17" s="6"/>
      <c r="AD17" s="6"/>
      <c r="AE17" s="6"/>
      <c r="AF17" s="6"/>
      <c r="AG17" s="6"/>
      <c r="AH17" s="6"/>
      <c r="AI17" s="6"/>
      <c r="AJ17" s="6">
        <v>16306667</v>
      </c>
      <c r="AK17" s="6"/>
      <c r="AL17" s="6"/>
      <c r="AM17" s="6"/>
      <c r="AN17" s="6"/>
      <c r="AO17" s="6"/>
      <c r="AP17" s="6"/>
      <c r="AQ17" s="6"/>
      <c r="AR17" s="6"/>
      <c r="AS17" s="6"/>
      <c r="AT17" s="6"/>
      <c r="AU17" s="6"/>
      <c r="AV17" s="6"/>
      <c r="AW17" s="6"/>
      <c r="AX17" s="200">
        <f t="shared" si="1"/>
        <v>16306667</v>
      </c>
      <c r="AY17" s="6">
        <f>+AB17*1.029</f>
        <v>0</v>
      </c>
      <c r="AZ17" s="6"/>
      <c r="BA17" s="6">
        <f>+AD17*1.029</f>
        <v>0</v>
      </c>
      <c r="BB17" s="6"/>
      <c r="BC17" s="6"/>
      <c r="BD17" s="6"/>
      <c r="BE17" s="6"/>
      <c r="BF17" s="6"/>
      <c r="BG17" s="6">
        <v>41553422</v>
      </c>
      <c r="BH17" s="6"/>
      <c r="BI17" s="6"/>
      <c r="BJ17" s="6"/>
      <c r="BK17" s="6"/>
      <c r="BL17" s="6"/>
      <c r="BM17" s="6"/>
      <c r="BN17" s="6"/>
      <c r="BO17" s="6"/>
      <c r="BP17" s="6"/>
      <c r="BQ17" s="6"/>
      <c r="BR17" s="6"/>
      <c r="BS17" s="6"/>
      <c r="BT17" s="200">
        <f t="shared" si="2"/>
        <v>41553422</v>
      </c>
      <c r="BU17" s="6">
        <f>+AY17*1.044</f>
        <v>0</v>
      </c>
      <c r="BV17" s="6"/>
      <c r="BW17" s="6"/>
      <c r="BX17" s="6"/>
      <c r="BY17" s="6"/>
      <c r="BZ17" s="6"/>
      <c r="CA17" s="6"/>
      <c r="CB17" s="6"/>
      <c r="CC17" s="6">
        <v>31565261</v>
      </c>
      <c r="CD17" s="6"/>
      <c r="CE17" s="6"/>
      <c r="CF17" s="6"/>
      <c r="CG17" s="6"/>
      <c r="CH17" s="6"/>
      <c r="CI17" s="6"/>
      <c r="CJ17" s="6"/>
      <c r="CK17" s="6"/>
      <c r="CL17" s="6"/>
      <c r="CM17" s="6"/>
      <c r="CN17" s="6"/>
      <c r="CO17" s="6"/>
      <c r="CP17" s="438">
        <f t="shared" si="3"/>
        <v>31565261</v>
      </c>
      <c r="CQ17" s="6"/>
      <c r="CR17" s="6"/>
      <c r="CS17" s="6"/>
      <c r="CT17" s="6"/>
      <c r="CU17" s="6"/>
      <c r="CV17" s="9"/>
      <c r="CW17" s="9"/>
      <c r="CX17" s="9"/>
      <c r="CY17" s="9">
        <v>31565261</v>
      </c>
      <c r="CZ17" s="9"/>
      <c r="DA17" s="9"/>
      <c r="DB17" s="9"/>
      <c r="DC17" s="9"/>
      <c r="DD17" s="9"/>
      <c r="DE17" s="9"/>
      <c r="DF17" s="9"/>
      <c r="DG17" s="9"/>
      <c r="DH17" s="9"/>
      <c r="DI17" s="9"/>
      <c r="DJ17" s="9"/>
      <c r="DK17" s="9"/>
      <c r="DL17" s="447">
        <f t="shared" si="4"/>
        <v>31565261</v>
      </c>
      <c r="DM17" s="27">
        <f t="shared" si="0"/>
        <v>120990611</v>
      </c>
      <c r="DN17" s="459" t="s">
        <v>1166</v>
      </c>
    </row>
    <row r="18" spans="1:118" s="3" customFormat="1" ht="50.1" customHeight="1" x14ac:dyDescent="0.2">
      <c r="A18" s="11">
        <v>1</v>
      </c>
      <c r="B18" s="11" t="s">
        <v>25</v>
      </c>
      <c r="C18" s="11" t="s">
        <v>254</v>
      </c>
      <c r="D18" s="11" t="s">
        <v>299</v>
      </c>
      <c r="E18" s="11" t="s">
        <v>300</v>
      </c>
      <c r="F18" s="54" t="s">
        <v>301</v>
      </c>
      <c r="G18" s="11" t="s">
        <v>302</v>
      </c>
      <c r="H18" s="11" t="s">
        <v>303</v>
      </c>
      <c r="I18" s="11">
        <v>2023</v>
      </c>
      <c r="J18" s="11" t="s">
        <v>304</v>
      </c>
      <c r="K18" s="11" t="s">
        <v>261</v>
      </c>
      <c r="L18" s="11" t="s">
        <v>33</v>
      </c>
      <c r="M18" s="11">
        <v>30</v>
      </c>
      <c r="N18" s="11" t="s">
        <v>305</v>
      </c>
      <c r="O18" s="80" t="s">
        <v>313</v>
      </c>
      <c r="P18" s="13" t="s">
        <v>314</v>
      </c>
      <c r="Q18" s="66">
        <v>1</v>
      </c>
      <c r="R18" s="13">
        <v>2023</v>
      </c>
      <c r="S18" s="13" t="s">
        <v>315</v>
      </c>
      <c r="T18" s="13" t="s">
        <v>37</v>
      </c>
      <c r="U18" s="13" t="s">
        <v>33</v>
      </c>
      <c r="V18" s="66">
        <v>4</v>
      </c>
      <c r="W18" s="66">
        <v>4</v>
      </c>
      <c r="X18" s="66">
        <v>1</v>
      </c>
      <c r="Y18" s="66">
        <v>1</v>
      </c>
      <c r="Z18" s="66">
        <v>1</v>
      </c>
      <c r="AA18" s="66">
        <v>1</v>
      </c>
      <c r="AB18" s="6"/>
      <c r="AC18" s="6"/>
      <c r="AD18" s="6"/>
      <c r="AE18" s="6"/>
      <c r="AF18" s="6"/>
      <c r="AG18" s="6"/>
      <c r="AH18" s="6"/>
      <c r="AI18" s="6"/>
      <c r="AJ18" s="6">
        <v>25106667</v>
      </c>
      <c r="AK18" s="6">
        <v>301000</v>
      </c>
      <c r="AL18" s="6"/>
      <c r="AM18" s="6"/>
      <c r="AN18" s="6"/>
      <c r="AO18" s="6"/>
      <c r="AP18" s="6"/>
      <c r="AQ18" s="6"/>
      <c r="AR18" s="6"/>
      <c r="AS18" s="6"/>
      <c r="AT18" s="6"/>
      <c r="AU18" s="6"/>
      <c r="AV18" s="6"/>
      <c r="AW18" s="6"/>
      <c r="AX18" s="200">
        <f t="shared" si="1"/>
        <v>25407667</v>
      </c>
      <c r="AY18" s="6">
        <f>+AB18*1.029</f>
        <v>0</v>
      </c>
      <c r="AZ18" s="6"/>
      <c r="BA18" s="6">
        <f>+AD18*1.029</f>
        <v>0</v>
      </c>
      <c r="BB18" s="25">
        <v>0</v>
      </c>
      <c r="BC18" s="6"/>
      <c r="BD18" s="6"/>
      <c r="BE18" s="6"/>
      <c r="BF18" s="6"/>
      <c r="BG18" s="6">
        <v>25525031</v>
      </c>
      <c r="BH18" s="25">
        <v>309729</v>
      </c>
      <c r="BI18" s="25"/>
      <c r="BJ18" s="25"/>
      <c r="BK18" s="25"/>
      <c r="BL18" s="25"/>
      <c r="BM18" s="25"/>
      <c r="BN18" s="25"/>
      <c r="BO18" s="25"/>
      <c r="BP18" s="25"/>
      <c r="BQ18" s="25"/>
      <c r="BR18" s="25"/>
      <c r="BS18" s="25"/>
      <c r="BT18" s="200">
        <f t="shared" si="2"/>
        <v>25834760</v>
      </c>
      <c r="BU18" s="6">
        <f>+AY18*1.044</f>
        <v>0</v>
      </c>
      <c r="BV18" s="6"/>
      <c r="BW18" s="6"/>
      <c r="BX18" s="6"/>
      <c r="BY18" s="6"/>
      <c r="BZ18" s="6"/>
      <c r="CA18" s="6"/>
      <c r="CB18" s="6"/>
      <c r="CC18" s="6">
        <v>11009271</v>
      </c>
      <c r="CD18" s="6">
        <v>323357</v>
      </c>
      <c r="CE18" s="6"/>
      <c r="CF18" s="6"/>
      <c r="CG18" s="6"/>
      <c r="CH18" s="6"/>
      <c r="CI18" s="6"/>
      <c r="CJ18" s="6"/>
      <c r="CK18" s="6"/>
      <c r="CL18" s="6"/>
      <c r="CM18" s="6"/>
      <c r="CN18" s="6"/>
      <c r="CO18" s="6"/>
      <c r="CP18" s="438">
        <f t="shared" si="3"/>
        <v>11332628</v>
      </c>
      <c r="CQ18" s="6"/>
      <c r="CR18" s="6"/>
      <c r="CS18" s="6"/>
      <c r="CT18" s="6"/>
      <c r="CU18" s="6"/>
      <c r="CV18" s="9"/>
      <c r="CW18" s="9"/>
      <c r="CX18" s="9"/>
      <c r="CY18" s="9">
        <v>11009271</v>
      </c>
      <c r="CZ18" s="9">
        <v>337585</v>
      </c>
      <c r="DA18" s="9"/>
      <c r="DB18" s="9"/>
      <c r="DC18" s="9"/>
      <c r="DD18" s="9"/>
      <c r="DE18" s="9"/>
      <c r="DF18" s="9"/>
      <c r="DG18" s="9"/>
      <c r="DH18" s="9"/>
      <c r="DI18" s="9"/>
      <c r="DJ18" s="9"/>
      <c r="DK18" s="9"/>
      <c r="DL18" s="447">
        <f t="shared" si="4"/>
        <v>11346856</v>
      </c>
      <c r="DM18" s="27">
        <f t="shared" si="0"/>
        <v>73921911</v>
      </c>
      <c r="DN18" s="459" t="s">
        <v>1166</v>
      </c>
    </row>
    <row r="19" spans="1:118" s="3" customFormat="1" ht="50.1" customHeight="1" x14ac:dyDescent="0.2">
      <c r="A19" s="11">
        <v>1</v>
      </c>
      <c r="B19" s="11" t="s">
        <v>25</v>
      </c>
      <c r="C19" s="11" t="s">
        <v>254</v>
      </c>
      <c r="D19" s="11" t="s">
        <v>299</v>
      </c>
      <c r="E19" s="11" t="s">
        <v>300</v>
      </c>
      <c r="F19" s="54" t="s">
        <v>301</v>
      </c>
      <c r="G19" s="11" t="s">
        <v>302</v>
      </c>
      <c r="H19" s="11" t="s">
        <v>303</v>
      </c>
      <c r="I19" s="11">
        <v>2023</v>
      </c>
      <c r="J19" s="11" t="s">
        <v>304</v>
      </c>
      <c r="K19" s="11" t="s">
        <v>261</v>
      </c>
      <c r="L19" s="11" t="s">
        <v>33</v>
      </c>
      <c r="M19" s="11">
        <v>30</v>
      </c>
      <c r="N19" s="11" t="s">
        <v>305</v>
      </c>
      <c r="O19" s="54" t="s">
        <v>316</v>
      </c>
      <c r="P19" s="13" t="s">
        <v>317</v>
      </c>
      <c r="Q19" s="13">
        <v>0</v>
      </c>
      <c r="R19" s="13">
        <v>2023</v>
      </c>
      <c r="S19" s="13" t="s">
        <v>318</v>
      </c>
      <c r="T19" s="13" t="s">
        <v>37</v>
      </c>
      <c r="U19" s="13" t="s">
        <v>33</v>
      </c>
      <c r="V19" s="13">
        <v>1</v>
      </c>
      <c r="W19" s="13">
        <v>1</v>
      </c>
      <c r="X19" s="13">
        <v>0.25</v>
      </c>
      <c r="Y19" s="13">
        <v>0.5</v>
      </c>
      <c r="Z19" s="13">
        <v>0.75</v>
      </c>
      <c r="AA19" s="13">
        <v>1</v>
      </c>
      <c r="AB19" s="25">
        <v>0</v>
      </c>
      <c r="AC19" s="25"/>
      <c r="AD19" s="6"/>
      <c r="AE19" s="6"/>
      <c r="AF19" s="6"/>
      <c r="AG19" s="6"/>
      <c r="AH19" s="6"/>
      <c r="AI19" s="6"/>
      <c r="AJ19" s="6"/>
      <c r="AK19" s="6"/>
      <c r="AL19" s="6"/>
      <c r="AM19" s="6"/>
      <c r="AN19" s="6"/>
      <c r="AO19" s="6"/>
      <c r="AP19" s="6"/>
      <c r="AQ19" s="6"/>
      <c r="AR19" s="6"/>
      <c r="AS19" s="6"/>
      <c r="AT19" s="6"/>
      <c r="AU19" s="6"/>
      <c r="AV19" s="6"/>
      <c r="AW19" s="6"/>
      <c r="AX19" s="200">
        <f t="shared" si="1"/>
        <v>0</v>
      </c>
      <c r="AY19" s="25">
        <v>0</v>
      </c>
      <c r="AZ19" s="25"/>
      <c r="BA19" s="6">
        <f>+AD19*1.029</f>
        <v>0</v>
      </c>
      <c r="BB19" s="6"/>
      <c r="BC19" s="6"/>
      <c r="BD19" s="6"/>
      <c r="BE19" s="6"/>
      <c r="BF19" s="6"/>
      <c r="BG19" s="6"/>
      <c r="BH19" s="6"/>
      <c r="BI19" s="6"/>
      <c r="BJ19" s="6"/>
      <c r="BK19" s="6"/>
      <c r="BL19" s="6"/>
      <c r="BM19" s="6"/>
      <c r="BN19" s="6"/>
      <c r="BO19" s="6"/>
      <c r="BP19" s="6"/>
      <c r="BQ19" s="6"/>
      <c r="BR19" s="6"/>
      <c r="BS19" s="6"/>
      <c r="BT19" s="200">
        <f t="shared" si="2"/>
        <v>0</v>
      </c>
      <c r="BU19" s="25">
        <v>0</v>
      </c>
      <c r="BV19" s="25"/>
      <c r="BW19" s="6"/>
      <c r="BX19" s="6"/>
      <c r="BY19" s="6"/>
      <c r="BZ19" s="6"/>
      <c r="CA19" s="6"/>
      <c r="CB19" s="6"/>
      <c r="CC19" s="6"/>
      <c r="CD19" s="6"/>
      <c r="CE19" s="6"/>
      <c r="CF19" s="6"/>
      <c r="CG19" s="6"/>
      <c r="CH19" s="6"/>
      <c r="CI19" s="6"/>
      <c r="CJ19" s="6"/>
      <c r="CK19" s="6"/>
      <c r="CL19" s="6"/>
      <c r="CM19" s="6"/>
      <c r="CN19" s="6"/>
      <c r="CO19" s="6"/>
      <c r="CP19" s="438">
        <f t="shared" si="3"/>
        <v>0</v>
      </c>
      <c r="CQ19" s="6"/>
      <c r="CR19" s="6"/>
      <c r="CS19" s="6"/>
      <c r="CT19" s="6"/>
      <c r="CU19" s="6"/>
      <c r="CV19" s="9"/>
      <c r="CW19" s="9"/>
      <c r="CX19" s="9"/>
      <c r="CY19" s="9">
        <v>14515760</v>
      </c>
      <c r="CZ19" s="9"/>
      <c r="DA19" s="9"/>
      <c r="DB19" s="9"/>
      <c r="DC19" s="9"/>
      <c r="DD19" s="9"/>
      <c r="DE19" s="9"/>
      <c r="DF19" s="9"/>
      <c r="DG19" s="9"/>
      <c r="DH19" s="9"/>
      <c r="DI19" s="9"/>
      <c r="DJ19" s="9"/>
      <c r="DK19" s="9"/>
      <c r="DL19" s="447">
        <f t="shared" si="4"/>
        <v>14515760</v>
      </c>
      <c r="DM19" s="27">
        <f t="shared" si="0"/>
        <v>14515760</v>
      </c>
      <c r="DN19" s="459" t="s">
        <v>1166</v>
      </c>
    </row>
    <row r="20" spans="1:118" s="3" customFormat="1" ht="50.1" customHeight="1" x14ac:dyDescent="0.2">
      <c r="A20" s="11">
        <v>1</v>
      </c>
      <c r="B20" s="11" t="s">
        <v>25</v>
      </c>
      <c r="C20" s="11" t="s">
        <v>254</v>
      </c>
      <c r="D20" s="11" t="s">
        <v>299</v>
      </c>
      <c r="E20" s="11" t="s">
        <v>300</v>
      </c>
      <c r="F20" s="54" t="s">
        <v>301</v>
      </c>
      <c r="G20" s="11" t="s">
        <v>302</v>
      </c>
      <c r="H20" s="11" t="s">
        <v>303</v>
      </c>
      <c r="I20" s="11">
        <v>2023</v>
      </c>
      <c r="J20" s="11" t="s">
        <v>304</v>
      </c>
      <c r="K20" s="11" t="s">
        <v>261</v>
      </c>
      <c r="L20" s="11" t="s">
        <v>33</v>
      </c>
      <c r="M20" s="11">
        <v>30</v>
      </c>
      <c r="N20" s="11" t="s">
        <v>305</v>
      </c>
      <c r="O20" s="54" t="s">
        <v>319</v>
      </c>
      <c r="P20" s="13" t="s">
        <v>320</v>
      </c>
      <c r="Q20" s="13">
        <v>180</v>
      </c>
      <c r="R20" s="13">
        <v>2023</v>
      </c>
      <c r="S20" s="13" t="s">
        <v>321</v>
      </c>
      <c r="T20" s="13" t="s">
        <v>37</v>
      </c>
      <c r="U20" s="13" t="s">
        <v>33</v>
      </c>
      <c r="V20" s="13">
        <v>400</v>
      </c>
      <c r="W20" s="13">
        <v>580</v>
      </c>
      <c r="X20" s="13">
        <v>100</v>
      </c>
      <c r="Y20" s="13">
        <v>200</v>
      </c>
      <c r="Z20" s="13">
        <v>300</v>
      </c>
      <c r="AA20" s="13">
        <v>400</v>
      </c>
      <c r="AB20" s="6"/>
      <c r="AC20" s="6"/>
      <c r="AD20" s="6"/>
      <c r="AE20" s="6"/>
      <c r="AF20" s="6"/>
      <c r="AG20" s="6"/>
      <c r="AH20" s="6"/>
      <c r="AI20" s="6"/>
      <c r="AJ20" s="6">
        <v>46933333</v>
      </c>
      <c r="AK20" s="6"/>
      <c r="AL20" s="6"/>
      <c r="AM20" s="6"/>
      <c r="AN20" s="6"/>
      <c r="AO20" s="6"/>
      <c r="AP20" s="6"/>
      <c r="AQ20" s="6"/>
      <c r="AR20" s="6"/>
      <c r="AS20" s="6"/>
      <c r="AT20" s="6"/>
      <c r="AU20" s="6"/>
      <c r="AV20" s="6"/>
      <c r="AW20" s="6"/>
      <c r="AX20" s="200">
        <f t="shared" si="1"/>
        <v>46933333</v>
      </c>
      <c r="AY20" s="6"/>
      <c r="AZ20" s="6"/>
      <c r="BA20" s="6"/>
      <c r="BB20" s="6"/>
      <c r="BC20" s="6"/>
      <c r="BD20" s="6"/>
      <c r="BE20" s="6"/>
      <c r="BF20" s="6"/>
      <c r="BG20" s="6">
        <v>31213000</v>
      </c>
      <c r="BH20" s="6"/>
      <c r="BI20" s="6"/>
      <c r="BJ20" s="6"/>
      <c r="BK20" s="6"/>
      <c r="BL20" s="6"/>
      <c r="BM20" s="6"/>
      <c r="BN20" s="6"/>
      <c r="BO20" s="6"/>
      <c r="BP20" s="6"/>
      <c r="BQ20" s="6"/>
      <c r="BR20" s="6"/>
      <c r="BS20" s="6"/>
      <c r="BT20" s="200">
        <f t="shared" si="2"/>
        <v>31213000</v>
      </c>
      <c r="BU20" s="6"/>
      <c r="BV20" s="6"/>
      <c r="BW20" s="6"/>
      <c r="BX20" s="6"/>
      <c r="BY20" s="6"/>
      <c r="BZ20" s="6"/>
      <c r="CA20" s="6"/>
      <c r="CB20" s="6"/>
      <c r="CC20" s="6">
        <v>31213000</v>
      </c>
      <c r="CD20" s="6"/>
      <c r="CE20" s="6"/>
      <c r="CF20" s="6"/>
      <c r="CG20" s="6"/>
      <c r="CH20" s="6"/>
      <c r="CI20" s="6"/>
      <c r="CJ20" s="6"/>
      <c r="CK20" s="6"/>
      <c r="CL20" s="6"/>
      <c r="CM20" s="6"/>
      <c r="CN20" s="6"/>
      <c r="CO20" s="6"/>
      <c r="CP20" s="438">
        <f t="shared" si="3"/>
        <v>31213000</v>
      </c>
      <c r="CQ20" s="6"/>
      <c r="CR20" s="6"/>
      <c r="CS20" s="6"/>
      <c r="CT20" s="6"/>
      <c r="CU20" s="6"/>
      <c r="CV20" s="9"/>
      <c r="CW20" s="9"/>
      <c r="CX20" s="9"/>
      <c r="CY20" s="9">
        <v>31213000</v>
      </c>
      <c r="CZ20" s="9"/>
      <c r="DA20" s="9"/>
      <c r="DB20" s="9"/>
      <c r="DC20" s="9"/>
      <c r="DD20" s="9"/>
      <c r="DE20" s="9"/>
      <c r="DF20" s="9"/>
      <c r="DG20" s="9"/>
      <c r="DH20" s="9"/>
      <c r="DI20" s="9"/>
      <c r="DJ20" s="9"/>
      <c r="DK20" s="9"/>
      <c r="DL20" s="447">
        <f t="shared" si="4"/>
        <v>31213000</v>
      </c>
      <c r="DM20" s="27">
        <f t="shared" si="0"/>
        <v>140572333</v>
      </c>
      <c r="DN20" s="459" t="s">
        <v>1166</v>
      </c>
    </row>
    <row r="21" spans="1:118" s="3" customFormat="1" ht="50.1" customHeight="1" x14ac:dyDescent="0.2">
      <c r="A21" s="11">
        <v>1</v>
      </c>
      <c r="B21" s="11" t="s">
        <v>25</v>
      </c>
      <c r="C21" s="11" t="s">
        <v>254</v>
      </c>
      <c r="D21" s="11" t="s">
        <v>299</v>
      </c>
      <c r="E21" s="11" t="s">
        <v>300</v>
      </c>
      <c r="F21" s="54" t="s">
        <v>301</v>
      </c>
      <c r="G21" s="11" t="s">
        <v>302</v>
      </c>
      <c r="H21" s="11" t="s">
        <v>303</v>
      </c>
      <c r="I21" s="11">
        <v>2023</v>
      </c>
      <c r="J21" s="11" t="s">
        <v>304</v>
      </c>
      <c r="K21" s="11" t="s">
        <v>261</v>
      </c>
      <c r="L21" s="11" t="s">
        <v>33</v>
      </c>
      <c r="M21" s="11">
        <v>30</v>
      </c>
      <c r="N21" s="11" t="s">
        <v>305</v>
      </c>
      <c r="O21" s="81" t="s">
        <v>322</v>
      </c>
      <c r="P21" s="13" t="s">
        <v>323</v>
      </c>
      <c r="Q21" s="13">
        <v>300</v>
      </c>
      <c r="R21" s="13" t="s">
        <v>324</v>
      </c>
      <c r="S21" s="13" t="s">
        <v>325</v>
      </c>
      <c r="T21" s="13" t="s">
        <v>37</v>
      </c>
      <c r="U21" s="13" t="s">
        <v>33</v>
      </c>
      <c r="V21" s="66">
        <v>400</v>
      </c>
      <c r="W21" s="66">
        <v>700</v>
      </c>
      <c r="X21" s="13">
        <v>100</v>
      </c>
      <c r="Y21" s="13">
        <v>200</v>
      </c>
      <c r="Z21" s="13">
        <v>300</v>
      </c>
      <c r="AA21" s="13">
        <v>400</v>
      </c>
      <c r="AB21" s="6">
        <v>14760000</v>
      </c>
      <c r="AC21" s="6"/>
      <c r="AD21" s="6"/>
      <c r="AE21" s="6"/>
      <c r="AF21" s="6"/>
      <c r="AG21" s="6"/>
      <c r="AH21" s="6"/>
      <c r="AI21" s="6"/>
      <c r="AJ21" s="6"/>
      <c r="AK21" s="6"/>
      <c r="AL21" s="6"/>
      <c r="AM21" s="6"/>
      <c r="AN21" s="6"/>
      <c r="AO21" s="6"/>
      <c r="AP21" s="6"/>
      <c r="AQ21" s="6"/>
      <c r="AR21" s="6"/>
      <c r="AS21" s="6"/>
      <c r="AT21" s="6"/>
      <c r="AU21" s="6"/>
      <c r="AV21" s="6"/>
      <c r="AW21" s="6"/>
      <c r="AX21" s="200">
        <f t="shared" si="1"/>
        <v>14760000</v>
      </c>
      <c r="AY21" s="6"/>
      <c r="AZ21" s="6"/>
      <c r="BA21" s="6">
        <f t="shared" ref="BA21:BA29" si="5">+AD21*1.029</f>
        <v>0</v>
      </c>
      <c r="BB21" s="6"/>
      <c r="BC21" s="6"/>
      <c r="BD21" s="6"/>
      <c r="BE21" s="6"/>
      <c r="BF21" s="6"/>
      <c r="BG21" s="6">
        <v>21979440</v>
      </c>
      <c r="BH21" s="6"/>
      <c r="BI21" s="6"/>
      <c r="BJ21" s="6"/>
      <c r="BK21" s="6"/>
      <c r="BL21" s="6"/>
      <c r="BM21" s="6"/>
      <c r="BN21" s="6"/>
      <c r="BO21" s="6"/>
      <c r="BP21" s="6"/>
      <c r="BQ21" s="6"/>
      <c r="BR21" s="6"/>
      <c r="BS21" s="6"/>
      <c r="BT21" s="200">
        <f t="shared" si="2"/>
        <v>21979440</v>
      </c>
      <c r="BU21" s="6">
        <f>+AY21*1.044</f>
        <v>0</v>
      </c>
      <c r="BV21" s="6"/>
      <c r="BW21" s="6"/>
      <c r="BX21" s="6"/>
      <c r="BY21" s="6"/>
      <c r="BZ21" s="6"/>
      <c r="CA21" s="6"/>
      <c r="CB21" s="6"/>
      <c r="CC21" s="6">
        <v>21979440</v>
      </c>
      <c r="CD21" s="6"/>
      <c r="CE21" s="6"/>
      <c r="CF21" s="6"/>
      <c r="CG21" s="6"/>
      <c r="CH21" s="6"/>
      <c r="CI21" s="6"/>
      <c r="CJ21" s="6"/>
      <c r="CK21" s="6"/>
      <c r="CL21" s="6"/>
      <c r="CM21" s="6"/>
      <c r="CN21" s="6"/>
      <c r="CO21" s="6"/>
      <c r="CP21" s="438">
        <f t="shared" si="3"/>
        <v>21979440</v>
      </c>
      <c r="CQ21" s="6"/>
      <c r="CR21" s="6"/>
      <c r="CS21" s="6"/>
      <c r="CT21" s="6"/>
      <c r="CU21" s="6"/>
      <c r="CV21" s="9"/>
      <c r="CW21" s="9"/>
      <c r="CX21" s="9"/>
      <c r="CY21" s="9">
        <v>21979440</v>
      </c>
      <c r="CZ21" s="9"/>
      <c r="DA21" s="9"/>
      <c r="DB21" s="9"/>
      <c r="DC21" s="9"/>
      <c r="DD21" s="9"/>
      <c r="DE21" s="9"/>
      <c r="DF21" s="9"/>
      <c r="DG21" s="9"/>
      <c r="DH21" s="9"/>
      <c r="DI21" s="9"/>
      <c r="DJ21" s="9"/>
      <c r="DK21" s="9"/>
      <c r="DL21" s="447">
        <f t="shared" si="4"/>
        <v>21979440</v>
      </c>
      <c r="DM21" s="27">
        <f t="shared" si="0"/>
        <v>80698320</v>
      </c>
      <c r="DN21" s="459" t="s">
        <v>1166</v>
      </c>
    </row>
    <row r="22" spans="1:118" s="3" customFormat="1" ht="50.1" customHeight="1" x14ac:dyDescent="0.2">
      <c r="A22" s="11">
        <v>1</v>
      </c>
      <c r="B22" s="11" t="s">
        <v>25</v>
      </c>
      <c r="C22" s="11" t="s">
        <v>254</v>
      </c>
      <c r="D22" s="11" t="s">
        <v>299</v>
      </c>
      <c r="E22" s="11" t="s">
        <v>300</v>
      </c>
      <c r="F22" s="54" t="s">
        <v>301</v>
      </c>
      <c r="G22" s="11" t="s">
        <v>302</v>
      </c>
      <c r="H22" s="11" t="s">
        <v>303</v>
      </c>
      <c r="I22" s="11">
        <v>2023</v>
      </c>
      <c r="J22" s="11" t="s">
        <v>304</v>
      </c>
      <c r="K22" s="11" t="s">
        <v>261</v>
      </c>
      <c r="L22" s="11" t="s">
        <v>33</v>
      </c>
      <c r="M22" s="11">
        <v>30</v>
      </c>
      <c r="N22" s="11" t="s">
        <v>305</v>
      </c>
      <c r="O22" s="54" t="s">
        <v>326</v>
      </c>
      <c r="P22" s="13" t="s">
        <v>327</v>
      </c>
      <c r="Q22" s="66">
        <v>0</v>
      </c>
      <c r="R22" s="13">
        <v>2023</v>
      </c>
      <c r="S22" s="13" t="s">
        <v>328</v>
      </c>
      <c r="T22" s="13" t="s">
        <v>37</v>
      </c>
      <c r="U22" s="13" t="s">
        <v>33</v>
      </c>
      <c r="V22" s="66">
        <v>1</v>
      </c>
      <c r="W22" s="13">
        <v>1</v>
      </c>
      <c r="X22" s="13">
        <v>0.25</v>
      </c>
      <c r="Y22" s="13">
        <v>0.5</v>
      </c>
      <c r="Z22" s="13">
        <v>0.75</v>
      </c>
      <c r="AA22" s="13">
        <v>1</v>
      </c>
      <c r="AB22" s="25">
        <v>0</v>
      </c>
      <c r="AC22" s="25"/>
      <c r="AD22" s="6"/>
      <c r="AE22" s="6"/>
      <c r="AF22" s="6"/>
      <c r="AG22" s="6"/>
      <c r="AH22" s="6"/>
      <c r="AI22" s="6"/>
      <c r="AJ22" s="6"/>
      <c r="AK22" s="6"/>
      <c r="AL22" s="6"/>
      <c r="AM22" s="6"/>
      <c r="AN22" s="6"/>
      <c r="AO22" s="6"/>
      <c r="AP22" s="6"/>
      <c r="AQ22" s="6"/>
      <c r="AR22" s="6"/>
      <c r="AS22" s="6"/>
      <c r="AT22" s="6"/>
      <c r="AU22" s="6"/>
      <c r="AV22" s="6"/>
      <c r="AW22" s="6"/>
      <c r="AX22" s="200">
        <f t="shared" si="1"/>
        <v>0</v>
      </c>
      <c r="AY22" s="6">
        <f>+AB22*1.029</f>
        <v>0</v>
      </c>
      <c r="AZ22" s="6"/>
      <c r="BA22" s="6">
        <f t="shared" si="5"/>
        <v>0</v>
      </c>
      <c r="BB22" s="6"/>
      <c r="BC22" s="6"/>
      <c r="BD22" s="6"/>
      <c r="BE22" s="6"/>
      <c r="BF22" s="6"/>
      <c r="BG22" s="6">
        <v>9706667</v>
      </c>
      <c r="BH22" s="6"/>
      <c r="BI22" s="6"/>
      <c r="BJ22" s="6"/>
      <c r="BK22" s="6"/>
      <c r="BL22" s="6"/>
      <c r="BM22" s="6"/>
      <c r="BN22" s="6"/>
      <c r="BO22" s="6"/>
      <c r="BP22" s="6"/>
      <c r="BQ22" s="6"/>
      <c r="BR22" s="6"/>
      <c r="BS22" s="6"/>
      <c r="BT22" s="200">
        <f t="shared" si="2"/>
        <v>9706667</v>
      </c>
      <c r="BU22" s="6">
        <f>+AY22*1.044</f>
        <v>0</v>
      </c>
      <c r="BV22" s="6"/>
      <c r="BW22" s="6"/>
      <c r="BX22" s="6"/>
      <c r="BY22" s="6"/>
      <c r="BZ22" s="6"/>
      <c r="CA22" s="6"/>
      <c r="CB22" s="6"/>
      <c r="CC22" s="6"/>
      <c r="CD22" s="6"/>
      <c r="CE22" s="6"/>
      <c r="CF22" s="6"/>
      <c r="CG22" s="6"/>
      <c r="CH22" s="6"/>
      <c r="CI22" s="6"/>
      <c r="CJ22" s="6"/>
      <c r="CK22" s="6"/>
      <c r="CL22" s="6"/>
      <c r="CM22" s="6"/>
      <c r="CN22" s="6"/>
      <c r="CO22" s="6"/>
      <c r="CP22" s="438">
        <f t="shared" si="3"/>
        <v>0</v>
      </c>
      <c r="CQ22" s="25">
        <v>0</v>
      </c>
      <c r="CR22" s="25"/>
      <c r="CS22" s="6"/>
      <c r="CT22" s="6"/>
      <c r="CU22" s="6"/>
      <c r="CV22" s="9"/>
      <c r="CW22" s="9"/>
      <c r="CX22" s="9"/>
      <c r="CY22" s="9"/>
      <c r="CZ22" s="9"/>
      <c r="DA22" s="9"/>
      <c r="DB22" s="9"/>
      <c r="DC22" s="9"/>
      <c r="DD22" s="9"/>
      <c r="DE22" s="9"/>
      <c r="DF22" s="9"/>
      <c r="DG22" s="9"/>
      <c r="DH22" s="9"/>
      <c r="DI22" s="9"/>
      <c r="DJ22" s="9"/>
      <c r="DK22" s="9"/>
      <c r="DL22" s="447">
        <f t="shared" si="4"/>
        <v>0</v>
      </c>
      <c r="DM22" s="27">
        <f t="shared" si="0"/>
        <v>9706667</v>
      </c>
      <c r="DN22" s="459" t="s">
        <v>1166</v>
      </c>
    </row>
    <row r="23" spans="1:118" s="3" customFormat="1" ht="50.1" customHeight="1" x14ac:dyDescent="0.2">
      <c r="A23" s="11">
        <v>1</v>
      </c>
      <c r="B23" s="11" t="s">
        <v>25</v>
      </c>
      <c r="C23" s="11" t="s">
        <v>254</v>
      </c>
      <c r="D23" s="11" t="s">
        <v>299</v>
      </c>
      <c r="E23" s="11" t="s">
        <v>300</v>
      </c>
      <c r="F23" s="54" t="s">
        <v>301</v>
      </c>
      <c r="G23" s="11" t="s">
        <v>302</v>
      </c>
      <c r="H23" s="11" t="s">
        <v>303</v>
      </c>
      <c r="I23" s="11">
        <v>2023</v>
      </c>
      <c r="J23" s="11" t="s">
        <v>304</v>
      </c>
      <c r="K23" s="11" t="s">
        <v>261</v>
      </c>
      <c r="L23" s="11" t="s">
        <v>33</v>
      </c>
      <c r="M23" s="11">
        <v>30</v>
      </c>
      <c r="N23" s="11" t="s">
        <v>305</v>
      </c>
      <c r="O23" s="54" t="s">
        <v>329</v>
      </c>
      <c r="P23" s="13" t="s">
        <v>330</v>
      </c>
      <c r="Q23" s="13">
        <v>0</v>
      </c>
      <c r="R23" s="13">
        <v>2023</v>
      </c>
      <c r="S23" s="13" t="s">
        <v>331</v>
      </c>
      <c r="T23" s="13" t="s">
        <v>37</v>
      </c>
      <c r="U23" s="13" t="s">
        <v>33</v>
      </c>
      <c r="V23" s="13">
        <v>1</v>
      </c>
      <c r="W23" s="13">
        <v>1</v>
      </c>
      <c r="X23" s="13">
        <v>0.25</v>
      </c>
      <c r="Y23" s="13">
        <v>0.5</v>
      </c>
      <c r="Z23" s="13">
        <v>0.75</v>
      </c>
      <c r="AA23" s="13">
        <v>1</v>
      </c>
      <c r="AB23" s="6"/>
      <c r="AC23" s="6"/>
      <c r="AD23" s="6"/>
      <c r="AE23" s="6"/>
      <c r="AF23" s="6"/>
      <c r="AG23" s="6"/>
      <c r="AH23" s="6"/>
      <c r="AI23" s="6"/>
      <c r="AJ23" s="6">
        <v>59400000</v>
      </c>
      <c r="AK23" s="6"/>
      <c r="AL23" s="6"/>
      <c r="AM23" s="6"/>
      <c r="AN23" s="6"/>
      <c r="AO23" s="6"/>
      <c r="AP23" s="6"/>
      <c r="AQ23" s="6"/>
      <c r="AR23" s="6"/>
      <c r="AS23" s="6"/>
      <c r="AT23" s="6"/>
      <c r="AU23" s="6"/>
      <c r="AV23" s="6"/>
      <c r="AW23" s="6"/>
      <c r="AX23" s="200">
        <f t="shared" si="1"/>
        <v>59400000</v>
      </c>
      <c r="AY23" s="6">
        <f>+AB23*1.029</f>
        <v>0</v>
      </c>
      <c r="AZ23" s="6"/>
      <c r="BA23" s="6">
        <f t="shared" si="5"/>
        <v>0</v>
      </c>
      <c r="BB23" s="6"/>
      <c r="BC23" s="6"/>
      <c r="BD23" s="6"/>
      <c r="BE23" s="6"/>
      <c r="BF23" s="6"/>
      <c r="BG23" s="6">
        <v>20477100</v>
      </c>
      <c r="BH23" s="6"/>
      <c r="BI23" s="6"/>
      <c r="BJ23" s="6"/>
      <c r="BK23" s="6"/>
      <c r="BL23" s="6"/>
      <c r="BM23" s="6"/>
      <c r="BN23" s="6"/>
      <c r="BO23" s="6"/>
      <c r="BP23" s="6"/>
      <c r="BQ23" s="6"/>
      <c r="BR23" s="6"/>
      <c r="BS23" s="6"/>
      <c r="BT23" s="200">
        <f t="shared" si="2"/>
        <v>20477100</v>
      </c>
      <c r="BU23" s="6">
        <f>+AY23*1.044</f>
        <v>0</v>
      </c>
      <c r="BV23" s="6"/>
      <c r="BW23" s="6"/>
      <c r="BX23" s="6"/>
      <c r="BY23" s="6"/>
      <c r="BZ23" s="6"/>
      <c r="CA23" s="6"/>
      <c r="CB23" s="6"/>
      <c r="CC23" s="6">
        <v>20477100</v>
      </c>
      <c r="CD23" s="6"/>
      <c r="CE23" s="6"/>
      <c r="CF23" s="6"/>
      <c r="CG23" s="6"/>
      <c r="CH23" s="6"/>
      <c r="CI23" s="6"/>
      <c r="CJ23" s="6"/>
      <c r="CK23" s="6"/>
      <c r="CL23" s="6"/>
      <c r="CM23" s="6"/>
      <c r="CN23" s="6"/>
      <c r="CO23" s="6"/>
      <c r="CP23" s="438">
        <f t="shared" si="3"/>
        <v>20477100</v>
      </c>
      <c r="CQ23" s="6"/>
      <c r="CR23" s="6"/>
      <c r="CS23" s="6"/>
      <c r="CT23" s="6"/>
      <c r="CU23" s="6"/>
      <c r="CV23" s="9"/>
      <c r="CW23" s="9"/>
      <c r="CX23" s="9"/>
      <c r="CY23" s="9">
        <v>20477100</v>
      </c>
      <c r="CZ23" s="9"/>
      <c r="DA23" s="9"/>
      <c r="DB23" s="9"/>
      <c r="DC23" s="9"/>
      <c r="DD23" s="9"/>
      <c r="DE23" s="9"/>
      <c r="DF23" s="9"/>
      <c r="DG23" s="9"/>
      <c r="DH23" s="9"/>
      <c r="DI23" s="9"/>
      <c r="DJ23" s="9"/>
      <c r="DK23" s="9"/>
      <c r="DL23" s="447">
        <f t="shared" si="4"/>
        <v>20477100</v>
      </c>
      <c r="DM23" s="27">
        <f t="shared" si="0"/>
        <v>120831300</v>
      </c>
      <c r="DN23" s="459" t="s">
        <v>1166</v>
      </c>
    </row>
    <row r="24" spans="1:118" s="3" customFormat="1" ht="50.1" customHeight="1" x14ac:dyDescent="0.2">
      <c r="A24" s="11">
        <v>1</v>
      </c>
      <c r="B24" s="11" t="s">
        <v>25</v>
      </c>
      <c r="C24" s="11" t="s">
        <v>254</v>
      </c>
      <c r="D24" s="11" t="s">
        <v>299</v>
      </c>
      <c r="E24" s="11" t="s">
        <v>300</v>
      </c>
      <c r="F24" s="54" t="s">
        <v>301</v>
      </c>
      <c r="G24" s="11" t="s">
        <v>302</v>
      </c>
      <c r="H24" s="11" t="s">
        <v>303</v>
      </c>
      <c r="I24" s="11">
        <v>2023</v>
      </c>
      <c r="J24" s="11" t="s">
        <v>304</v>
      </c>
      <c r="K24" s="11" t="s">
        <v>261</v>
      </c>
      <c r="L24" s="11" t="s">
        <v>33</v>
      </c>
      <c r="M24" s="11">
        <v>30</v>
      </c>
      <c r="N24" s="11" t="s">
        <v>305</v>
      </c>
      <c r="O24" s="54" t="s">
        <v>332</v>
      </c>
      <c r="P24" s="11" t="s">
        <v>333</v>
      </c>
      <c r="Q24" s="82">
        <v>1</v>
      </c>
      <c r="R24" s="11">
        <v>2023</v>
      </c>
      <c r="S24" s="11" t="s">
        <v>334</v>
      </c>
      <c r="T24" s="11" t="s">
        <v>176</v>
      </c>
      <c r="U24" s="11" t="s">
        <v>38</v>
      </c>
      <c r="V24" s="82">
        <v>1</v>
      </c>
      <c r="W24" s="82">
        <v>1</v>
      </c>
      <c r="X24" s="82">
        <v>1</v>
      </c>
      <c r="Y24" s="82">
        <v>1</v>
      </c>
      <c r="Z24" s="82">
        <v>1</v>
      </c>
      <c r="AA24" s="82">
        <v>1</v>
      </c>
      <c r="AB24" s="6"/>
      <c r="AC24" s="6"/>
      <c r="AD24" s="6"/>
      <c r="AE24" s="6"/>
      <c r="AF24" s="6"/>
      <c r="AG24" s="6"/>
      <c r="AH24" s="6"/>
      <c r="AI24" s="6"/>
      <c r="AJ24" s="6">
        <v>11000000</v>
      </c>
      <c r="AK24" s="6"/>
      <c r="AL24" s="6"/>
      <c r="AM24" s="6"/>
      <c r="AN24" s="6"/>
      <c r="AO24" s="6"/>
      <c r="AP24" s="6"/>
      <c r="AQ24" s="6"/>
      <c r="AR24" s="6"/>
      <c r="AS24" s="6"/>
      <c r="AT24" s="6"/>
      <c r="AU24" s="6"/>
      <c r="AV24" s="6"/>
      <c r="AW24" s="6"/>
      <c r="AX24" s="200">
        <f t="shared" si="1"/>
        <v>11000000</v>
      </c>
      <c r="AY24" s="6">
        <f>+AB24*1.029</f>
        <v>0</v>
      </c>
      <c r="AZ24" s="6"/>
      <c r="BA24" s="6">
        <f t="shared" si="5"/>
        <v>0</v>
      </c>
      <c r="BB24" s="6"/>
      <c r="BC24" s="6"/>
      <c r="BD24" s="6"/>
      <c r="BE24" s="6"/>
      <c r="BF24" s="6"/>
      <c r="BG24" s="6">
        <v>9261000</v>
      </c>
      <c r="BH24" s="6"/>
      <c r="BI24" s="6"/>
      <c r="BJ24" s="6"/>
      <c r="BK24" s="6"/>
      <c r="BL24" s="6"/>
      <c r="BM24" s="6"/>
      <c r="BN24" s="6"/>
      <c r="BO24" s="6"/>
      <c r="BP24" s="6"/>
      <c r="BQ24" s="6"/>
      <c r="BR24" s="6"/>
      <c r="BS24" s="6"/>
      <c r="BT24" s="200">
        <f t="shared" si="2"/>
        <v>9261000</v>
      </c>
      <c r="BU24" s="6"/>
      <c r="BV24" s="6"/>
      <c r="BW24" s="6"/>
      <c r="BX24" s="6"/>
      <c r="BY24" s="6"/>
      <c r="BZ24" s="6"/>
      <c r="CA24" s="6"/>
      <c r="CB24" s="6"/>
      <c r="CC24" s="6">
        <v>11319000</v>
      </c>
      <c r="CD24" s="6"/>
      <c r="CE24" s="6"/>
      <c r="CF24" s="6"/>
      <c r="CG24" s="6"/>
      <c r="CH24" s="6"/>
      <c r="CI24" s="6"/>
      <c r="CJ24" s="6"/>
      <c r="CK24" s="6"/>
      <c r="CL24" s="6"/>
      <c r="CM24" s="6"/>
      <c r="CN24" s="6"/>
      <c r="CO24" s="6"/>
      <c r="CP24" s="438">
        <f t="shared" si="3"/>
        <v>11319000</v>
      </c>
      <c r="CQ24" s="6"/>
      <c r="CR24" s="6"/>
      <c r="CS24" s="6"/>
      <c r="CT24" s="6"/>
      <c r="CU24" s="6"/>
      <c r="CV24" s="9"/>
      <c r="CW24" s="9"/>
      <c r="CX24" s="9"/>
      <c r="CY24" s="9">
        <v>11319000</v>
      </c>
      <c r="CZ24" s="9"/>
      <c r="DA24" s="9"/>
      <c r="DB24" s="9"/>
      <c r="DC24" s="9"/>
      <c r="DD24" s="9"/>
      <c r="DE24" s="9"/>
      <c r="DF24" s="9"/>
      <c r="DG24" s="9"/>
      <c r="DH24" s="9"/>
      <c r="DI24" s="9"/>
      <c r="DJ24" s="9"/>
      <c r="DK24" s="9"/>
      <c r="DL24" s="447">
        <f t="shared" si="4"/>
        <v>11319000</v>
      </c>
      <c r="DM24" s="27">
        <f t="shared" si="0"/>
        <v>42899000</v>
      </c>
      <c r="DN24" s="459" t="s">
        <v>1166</v>
      </c>
    </row>
    <row r="25" spans="1:118" s="3" customFormat="1" ht="50.1" customHeight="1" x14ac:dyDescent="0.2">
      <c r="A25" s="11">
        <v>1</v>
      </c>
      <c r="B25" s="11" t="s">
        <v>25</v>
      </c>
      <c r="C25" s="11" t="s">
        <v>254</v>
      </c>
      <c r="D25" s="11" t="s">
        <v>299</v>
      </c>
      <c r="E25" s="11" t="s">
        <v>300</v>
      </c>
      <c r="F25" s="54" t="s">
        <v>335</v>
      </c>
      <c r="G25" s="11" t="s">
        <v>336</v>
      </c>
      <c r="H25" s="11" t="s">
        <v>337</v>
      </c>
      <c r="I25" s="11">
        <v>2023</v>
      </c>
      <c r="J25" s="11" t="s">
        <v>338</v>
      </c>
      <c r="K25" s="11" t="s">
        <v>88</v>
      </c>
      <c r="L25" s="11" t="s">
        <v>33</v>
      </c>
      <c r="M25" s="82">
        <v>1</v>
      </c>
      <c r="N25" s="82">
        <v>1</v>
      </c>
      <c r="O25" s="54" t="s">
        <v>339</v>
      </c>
      <c r="P25" s="11" t="s">
        <v>340</v>
      </c>
      <c r="Q25" s="11" t="s">
        <v>341</v>
      </c>
      <c r="R25" s="13">
        <v>2023</v>
      </c>
      <c r="S25" s="13" t="s">
        <v>342</v>
      </c>
      <c r="T25" s="13" t="s">
        <v>176</v>
      </c>
      <c r="U25" s="13" t="s">
        <v>38</v>
      </c>
      <c r="V25" s="69">
        <v>1</v>
      </c>
      <c r="W25" s="69">
        <v>1</v>
      </c>
      <c r="X25" s="69">
        <v>1</v>
      </c>
      <c r="Y25" s="69">
        <v>1</v>
      </c>
      <c r="Z25" s="69">
        <v>1</v>
      </c>
      <c r="AA25" s="69">
        <v>1</v>
      </c>
      <c r="AB25" s="6">
        <v>41000000</v>
      </c>
      <c r="AC25" s="6"/>
      <c r="AD25" s="6"/>
      <c r="AE25" s="6"/>
      <c r="AF25" s="6"/>
      <c r="AG25" s="6"/>
      <c r="AH25" s="6"/>
      <c r="AI25" s="6"/>
      <c r="AJ25" s="6">
        <v>27600000</v>
      </c>
      <c r="AK25" s="6"/>
      <c r="AL25" s="6"/>
      <c r="AM25" s="6"/>
      <c r="AN25" s="6"/>
      <c r="AO25" s="6"/>
      <c r="AP25" s="6"/>
      <c r="AQ25" s="6"/>
      <c r="AR25" s="6"/>
      <c r="AS25" s="6"/>
      <c r="AT25" s="6"/>
      <c r="AU25" s="6"/>
      <c r="AV25" s="6"/>
      <c r="AW25" s="6"/>
      <c r="AX25" s="200">
        <f t="shared" si="1"/>
        <v>68600000</v>
      </c>
      <c r="AY25" s="6"/>
      <c r="AZ25" s="6"/>
      <c r="BA25" s="6">
        <f t="shared" si="5"/>
        <v>0</v>
      </c>
      <c r="BB25" s="6"/>
      <c r="BC25" s="6"/>
      <c r="BD25" s="6"/>
      <c r="BE25" s="6"/>
      <c r="BF25" s="6"/>
      <c r="BG25" s="6">
        <v>2058000</v>
      </c>
      <c r="BH25" s="6"/>
      <c r="BI25" s="6"/>
      <c r="BJ25" s="6"/>
      <c r="BK25" s="6"/>
      <c r="BL25" s="6"/>
      <c r="BM25" s="6"/>
      <c r="BN25" s="6"/>
      <c r="BO25" s="6"/>
      <c r="BP25" s="6"/>
      <c r="BQ25" s="6"/>
      <c r="BR25" s="6"/>
      <c r="BS25" s="6"/>
      <c r="BT25" s="200">
        <f t="shared" si="2"/>
        <v>2058000</v>
      </c>
      <c r="BU25" s="6"/>
      <c r="BV25" s="6"/>
      <c r="BW25" s="6"/>
      <c r="BX25" s="6"/>
      <c r="BY25" s="6"/>
      <c r="BZ25" s="6"/>
      <c r="CA25" s="6"/>
      <c r="CB25" s="6"/>
      <c r="CC25" s="6">
        <v>1500000</v>
      </c>
      <c r="CD25" s="6"/>
      <c r="CE25" s="6"/>
      <c r="CF25" s="6"/>
      <c r="CG25" s="6"/>
      <c r="CH25" s="6"/>
      <c r="CI25" s="6"/>
      <c r="CJ25" s="6"/>
      <c r="CK25" s="6"/>
      <c r="CL25" s="6"/>
      <c r="CM25" s="6"/>
      <c r="CN25" s="6"/>
      <c r="CO25" s="6"/>
      <c r="CP25" s="438">
        <f t="shared" si="3"/>
        <v>1500000</v>
      </c>
      <c r="CQ25" s="6"/>
      <c r="CR25" s="6"/>
      <c r="CS25" s="6"/>
      <c r="CT25" s="6"/>
      <c r="CU25" s="6"/>
      <c r="CV25" s="9"/>
      <c r="CW25" s="9"/>
      <c r="CX25" s="9"/>
      <c r="CY25" s="9">
        <v>1500000</v>
      </c>
      <c r="CZ25" s="9"/>
      <c r="DA25" s="9"/>
      <c r="DB25" s="9"/>
      <c r="DC25" s="9"/>
      <c r="DD25" s="9"/>
      <c r="DE25" s="9"/>
      <c r="DF25" s="9"/>
      <c r="DG25" s="9"/>
      <c r="DH25" s="9"/>
      <c r="DI25" s="9"/>
      <c r="DJ25" s="9"/>
      <c r="DK25" s="9"/>
      <c r="DL25" s="447">
        <f t="shared" si="4"/>
        <v>1500000</v>
      </c>
      <c r="DM25" s="27">
        <f t="shared" si="0"/>
        <v>73658000</v>
      </c>
      <c r="DN25" s="459" t="s">
        <v>1166</v>
      </c>
    </row>
    <row r="26" spans="1:118" s="3" customFormat="1" ht="50.1" customHeight="1" x14ac:dyDescent="0.2">
      <c r="A26" s="11">
        <v>1</v>
      </c>
      <c r="B26" s="11" t="s">
        <v>25</v>
      </c>
      <c r="C26" s="11" t="s">
        <v>254</v>
      </c>
      <c r="D26" s="11" t="s">
        <v>299</v>
      </c>
      <c r="E26" s="11" t="s">
        <v>300</v>
      </c>
      <c r="F26" s="54" t="s">
        <v>335</v>
      </c>
      <c r="G26" s="11" t="s">
        <v>336</v>
      </c>
      <c r="H26" s="11" t="s">
        <v>337</v>
      </c>
      <c r="I26" s="11">
        <v>2023</v>
      </c>
      <c r="J26" s="11" t="s">
        <v>338</v>
      </c>
      <c r="K26" s="11" t="s">
        <v>88</v>
      </c>
      <c r="L26" s="11" t="s">
        <v>33</v>
      </c>
      <c r="M26" s="82">
        <v>1</v>
      </c>
      <c r="N26" s="82">
        <v>1</v>
      </c>
      <c r="O26" s="54" t="s">
        <v>343</v>
      </c>
      <c r="P26" s="11" t="s">
        <v>1230</v>
      </c>
      <c r="Q26" s="11">
        <v>200</v>
      </c>
      <c r="R26" s="13" t="s">
        <v>324</v>
      </c>
      <c r="S26" s="13" t="s">
        <v>344</v>
      </c>
      <c r="T26" s="13" t="s">
        <v>37</v>
      </c>
      <c r="U26" s="13" t="s">
        <v>33</v>
      </c>
      <c r="V26" s="13">
        <v>1200</v>
      </c>
      <c r="W26" s="13">
        <v>1400</v>
      </c>
      <c r="X26" s="13">
        <v>300</v>
      </c>
      <c r="Y26" s="13">
        <v>700</v>
      </c>
      <c r="Z26" s="13">
        <v>1000</v>
      </c>
      <c r="AA26" s="13">
        <v>1200</v>
      </c>
      <c r="AB26" s="6">
        <v>50000000</v>
      </c>
      <c r="AC26" s="6"/>
      <c r="AD26" s="6"/>
      <c r="AE26" s="6"/>
      <c r="AF26" s="6"/>
      <c r="AG26" s="6"/>
      <c r="AH26" s="6"/>
      <c r="AI26" s="6"/>
      <c r="AJ26" s="6"/>
      <c r="AK26" s="6"/>
      <c r="AL26" s="6"/>
      <c r="AM26" s="6"/>
      <c r="AN26" s="6"/>
      <c r="AO26" s="6"/>
      <c r="AP26" s="6"/>
      <c r="AQ26" s="6"/>
      <c r="AR26" s="6"/>
      <c r="AS26" s="6"/>
      <c r="AT26" s="6"/>
      <c r="AU26" s="6"/>
      <c r="AV26" s="6"/>
      <c r="AW26" s="6"/>
      <c r="AX26" s="200">
        <f t="shared" si="1"/>
        <v>50000000</v>
      </c>
      <c r="AY26" s="6">
        <v>36450000</v>
      </c>
      <c r="AZ26" s="6"/>
      <c r="BA26" s="6">
        <f t="shared" si="5"/>
        <v>0</v>
      </c>
      <c r="BB26" s="6"/>
      <c r="BC26" s="6"/>
      <c r="BD26" s="6"/>
      <c r="BE26" s="6"/>
      <c r="BF26" s="6"/>
      <c r="BG26" s="6"/>
      <c r="BH26" s="6"/>
      <c r="BI26" s="6"/>
      <c r="BJ26" s="6"/>
      <c r="BK26" s="6"/>
      <c r="BL26" s="6"/>
      <c r="BM26" s="6"/>
      <c r="BN26" s="6"/>
      <c r="BO26" s="6"/>
      <c r="BP26" s="6"/>
      <c r="BQ26" s="6"/>
      <c r="BR26" s="6"/>
      <c r="BS26" s="6"/>
      <c r="BT26" s="200">
        <f t="shared" si="2"/>
        <v>36450000</v>
      </c>
      <c r="BU26" s="6">
        <v>41450000</v>
      </c>
      <c r="BV26" s="6"/>
      <c r="BW26" s="6"/>
      <c r="BX26" s="6"/>
      <c r="BY26" s="6"/>
      <c r="BZ26" s="6"/>
      <c r="CA26" s="6"/>
      <c r="CB26" s="6"/>
      <c r="CC26" s="6"/>
      <c r="CD26" s="6"/>
      <c r="CE26" s="6"/>
      <c r="CF26" s="6"/>
      <c r="CG26" s="6"/>
      <c r="CH26" s="6"/>
      <c r="CI26" s="6"/>
      <c r="CJ26" s="6"/>
      <c r="CK26" s="6"/>
      <c r="CL26" s="6"/>
      <c r="CM26" s="6"/>
      <c r="CN26" s="6"/>
      <c r="CO26" s="6"/>
      <c r="CP26" s="438">
        <f t="shared" si="3"/>
        <v>41450000</v>
      </c>
      <c r="CQ26" s="6">
        <v>41450000</v>
      </c>
      <c r="CR26" s="6"/>
      <c r="CS26" s="6"/>
      <c r="CT26" s="6"/>
      <c r="CU26" s="6"/>
      <c r="CV26" s="9"/>
      <c r="CW26" s="9"/>
      <c r="CX26" s="9"/>
      <c r="CY26" s="9"/>
      <c r="CZ26" s="9"/>
      <c r="DA26" s="9"/>
      <c r="DB26" s="9"/>
      <c r="DC26" s="9"/>
      <c r="DD26" s="9"/>
      <c r="DE26" s="9"/>
      <c r="DF26" s="9"/>
      <c r="DG26" s="9"/>
      <c r="DH26" s="9"/>
      <c r="DI26" s="9"/>
      <c r="DJ26" s="9"/>
      <c r="DK26" s="9"/>
      <c r="DL26" s="447">
        <f t="shared" si="4"/>
        <v>41450000</v>
      </c>
      <c r="DM26" s="27">
        <f t="shared" si="0"/>
        <v>169350000</v>
      </c>
      <c r="DN26" s="459" t="s">
        <v>1166</v>
      </c>
    </row>
    <row r="27" spans="1:118" s="3" customFormat="1" ht="50.1" customHeight="1" x14ac:dyDescent="0.2">
      <c r="A27" s="11">
        <v>1</v>
      </c>
      <c r="B27" s="11" t="s">
        <v>25</v>
      </c>
      <c r="C27" s="11" t="s">
        <v>254</v>
      </c>
      <c r="D27" s="11" t="s">
        <v>299</v>
      </c>
      <c r="E27" s="11" t="s">
        <v>300</v>
      </c>
      <c r="F27" s="54" t="s">
        <v>335</v>
      </c>
      <c r="G27" s="11" t="s">
        <v>336</v>
      </c>
      <c r="H27" s="11" t="s">
        <v>337</v>
      </c>
      <c r="I27" s="11">
        <v>2023</v>
      </c>
      <c r="J27" s="11" t="s">
        <v>338</v>
      </c>
      <c r="K27" s="11" t="s">
        <v>88</v>
      </c>
      <c r="L27" s="11" t="s">
        <v>33</v>
      </c>
      <c r="M27" s="82">
        <v>1</v>
      </c>
      <c r="N27" s="82">
        <v>1</v>
      </c>
      <c r="O27" s="54" t="s">
        <v>345</v>
      </c>
      <c r="P27" s="11" t="s">
        <v>346</v>
      </c>
      <c r="Q27" s="11">
        <v>0</v>
      </c>
      <c r="R27" s="13">
        <v>2023</v>
      </c>
      <c r="S27" s="13" t="s">
        <v>347</v>
      </c>
      <c r="T27" s="13" t="s">
        <v>37</v>
      </c>
      <c r="U27" s="13" t="s">
        <v>124</v>
      </c>
      <c r="V27" s="13">
        <v>200</v>
      </c>
      <c r="W27" s="13">
        <v>200</v>
      </c>
      <c r="X27" s="13">
        <v>50</v>
      </c>
      <c r="Y27" s="13">
        <v>50</v>
      </c>
      <c r="Z27" s="13">
        <v>50</v>
      </c>
      <c r="AA27" s="13">
        <v>50</v>
      </c>
      <c r="AB27" s="6"/>
      <c r="AC27" s="6"/>
      <c r="AD27" s="6"/>
      <c r="AE27" s="6"/>
      <c r="AF27" s="6"/>
      <c r="AG27" s="6"/>
      <c r="AH27" s="6"/>
      <c r="AI27" s="6"/>
      <c r="AJ27" s="6">
        <v>4400000</v>
      </c>
      <c r="AK27" s="6"/>
      <c r="AL27" s="6"/>
      <c r="AM27" s="6"/>
      <c r="AN27" s="6"/>
      <c r="AO27" s="6"/>
      <c r="AP27" s="6"/>
      <c r="AQ27" s="6"/>
      <c r="AR27" s="6"/>
      <c r="AS27" s="6"/>
      <c r="AT27" s="6"/>
      <c r="AU27" s="6"/>
      <c r="AV27" s="6"/>
      <c r="AW27" s="6"/>
      <c r="AX27" s="200">
        <f t="shared" si="1"/>
        <v>4400000</v>
      </c>
      <c r="AY27" s="6">
        <f>+AB27*1.029</f>
        <v>0</v>
      </c>
      <c r="AZ27" s="6"/>
      <c r="BA27" s="6">
        <f t="shared" si="5"/>
        <v>0</v>
      </c>
      <c r="BB27" s="6"/>
      <c r="BC27" s="6"/>
      <c r="BD27" s="6"/>
      <c r="BE27" s="6"/>
      <c r="BF27" s="6"/>
      <c r="BG27" s="6">
        <v>25537378</v>
      </c>
      <c r="BH27" s="6"/>
      <c r="BI27" s="6"/>
      <c r="BJ27" s="6"/>
      <c r="BK27" s="6"/>
      <c r="BL27" s="6"/>
      <c r="BM27" s="6"/>
      <c r="BN27" s="6"/>
      <c r="BO27" s="6"/>
      <c r="BP27" s="6"/>
      <c r="BQ27" s="6"/>
      <c r="BR27" s="6"/>
      <c r="BS27" s="6"/>
      <c r="BT27" s="200">
        <f t="shared" si="2"/>
        <v>25537378</v>
      </c>
      <c r="BU27" s="6">
        <f>+AY27*1.044</f>
        <v>0</v>
      </c>
      <c r="BV27" s="6"/>
      <c r="BW27" s="6"/>
      <c r="BX27" s="6"/>
      <c r="BY27" s="6"/>
      <c r="BZ27" s="6"/>
      <c r="CA27" s="6"/>
      <c r="CB27" s="6"/>
      <c r="CC27" s="6">
        <v>25537378</v>
      </c>
      <c r="CD27" s="6"/>
      <c r="CE27" s="6"/>
      <c r="CF27" s="6"/>
      <c r="CG27" s="6"/>
      <c r="CH27" s="6"/>
      <c r="CI27" s="6"/>
      <c r="CJ27" s="6"/>
      <c r="CK27" s="6"/>
      <c r="CL27" s="6"/>
      <c r="CM27" s="6"/>
      <c r="CN27" s="6"/>
      <c r="CO27" s="6"/>
      <c r="CP27" s="438">
        <f t="shared" si="3"/>
        <v>25537378</v>
      </c>
      <c r="CQ27" s="6"/>
      <c r="CR27" s="6"/>
      <c r="CS27" s="6"/>
      <c r="CT27" s="6"/>
      <c r="CU27" s="6"/>
      <c r="CV27" s="9"/>
      <c r="CW27" s="9"/>
      <c r="CX27" s="9"/>
      <c r="CY27" s="9">
        <v>25537378</v>
      </c>
      <c r="CZ27" s="9"/>
      <c r="DA27" s="9"/>
      <c r="DB27" s="9"/>
      <c r="DC27" s="9"/>
      <c r="DD27" s="9"/>
      <c r="DE27" s="9"/>
      <c r="DF27" s="9"/>
      <c r="DG27" s="9"/>
      <c r="DH27" s="9"/>
      <c r="DI27" s="9"/>
      <c r="DJ27" s="9"/>
      <c r="DK27" s="9"/>
      <c r="DL27" s="447">
        <f t="shared" si="4"/>
        <v>25537378</v>
      </c>
      <c r="DM27" s="27">
        <f t="shared" si="0"/>
        <v>81012134</v>
      </c>
      <c r="DN27" s="459" t="s">
        <v>1166</v>
      </c>
    </row>
    <row r="28" spans="1:118" s="3" customFormat="1" ht="50.1" customHeight="1" x14ac:dyDescent="0.2">
      <c r="A28" s="11">
        <v>1</v>
      </c>
      <c r="B28" s="11" t="s">
        <v>25</v>
      </c>
      <c r="C28" s="11" t="s">
        <v>254</v>
      </c>
      <c r="D28" s="11" t="s">
        <v>299</v>
      </c>
      <c r="E28" s="11" t="s">
        <v>300</v>
      </c>
      <c r="F28" s="54" t="s">
        <v>335</v>
      </c>
      <c r="G28" s="11" t="s">
        <v>336</v>
      </c>
      <c r="H28" s="11" t="s">
        <v>337</v>
      </c>
      <c r="I28" s="11">
        <v>2023</v>
      </c>
      <c r="J28" s="11" t="s">
        <v>338</v>
      </c>
      <c r="K28" s="11" t="s">
        <v>88</v>
      </c>
      <c r="L28" s="11" t="s">
        <v>33</v>
      </c>
      <c r="M28" s="82">
        <v>1</v>
      </c>
      <c r="N28" s="82">
        <v>1</v>
      </c>
      <c r="O28" s="54" t="s">
        <v>348</v>
      </c>
      <c r="P28" s="11" t="s">
        <v>349</v>
      </c>
      <c r="Q28" s="11" t="s">
        <v>350</v>
      </c>
      <c r="R28" s="13">
        <v>2023</v>
      </c>
      <c r="S28" s="13" t="s">
        <v>344</v>
      </c>
      <c r="T28" s="13" t="s">
        <v>37</v>
      </c>
      <c r="U28" s="13" t="s">
        <v>33</v>
      </c>
      <c r="V28" s="13">
        <v>1800</v>
      </c>
      <c r="W28" s="13">
        <v>1800</v>
      </c>
      <c r="X28" s="13">
        <v>450</v>
      </c>
      <c r="Y28" s="13">
        <v>450</v>
      </c>
      <c r="Z28" s="13">
        <v>450</v>
      </c>
      <c r="AA28" s="13">
        <v>450</v>
      </c>
      <c r="AB28" s="6"/>
      <c r="AC28" s="6"/>
      <c r="AD28" s="6"/>
      <c r="AE28" s="6"/>
      <c r="AF28" s="6"/>
      <c r="AG28" s="6"/>
      <c r="AH28" s="6"/>
      <c r="AI28" s="6"/>
      <c r="AJ28" s="6">
        <v>10000000</v>
      </c>
      <c r="AK28" s="6"/>
      <c r="AL28" s="6"/>
      <c r="AM28" s="6"/>
      <c r="AN28" s="6"/>
      <c r="AO28" s="6"/>
      <c r="AP28" s="6"/>
      <c r="AQ28" s="6"/>
      <c r="AR28" s="6"/>
      <c r="AS28" s="6"/>
      <c r="AT28" s="6"/>
      <c r="AU28" s="6"/>
      <c r="AV28" s="6"/>
      <c r="AW28" s="6"/>
      <c r="AX28" s="200">
        <f t="shared" si="1"/>
        <v>10000000</v>
      </c>
      <c r="AY28" s="6">
        <f>+AB28*1.029</f>
        <v>0</v>
      </c>
      <c r="AZ28" s="6"/>
      <c r="BA28" s="6">
        <f t="shared" si="5"/>
        <v>0</v>
      </c>
      <c r="BB28" s="6"/>
      <c r="BC28" s="6"/>
      <c r="BD28" s="6"/>
      <c r="BE28" s="6"/>
      <c r="BF28" s="6"/>
      <c r="BG28" s="6">
        <v>20580000</v>
      </c>
      <c r="BH28" s="6"/>
      <c r="BI28" s="6"/>
      <c r="BJ28" s="6"/>
      <c r="BK28" s="6"/>
      <c r="BL28" s="6"/>
      <c r="BM28" s="6"/>
      <c r="BN28" s="6"/>
      <c r="BO28" s="6"/>
      <c r="BP28" s="6"/>
      <c r="BQ28" s="6"/>
      <c r="BR28" s="6"/>
      <c r="BS28" s="6"/>
      <c r="BT28" s="200">
        <f t="shared" si="2"/>
        <v>20580000</v>
      </c>
      <c r="BU28" s="6">
        <f>+AY28*1.044</f>
        <v>0</v>
      </c>
      <c r="BV28" s="6"/>
      <c r="BW28" s="6"/>
      <c r="BX28" s="6"/>
      <c r="BY28" s="6"/>
      <c r="BZ28" s="6"/>
      <c r="CA28" s="6"/>
      <c r="CB28" s="6"/>
      <c r="CC28" s="6">
        <v>20580000</v>
      </c>
      <c r="CD28" s="6"/>
      <c r="CE28" s="6"/>
      <c r="CF28" s="6"/>
      <c r="CG28" s="6"/>
      <c r="CH28" s="6"/>
      <c r="CI28" s="6"/>
      <c r="CJ28" s="6"/>
      <c r="CK28" s="6"/>
      <c r="CL28" s="6"/>
      <c r="CM28" s="6"/>
      <c r="CN28" s="6"/>
      <c r="CO28" s="6"/>
      <c r="CP28" s="438">
        <f t="shared" si="3"/>
        <v>20580000</v>
      </c>
      <c r="CQ28" s="6"/>
      <c r="CR28" s="6"/>
      <c r="CS28" s="6"/>
      <c r="CT28" s="6"/>
      <c r="CU28" s="6"/>
      <c r="CV28" s="9"/>
      <c r="CW28" s="9"/>
      <c r="CX28" s="9"/>
      <c r="CY28" s="9">
        <v>20580000</v>
      </c>
      <c r="CZ28" s="9"/>
      <c r="DA28" s="9"/>
      <c r="DB28" s="9"/>
      <c r="DC28" s="9"/>
      <c r="DD28" s="9"/>
      <c r="DE28" s="9"/>
      <c r="DF28" s="9"/>
      <c r="DG28" s="9"/>
      <c r="DH28" s="9"/>
      <c r="DI28" s="9"/>
      <c r="DJ28" s="9"/>
      <c r="DK28" s="9"/>
      <c r="DL28" s="447">
        <f t="shared" si="4"/>
        <v>20580000</v>
      </c>
      <c r="DM28" s="27">
        <f t="shared" si="0"/>
        <v>71740000</v>
      </c>
      <c r="DN28" s="459" t="s">
        <v>1166</v>
      </c>
    </row>
    <row r="29" spans="1:118" s="3" customFormat="1" ht="50.1" customHeight="1" x14ac:dyDescent="0.2">
      <c r="A29" s="11">
        <v>1</v>
      </c>
      <c r="B29" s="11" t="s">
        <v>25</v>
      </c>
      <c r="C29" s="11" t="s">
        <v>254</v>
      </c>
      <c r="D29" s="11" t="s">
        <v>299</v>
      </c>
      <c r="E29" s="11" t="s">
        <v>300</v>
      </c>
      <c r="F29" s="54" t="s">
        <v>335</v>
      </c>
      <c r="G29" s="11" t="s">
        <v>336</v>
      </c>
      <c r="H29" s="11" t="s">
        <v>337</v>
      </c>
      <c r="I29" s="11">
        <v>2023</v>
      </c>
      <c r="J29" s="11" t="s">
        <v>338</v>
      </c>
      <c r="K29" s="11" t="s">
        <v>88</v>
      </c>
      <c r="L29" s="11" t="s">
        <v>33</v>
      </c>
      <c r="M29" s="82">
        <v>1</v>
      </c>
      <c r="N29" s="82">
        <v>1</v>
      </c>
      <c r="O29" s="54" t="s">
        <v>351</v>
      </c>
      <c r="P29" s="13" t="s">
        <v>352</v>
      </c>
      <c r="Q29" s="13">
        <v>0</v>
      </c>
      <c r="R29" s="13">
        <v>2023</v>
      </c>
      <c r="S29" s="13" t="s">
        <v>353</v>
      </c>
      <c r="T29" s="13" t="s">
        <v>88</v>
      </c>
      <c r="U29" s="13" t="s">
        <v>33</v>
      </c>
      <c r="V29" s="69">
        <v>1</v>
      </c>
      <c r="W29" s="69">
        <v>1</v>
      </c>
      <c r="X29" s="69">
        <v>1</v>
      </c>
      <c r="Y29" s="69">
        <v>1</v>
      </c>
      <c r="Z29" s="69">
        <v>1</v>
      </c>
      <c r="AA29" s="69">
        <v>1</v>
      </c>
      <c r="AB29" s="6"/>
      <c r="AC29" s="6"/>
      <c r="AD29" s="6"/>
      <c r="AE29" s="6"/>
      <c r="AF29" s="6"/>
      <c r="AG29" s="6"/>
      <c r="AH29" s="6"/>
      <c r="AI29" s="6"/>
      <c r="AJ29" s="6">
        <v>17600000</v>
      </c>
      <c r="AK29" s="6"/>
      <c r="AL29" s="6"/>
      <c r="AM29" s="6"/>
      <c r="AN29" s="6"/>
      <c r="AO29" s="6"/>
      <c r="AP29" s="6"/>
      <c r="AQ29" s="6"/>
      <c r="AR29" s="6"/>
      <c r="AS29" s="6"/>
      <c r="AT29" s="6"/>
      <c r="AU29" s="6"/>
      <c r="AV29" s="6"/>
      <c r="AW29" s="6"/>
      <c r="AX29" s="200">
        <f t="shared" si="1"/>
        <v>17600000</v>
      </c>
      <c r="AY29" s="6">
        <f>+AB29*1.029</f>
        <v>0</v>
      </c>
      <c r="AZ29" s="6"/>
      <c r="BA29" s="6">
        <f t="shared" si="5"/>
        <v>0</v>
      </c>
      <c r="BB29" s="6"/>
      <c r="BC29" s="6"/>
      <c r="BD29" s="6"/>
      <c r="BE29" s="6"/>
      <c r="BF29" s="6"/>
      <c r="BG29" s="6">
        <v>18420129</v>
      </c>
      <c r="BH29" s="6"/>
      <c r="BI29" s="6"/>
      <c r="BJ29" s="6"/>
      <c r="BK29" s="6"/>
      <c r="BL29" s="6"/>
      <c r="BM29" s="6"/>
      <c r="BN29" s="6"/>
      <c r="BO29" s="6"/>
      <c r="BP29" s="6"/>
      <c r="BQ29" s="6"/>
      <c r="BR29" s="6"/>
      <c r="BS29" s="6"/>
      <c r="BT29" s="200">
        <f t="shared" si="2"/>
        <v>18420129</v>
      </c>
      <c r="BU29" s="6">
        <f>+AY29*1.044</f>
        <v>0</v>
      </c>
      <c r="BV29" s="6"/>
      <c r="BW29" s="6"/>
      <c r="BX29" s="6"/>
      <c r="BY29" s="6"/>
      <c r="BZ29" s="6"/>
      <c r="CA29" s="6"/>
      <c r="CB29" s="6"/>
      <c r="CC29" s="6">
        <v>18420129</v>
      </c>
      <c r="CD29" s="6"/>
      <c r="CE29" s="6"/>
      <c r="CF29" s="6"/>
      <c r="CG29" s="6"/>
      <c r="CH29" s="6"/>
      <c r="CI29" s="6"/>
      <c r="CJ29" s="6"/>
      <c r="CK29" s="6"/>
      <c r="CL29" s="6"/>
      <c r="CM29" s="6"/>
      <c r="CN29" s="6"/>
      <c r="CO29" s="6"/>
      <c r="CP29" s="438">
        <f t="shared" si="3"/>
        <v>18420129</v>
      </c>
      <c r="CQ29" s="6"/>
      <c r="CR29" s="6"/>
      <c r="CS29" s="6"/>
      <c r="CT29" s="6"/>
      <c r="CU29" s="6"/>
      <c r="CV29" s="9"/>
      <c r="CW29" s="9"/>
      <c r="CX29" s="9"/>
      <c r="CY29" s="28">
        <v>18420129</v>
      </c>
      <c r="CZ29" s="9"/>
      <c r="DA29" s="9"/>
      <c r="DB29" s="9"/>
      <c r="DC29" s="9"/>
      <c r="DD29" s="9"/>
      <c r="DE29" s="9"/>
      <c r="DF29" s="9"/>
      <c r="DG29" s="9"/>
      <c r="DH29" s="9"/>
      <c r="DI29" s="9"/>
      <c r="DJ29" s="9"/>
      <c r="DK29" s="9"/>
      <c r="DL29" s="447">
        <f t="shared" si="4"/>
        <v>18420129</v>
      </c>
      <c r="DM29" s="27">
        <f t="shared" si="0"/>
        <v>72860387</v>
      </c>
      <c r="DN29" s="459" t="s">
        <v>1166</v>
      </c>
    </row>
    <row r="30" spans="1:118" s="3" customFormat="1" ht="50.1" customHeight="1" x14ac:dyDescent="0.2">
      <c r="A30" s="11">
        <v>1</v>
      </c>
      <c r="B30" s="11" t="s">
        <v>25</v>
      </c>
      <c r="C30" s="11" t="s">
        <v>254</v>
      </c>
      <c r="D30" s="11" t="s">
        <v>299</v>
      </c>
      <c r="E30" s="11" t="s">
        <v>300</v>
      </c>
      <c r="F30" s="54" t="s">
        <v>301</v>
      </c>
      <c r="G30" s="11" t="s">
        <v>302</v>
      </c>
      <c r="H30" s="11" t="s">
        <v>303</v>
      </c>
      <c r="I30" s="11">
        <v>2023</v>
      </c>
      <c r="J30" s="11" t="s">
        <v>304</v>
      </c>
      <c r="K30" s="11" t="s">
        <v>261</v>
      </c>
      <c r="L30" s="11" t="s">
        <v>33</v>
      </c>
      <c r="M30" s="11">
        <v>30</v>
      </c>
      <c r="N30" s="11" t="s">
        <v>305</v>
      </c>
      <c r="O30" s="54" t="s">
        <v>354</v>
      </c>
      <c r="P30" s="13" t="s">
        <v>355</v>
      </c>
      <c r="Q30" s="13">
        <v>0</v>
      </c>
      <c r="R30" s="13">
        <v>2023</v>
      </c>
      <c r="S30" s="13" t="s">
        <v>356</v>
      </c>
      <c r="T30" s="13" t="s">
        <v>37</v>
      </c>
      <c r="U30" s="13" t="s">
        <v>33</v>
      </c>
      <c r="V30" s="13">
        <v>12</v>
      </c>
      <c r="W30" s="13">
        <v>12</v>
      </c>
      <c r="X30" s="13">
        <v>0</v>
      </c>
      <c r="Y30" s="13">
        <v>4</v>
      </c>
      <c r="Z30" s="13">
        <v>4</v>
      </c>
      <c r="AA30" s="13">
        <v>4</v>
      </c>
      <c r="AB30" s="25">
        <v>0</v>
      </c>
      <c r="AC30" s="25"/>
      <c r="AD30" s="6"/>
      <c r="AE30" s="6"/>
      <c r="AF30" s="6"/>
      <c r="AG30" s="6"/>
      <c r="AH30" s="6"/>
      <c r="AI30" s="6"/>
      <c r="AJ30" s="6"/>
      <c r="AK30" s="6"/>
      <c r="AL30" s="6"/>
      <c r="AM30" s="6"/>
      <c r="AN30" s="6"/>
      <c r="AO30" s="6"/>
      <c r="AP30" s="6"/>
      <c r="AQ30" s="6"/>
      <c r="AR30" s="6"/>
      <c r="AS30" s="6"/>
      <c r="AT30" s="6"/>
      <c r="AU30" s="6"/>
      <c r="AV30" s="6"/>
      <c r="AW30" s="6"/>
      <c r="AX30" s="200">
        <f t="shared" si="1"/>
        <v>0</v>
      </c>
      <c r="AY30" s="6">
        <v>1500000</v>
      </c>
      <c r="AZ30" s="6"/>
      <c r="BA30" s="6"/>
      <c r="BB30" s="6"/>
      <c r="BC30" s="6"/>
      <c r="BD30" s="6"/>
      <c r="BE30" s="6"/>
      <c r="BF30" s="6"/>
      <c r="BG30" s="6"/>
      <c r="BH30" s="6"/>
      <c r="BI30" s="6"/>
      <c r="BJ30" s="6"/>
      <c r="BK30" s="6"/>
      <c r="BL30" s="6"/>
      <c r="BM30" s="6"/>
      <c r="BN30" s="6"/>
      <c r="BO30" s="6"/>
      <c r="BP30" s="6"/>
      <c r="BQ30" s="6"/>
      <c r="BR30" s="6"/>
      <c r="BS30" s="6"/>
      <c r="BT30" s="200">
        <f t="shared" si="2"/>
        <v>1500000</v>
      </c>
      <c r="BU30" s="6">
        <v>1500000</v>
      </c>
      <c r="BV30" s="6"/>
      <c r="BW30" s="6"/>
      <c r="BX30" s="6"/>
      <c r="BY30" s="6"/>
      <c r="BZ30" s="6"/>
      <c r="CA30" s="6"/>
      <c r="CB30" s="6"/>
      <c r="CC30" s="6"/>
      <c r="CD30" s="6"/>
      <c r="CE30" s="6"/>
      <c r="CF30" s="6"/>
      <c r="CG30" s="6"/>
      <c r="CH30" s="6"/>
      <c r="CI30" s="6"/>
      <c r="CJ30" s="6"/>
      <c r="CK30" s="6"/>
      <c r="CL30" s="6"/>
      <c r="CM30" s="6"/>
      <c r="CN30" s="6"/>
      <c r="CO30" s="6"/>
      <c r="CP30" s="438">
        <f t="shared" si="3"/>
        <v>1500000</v>
      </c>
      <c r="CQ30" s="6">
        <v>1500000</v>
      </c>
      <c r="CR30" s="6"/>
      <c r="CS30" s="6"/>
      <c r="CT30" s="6"/>
      <c r="CU30" s="6"/>
      <c r="CV30" s="9"/>
      <c r="CW30" s="9"/>
      <c r="CX30" s="9"/>
      <c r="CY30" s="9"/>
      <c r="CZ30" s="9"/>
      <c r="DA30" s="9"/>
      <c r="DB30" s="9"/>
      <c r="DC30" s="9"/>
      <c r="DD30" s="9"/>
      <c r="DE30" s="9"/>
      <c r="DF30" s="9"/>
      <c r="DG30" s="9"/>
      <c r="DH30" s="9"/>
      <c r="DI30" s="9"/>
      <c r="DJ30" s="9"/>
      <c r="DK30" s="9"/>
      <c r="DL30" s="447">
        <f t="shared" si="4"/>
        <v>1500000</v>
      </c>
      <c r="DM30" s="27">
        <f t="shared" si="0"/>
        <v>4500000</v>
      </c>
      <c r="DN30" s="459" t="s">
        <v>1166</v>
      </c>
    </row>
    <row r="31" spans="1:118" s="3" customFormat="1" ht="50.1" customHeight="1" x14ac:dyDescent="0.2">
      <c r="A31" s="11">
        <v>1</v>
      </c>
      <c r="B31" s="11" t="s">
        <v>25</v>
      </c>
      <c r="C31" s="11" t="s">
        <v>254</v>
      </c>
      <c r="D31" s="11" t="s">
        <v>299</v>
      </c>
      <c r="E31" s="11" t="s">
        <v>300</v>
      </c>
      <c r="F31" s="54" t="s">
        <v>301</v>
      </c>
      <c r="G31" s="11" t="s">
        <v>302</v>
      </c>
      <c r="H31" s="11" t="s">
        <v>303</v>
      </c>
      <c r="I31" s="11">
        <v>2023</v>
      </c>
      <c r="J31" s="11" t="s">
        <v>304</v>
      </c>
      <c r="K31" s="11" t="s">
        <v>261</v>
      </c>
      <c r="L31" s="11" t="s">
        <v>33</v>
      </c>
      <c r="M31" s="11">
        <v>30</v>
      </c>
      <c r="N31" s="11" t="s">
        <v>305</v>
      </c>
      <c r="O31" s="54" t="s">
        <v>357</v>
      </c>
      <c r="P31" s="13" t="s">
        <v>358</v>
      </c>
      <c r="Q31" s="13">
        <v>1</v>
      </c>
      <c r="R31" s="13">
        <v>2023</v>
      </c>
      <c r="S31" s="13" t="s">
        <v>295</v>
      </c>
      <c r="T31" s="13" t="s">
        <v>37</v>
      </c>
      <c r="U31" s="13" t="s">
        <v>38</v>
      </c>
      <c r="V31" s="13">
        <v>1</v>
      </c>
      <c r="W31" s="13">
        <v>1</v>
      </c>
      <c r="X31" s="13">
        <v>1</v>
      </c>
      <c r="Y31" s="13">
        <v>1</v>
      </c>
      <c r="Z31" s="13">
        <v>1</v>
      </c>
      <c r="AA31" s="13">
        <v>1</v>
      </c>
      <c r="AB31" s="25">
        <v>0</v>
      </c>
      <c r="AC31" s="25"/>
      <c r="AD31" s="6"/>
      <c r="AE31" s="6"/>
      <c r="AF31" s="6"/>
      <c r="AG31" s="6"/>
      <c r="AH31" s="6"/>
      <c r="AI31" s="6"/>
      <c r="AJ31" s="6"/>
      <c r="AK31" s="6"/>
      <c r="AL31" s="6"/>
      <c r="AM31" s="6"/>
      <c r="AN31" s="6"/>
      <c r="AO31" s="6"/>
      <c r="AP31" s="6"/>
      <c r="AQ31" s="6"/>
      <c r="AR31" s="6"/>
      <c r="AS31" s="6"/>
      <c r="AT31" s="6"/>
      <c r="AU31" s="6"/>
      <c r="AV31" s="6"/>
      <c r="AW31" s="6"/>
      <c r="AX31" s="200">
        <f t="shared" si="1"/>
        <v>0</v>
      </c>
      <c r="AY31" s="6">
        <v>3564000</v>
      </c>
      <c r="AZ31" s="6"/>
      <c r="BA31" s="6"/>
      <c r="BB31" s="6"/>
      <c r="BC31" s="6"/>
      <c r="BD31" s="6"/>
      <c r="BE31" s="6"/>
      <c r="BF31" s="6"/>
      <c r="BG31" s="6"/>
      <c r="BH31" s="6"/>
      <c r="BI31" s="6"/>
      <c r="BJ31" s="6"/>
      <c r="BK31" s="6"/>
      <c r="BL31" s="6"/>
      <c r="BM31" s="6"/>
      <c r="BN31" s="6"/>
      <c r="BO31" s="6"/>
      <c r="BP31" s="6"/>
      <c r="BQ31" s="6"/>
      <c r="BR31" s="6"/>
      <c r="BS31" s="6"/>
      <c r="BT31" s="200">
        <f t="shared" si="2"/>
        <v>3564000</v>
      </c>
      <c r="BU31" s="25">
        <v>0</v>
      </c>
      <c r="BV31" s="25"/>
      <c r="BW31" s="6"/>
      <c r="BX31" s="6"/>
      <c r="BY31" s="6"/>
      <c r="BZ31" s="6"/>
      <c r="CA31" s="6"/>
      <c r="CB31" s="6"/>
      <c r="CC31" s="6"/>
      <c r="CD31" s="6"/>
      <c r="CE31" s="6"/>
      <c r="CF31" s="6"/>
      <c r="CG31" s="6"/>
      <c r="CH31" s="6"/>
      <c r="CI31" s="6"/>
      <c r="CJ31" s="6"/>
      <c r="CK31" s="6"/>
      <c r="CL31" s="6"/>
      <c r="CM31" s="6"/>
      <c r="CN31" s="6"/>
      <c r="CO31" s="6"/>
      <c r="CP31" s="438">
        <f t="shared" si="3"/>
        <v>0</v>
      </c>
      <c r="CQ31" s="58">
        <f>SUM(BW31:CP31)</f>
        <v>0</v>
      </c>
      <c r="CR31" s="58"/>
      <c r="CS31" s="6"/>
      <c r="CT31" s="6"/>
      <c r="CU31" s="6"/>
      <c r="CV31" s="9"/>
      <c r="CW31" s="9"/>
      <c r="CX31" s="9"/>
      <c r="CY31" s="9"/>
      <c r="CZ31" s="9"/>
      <c r="DA31" s="9"/>
      <c r="DB31" s="9"/>
      <c r="DC31" s="9"/>
      <c r="DD31" s="9"/>
      <c r="DE31" s="9"/>
      <c r="DF31" s="9"/>
      <c r="DG31" s="9"/>
      <c r="DH31" s="9"/>
      <c r="DI31" s="9"/>
      <c r="DJ31" s="9"/>
      <c r="DK31" s="9"/>
      <c r="DL31" s="447">
        <f t="shared" si="4"/>
        <v>0</v>
      </c>
      <c r="DM31" s="27">
        <f t="shared" si="0"/>
        <v>3564000</v>
      </c>
      <c r="DN31" s="459" t="s">
        <v>1166</v>
      </c>
    </row>
    <row r="32" spans="1:118" s="3" customFormat="1" ht="50.1" customHeight="1" x14ac:dyDescent="0.2">
      <c r="A32" s="11">
        <v>1</v>
      </c>
      <c r="B32" s="11" t="s">
        <v>25</v>
      </c>
      <c r="C32" s="11" t="s">
        <v>254</v>
      </c>
      <c r="D32" s="11" t="s">
        <v>299</v>
      </c>
      <c r="E32" s="11" t="s">
        <v>300</v>
      </c>
      <c r="F32" s="54" t="s">
        <v>301</v>
      </c>
      <c r="G32" s="11" t="s">
        <v>302</v>
      </c>
      <c r="H32" s="11" t="s">
        <v>303</v>
      </c>
      <c r="I32" s="11">
        <v>2023</v>
      </c>
      <c r="J32" s="11" t="s">
        <v>304</v>
      </c>
      <c r="K32" s="11" t="s">
        <v>261</v>
      </c>
      <c r="L32" s="11" t="s">
        <v>33</v>
      </c>
      <c r="M32" s="11">
        <v>30</v>
      </c>
      <c r="N32" s="11" t="s">
        <v>305</v>
      </c>
      <c r="O32" s="62" t="s">
        <v>359</v>
      </c>
      <c r="P32" s="13" t="s">
        <v>360</v>
      </c>
      <c r="Q32" s="13">
        <v>0</v>
      </c>
      <c r="R32" s="13">
        <v>2023</v>
      </c>
      <c r="S32" s="13" t="s">
        <v>361</v>
      </c>
      <c r="T32" s="13" t="s">
        <v>37</v>
      </c>
      <c r="U32" s="13" t="s">
        <v>33</v>
      </c>
      <c r="V32" s="13">
        <v>1</v>
      </c>
      <c r="W32" s="13">
        <v>1</v>
      </c>
      <c r="X32" s="13">
        <v>0.2</v>
      </c>
      <c r="Y32" s="13">
        <v>0.4</v>
      </c>
      <c r="Z32" s="13">
        <v>0.6</v>
      </c>
      <c r="AA32" s="13">
        <v>1</v>
      </c>
      <c r="AB32" s="25">
        <v>0</v>
      </c>
      <c r="AC32" s="25"/>
      <c r="AD32" s="6"/>
      <c r="AE32" s="6"/>
      <c r="AF32" s="6"/>
      <c r="AG32" s="6"/>
      <c r="AH32" s="6"/>
      <c r="AI32" s="6"/>
      <c r="AJ32" s="6"/>
      <c r="AK32" s="6"/>
      <c r="AL32" s="6"/>
      <c r="AM32" s="6"/>
      <c r="AN32" s="6"/>
      <c r="AO32" s="6"/>
      <c r="AP32" s="6"/>
      <c r="AQ32" s="6"/>
      <c r="AR32" s="6"/>
      <c r="AS32" s="6"/>
      <c r="AT32" s="6"/>
      <c r="AU32" s="6"/>
      <c r="AV32" s="6"/>
      <c r="AW32" s="6"/>
      <c r="AX32" s="200">
        <f t="shared" si="1"/>
        <v>0</v>
      </c>
      <c r="AY32" s="25">
        <v>0</v>
      </c>
      <c r="AZ32" s="25"/>
      <c r="BA32" s="6"/>
      <c r="BB32" s="6"/>
      <c r="BC32" s="6"/>
      <c r="BD32" s="6"/>
      <c r="BE32" s="6"/>
      <c r="BF32" s="6"/>
      <c r="BG32" s="6"/>
      <c r="BH32" s="6"/>
      <c r="BI32" s="6"/>
      <c r="BJ32" s="6"/>
      <c r="BK32" s="6"/>
      <c r="BL32" s="6"/>
      <c r="BM32" s="6"/>
      <c r="BN32" s="6"/>
      <c r="BO32" s="6"/>
      <c r="BP32" s="6"/>
      <c r="BQ32" s="6"/>
      <c r="BR32" s="6"/>
      <c r="BS32" s="6"/>
      <c r="BT32" s="200">
        <f t="shared" si="2"/>
        <v>0</v>
      </c>
      <c r="BU32" s="25">
        <v>0</v>
      </c>
      <c r="BV32" s="25"/>
      <c r="BW32" s="6"/>
      <c r="BX32" s="6"/>
      <c r="BY32" s="6"/>
      <c r="BZ32" s="6"/>
      <c r="CA32" s="6"/>
      <c r="CB32" s="6"/>
      <c r="CC32" s="6"/>
      <c r="CD32" s="6"/>
      <c r="CE32" s="6"/>
      <c r="CF32" s="6"/>
      <c r="CG32" s="6"/>
      <c r="CH32" s="6"/>
      <c r="CI32" s="6"/>
      <c r="CJ32" s="6"/>
      <c r="CK32" s="6"/>
      <c r="CL32" s="6"/>
      <c r="CM32" s="6"/>
      <c r="CN32" s="6"/>
      <c r="CO32" s="6"/>
      <c r="CP32" s="438">
        <f t="shared" si="3"/>
        <v>0</v>
      </c>
      <c r="CQ32" s="6">
        <v>1500000</v>
      </c>
      <c r="CR32" s="6"/>
      <c r="CS32" s="6"/>
      <c r="CT32" s="6"/>
      <c r="CU32" s="6"/>
      <c r="CV32" s="9"/>
      <c r="CW32" s="9"/>
      <c r="CX32" s="9"/>
      <c r="CY32" s="9"/>
      <c r="CZ32" s="9"/>
      <c r="DA32" s="9"/>
      <c r="DB32" s="9"/>
      <c r="DC32" s="9"/>
      <c r="DD32" s="9"/>
      <c r="DE32" s="9"/>
      <c r="DF32" s="9"/>
      <c r="DG32" s="9"/>
      <c r="DH32" s="9"/>
      <c r="DI32" s="9"/>
      <c r="DJ32" s="9"/>
      <c r="DK32" s="9"/>
      <c r="DL32" s="447">
        <f t="shared" si="4"/>
        <v>1500000</v>
      </c>
      <c r="DM32" s="27">
        <f t="shared" si="0"/>
        <v>1500000</v>
      </c>
      <c r="DN32" s="459" t="s">
        <v>1166</v>
      </c>
    </row>
    <row r="33" spans="1:118" s="3" customFormat="1" ht="50.1" customHeight="1" x14ac:dyDescent="0.2">
      <c r="A33" s="11">
        <v>1</v>
      </c>
      <c r="B33" s="11" t="s">
        <v>25</v>
      </c>
      <c r="C33" s="11" t="s">
        <v>254</v>
      </c>
      <c r="D33" s="11" t="s">
        <v>362</v>
      </c>
      <c r="E33" s="11" t="s">
        <v>363</v>
      </c>
      <c r="F33" s="54" t="s">
        <v>364</v>
      </c>
      <c r="G33" s="11" t="s">
        <v>365</v>
      </c>
      <c r="H33" s="11">
        <v>600</v>
      </c>
      <c r="I33" s="11">
        <v>2023</v>
      </c>
      <c r="J33" s="11" t="s">
        <v>366</v>
      </c>
      <c r="K33" s="11" t="s">
        <v>105</v>
      </c>
      <c r="L33" s="11" t="s">
        <v>38</v>
      </c>
      <c r="M33" s="11">
        <v>600</v>
      </c>
      <c r="N33" s="11">
        <v>600</v>
      </c>
      <c r="O33" s="62" t="s">
        <v>367</v>
      </c>
      <c r="P33" s="13" t="s">
        <v>368</v>
      </c>
      <c r="Q33" s="13">
        <v>100</v>
      </c>
      <c r="R33" s="13">
        <v>2023</v>
      </c>
      <c r="S33" s="13" t="s">
        <v>369</v>
      </c>
      <c r="T33" s="13" t="s">
        <v>37</v>
      </c>
      <c r="U33" s="13" t="s">
        <v>33</v>
      </c>
      <c r="V33" s="13">
        <v>120</v>
      </c>
      <c r="W33" s="13">
        <v>120</v>
      </c>
      <c r="X33" s="13">
        <v>60</v>
      </c>
      <c r="Y33" s="13">
        <v>80</v>
      </c>
      <c r="Z33" s="13">
        <v>100</v>
      </c>
      <c r="AA33" s="13">
        <v>120</v>
      </c>
      <c r="AB33" s="6"/>
      <c r="AC33" s="6"/>
      <c r="AD33" s="6"/>
      <c r="AE33" s="6"/>
      <c r="AF33" s="6"/>
      <c r="AG33" s="6"/>
      <c r="AH33" s="6"/>
      <c r="AI33" s="6"/>
      <c r="AJ33" s="6">
        <v>17980000</v>
      </c>
      <c r="AK33" s="6"/>
      <c r="AL33" s="6"/>
      <c r="AM33" s="6"/>
      <c r="AN33" s="6"/>
      <c r="AO33" s="6"/>
      <c r="AP33" s="6"/>
      <c r="AQ33" s="6"/>
      <c r="AR33" s="6"/>
      <c r="AS33" s="6"/>
      <c r="AT33" s="6"/>
      <c r="AU33" s="6"/>
      <c r="AV33" s="6"/>
      <c r="AW33" s="6"/>
      <c r="AX33" s="200">
        <f t="shared" si="1"/>
        <v>17980000</v>
      </c>
      <c r="AY33" s="6">
        <f>+AB33*1.029</f>
        <v>0</v>
      </c>
      <c r="AZ33" s="6"/>
      <c r="BA33" s="6">
        <f>+AD33*1.029</f>
        <v>0</v>
      </c>
      <c r="BB33" s="6"/>
      <c r="BC33" s="6"/>
      <c r="BD33" s="6"/>
      <c r="BE33" s="6"/>
      <c r="BF33" s="6"/>
      <c r="BG33" s="6">
        <v>20580000</v>
      </c>
      <c r="BH33" s="6"/>
      <c r="BI33" s="6"/>
      <c r="BJ33" s="6"/>
      <c r="BK33" s="6"/>
      <c r="BL33" s="6"/>
      <c r="BM33" s="6"/>
      <c r="BN33" s="6"/>
      <c r="BO33" s="6"/>
      <c r="BP33" s="6"/>
      <c r="BQ33" s="6"/>
      <c r="BR33" s="6"/>
      <c r="BS33" s="6"/>
      <c r="BT33" s="200">
        <f t="shared" si="2"/>
        <v>20580000</v>
      </c>
      <c r="BU33" s="6">
        <f>+AY33*1.044</f>
        <v>0</v>
      </c>
      <c r="BV33" s="6"/>
      <c r="BW33" s="6"/>
      <c r="BX33" s="6"/>
      <c r="BY33" s="6"/>
      <c r="BZ33" s="6"/>
      <c r="CA33" s="6"/>
      <c r="CB33" s="6"/>
      <c r="CC33" s="6">
        <v>10290000</v>
      </c>
      <c r="CD33" s="6"/>
      <c r="CE33" s="6"/>
      <c r="CF33" s="6"/>
      <c r="CG33" s="6"/>
      <c r="CH33" s="6"/>
      <c r="CI33" s="6"/>
      <c r="CJ33" s="6"/>
      <c r="CK33" s="6"/>
      <c r="CL33" s="6"/>
      <c r="CM33" s="6"/>
      <c r="CN33" s="6"/>
      <c r="CO33" s="6"/>
      <c r="CP33" s="438">
        <f t="shared" si="3"/>
        <v>10290000</v>
      </c>
      <c r="CQ33" s="6"/>
      <c r="CR33" s="6"/>
      <c r="CS33" s="6"/>
      <c r="CT33" s="6"/>
      <c r="CU33" s="6"/>
      <c r="CV33" s="9"/>
      <c r="CW33" s="9"/>
      <c r="CX33" s="9"/>
      <c r="CY33" s="9">
        <v>10290000</v>
      </c>
      <c r="CZ33" s="9"/>
      <c r="DA33" s="9"/>
      <c r="DB33" s="9"/>
      <c r="DC33" s="9"/>
      <c r="DD33" s="9"/>
      <c r="DE33" s="9"/>
      <c r="DF33" s="9"/>
      <c r="DG33" s="9"/>
      <c r="DH33" s="9"/>
      <c r="DI33" s="9"/>
      <c r="DJ33" s="9"/>
      <c r="DK33" s="9"/>
      <c r="DL33" s="447">
        <f t="shared" si="4"/>
        <v>10290000</v>
      </c>
      <c r="DM33" s="27">
        <f t="shared" si="0"/>
        <v>59140000</v>
      </c>
      <c r="DN33" s="459" t="s">
        <v>1166</v>
      </c>
    </row>
    <row r="34" spans="1:118" s="3" customFormat="1" ht="50.1" customHeight="1" x14ac:dyDescent="0.2">
      <c r="A34" s="11">
        <v>1</v>
      </c>
      <c r="B34" s="11" t="s">
        <v>25</v>
      </c>
      <c r="C34" s="11" t="s">
        <v>254</v>
      </c>
      <c r="D34" s="11" t="s">
        <v>362</v>
      </c>
      <c r="E34" s="11" t="s">
        <v>363</v>
      </c>
      <c r="F34" s="54" t="s">
        <v>364</v>
      </c>
      <c r="G34" s="11" t="s">
        <v>365</v>
      </c>
      <c r="H34" s="11">
        <v>600</v>
      </c>
      <c r="I34" s="11">
        <v>2023</v>
      </c>
      <c r="J34" s="11" t="s">
        <v>366</v>
      </c>
      <c r="K34" s="11" t="s">
        <v>105</v>
      </c>
      <c r="L34" s="11" t="s">
        <v>38</v>
      </c>
      <c r="M34" s="11">
        <v>600</v>
      </c>
      <c r="N34" s="11">
        <v>600</v>
      </c>
      <c r="O34" s="62" t="s">
        <v>370</v>
      </c>
      <c r="P34" s="13" t="s">
        <v>371</v>
      </c>
      <c r="Q34" s="66">
        <v>8</v>
      </c>
      <c r="R34" s="13">
        <v>2023</v>
      </c>
      <c r="S34" s="13" t="s">
        <v>372</v>
      </c>
      <c r="T34" s="13" t="s">
        <v>37</v>
      </c>
      <c r="U34" s="13" t="s">
        <v>373</v>
      </c>
      <c r="V34" s="66">
        <v>8</v>
      </c>
      <c r="W34" s="66">
        <v>8</v>
      </c>
      <c r="X34" s="66">
        <v>2</v>
      </c>
      <c r="Y34" s="66">
        <v>2</v>
      </c>
      <c r="Z34" s="66">
        <v>2</v>
      </c>
      <c r="AA34" s="66">
        <v>2</v>
      </c>
      <c r="AB34" s="6"/>
      <c r="AC34" s="6"/>
      <c r="AD34" s="6"/>
      <c r="AE34" s="6"/>
      <c r="AF34" s="6"/>
      <c r="AG34" s="6"/>
      <c r="AH34" s="6"/>
      <c r="AI34" s="6"/>
      <c r="AJ34" s="6">
        <v>13980000</v>
      </c>
      <c r="AK34" s="6"/>
      <c r="AL34" s="6"/>
      <c r="AM34" s="6"/>
      <c r="AN34" s="6"/>
      <c r="AO34" s="6"/>
      <c r="AP34" s="6"/>
      <c r="AQ34" s="6"/>
      <c r="AR34" s="6"/>
      <c r="AS34" s="6"/>
      <c r="AT34" s="6"/>
      <c r="AU34" s="6"/>
      <c r="AV34" s="6"/>
      <c r="AW34" s="6"/>
      <c r="AX34" s="200">
        <f t="shared" si="1"/>
        <v>13980000</v>
      </c>
      <c r="AY34" s="6">
        <f>+AB34*1.029</f>
        <v>0</v>
      </c>
      <c r="AZ34" s="6"/>
      <c r="BA34" s="6">
        <f>+AD34*1.029</f>
        <v>0</v>
      </c>
      <c r="BB34" s="6"/>
      <c r="BC34" s="6"/>
      <c r="BD34" s="6"/>
      <c r="BE34" s="6"/>
      <c r="BF34" s="6"/>
      <c r="BG34" s="6">
        <v>22493940</v>
      </c>
      <c r="BH34" s="6"/>
      <c r="BI34" s="6"/>
      <c r="BJ34" s="6"/>
      <c r="BK34" s="6"/>
      <c r="BL34" s="6"/>
      <c r="BM34" s="6"/>
      <c r="BN34" s="6"/>
      <c r="BO34" s="6"/>
      <c r="BP34" s="6"/>
      <c r="BQ34" s="6"/>
      <c r="BR34" s="6"/>
      <c r="BS34" s="6"/>
      <c r="BT34" s="200">
        <f t="shared" si="2"/>
        <v>22493940</v>
      </c>
      <c r="BU34" s="6">
        <f>+AY34*1.044</f>
        <v>0</v>
      </c>
      <c r="BV34" s="6"/>
      <c r="BW34" s="6"/>
      <c r="BX34" s="6"/>
      <c r="BY34" s="6"/>
      <c r="BZ34" s="6"/>
      <c r="CA34" s="6"/>
      <c r="CB34" s="6"/>
      <c r="CC34" s="6">
        <v>22493940</v>
      </c>
      <c r="CD34" s="6"/>
      <c r="CE34" s="6"/>
      <c r="CF34" s="6"/>
      <c r="CG34" s="6"/>
      <c r="CH34" s="6"/>
      <c r="CI34" s="6"/>
      <c r="CJ34" s="6"/>
      <c r="CK34" s="6"/>
      <c r="CL34" s="6"/>
      <c r="CM34" s="6"/>
      <c r="CN34" s="6"/>
      <c r="CO34" s="6"/>
      <c r="CP34" s="438">
        <f t="shared" si="3"/>
        <v>22493940</v>
      </c>
      <c r="CQ34" s="6"/>
      <c r="CR34" s="6"/>
      <c r="CS34" s="6"/>
      <c r="CT34" s="6"/>
      <c r="CU34" s="6"/>
      <c r="CV34" s="9"/>
      <c r="CW34" s="9"/>
      <c r="CX34" s="9"/>
      <c r="CY34" s="9">
        <v>22493940</v>
      </c>
      <c r="CZ34" s="9"/>
      <c r="DA34" s="9"/>
      <c r="DB34" s="9"/>
      <c r="DC34" s="9"/>
      <c r="DD34" s="9"/>
      <c r="DE34" s="9"/>
      <c r="DF34" s="9"/>
      <c r="DG34" s="9"/>
      <c r="DH34" s="9"/>
      <c r="DI34" s="9"/>
      <c r="DJ34" s="9"/>
      <c r="DK34" s="9"/>
      <c r="DL34" s="447">
        <f t="shared" si="4"/>
        <v>22493940</v>
      </c>
      <c r="DM34" s="27">
        <f t="shared" si="0"/>
        <v>81461820</v>
      </c>
      <c r="DN34" s="459" t="s">
        <v>1166</v>
      </c>
    </row>
    <row r="35" spans="1:118" s="3" customFormat="1" ht="50.1" customHeight="1" x14ac:dyDescent="0.2">
      <c r="A35" s="11">
        <v>1</v>
      </c>
      <c r="B35" s="11" t="s">
        <v>25</v>
      </c>
      <c r="C35" s="11" t="s">
        <v>254</v>
      </c>
      <c r="D35" s="11" t="s">
        <v>362</v>
      </c>
      <c r="E35" s="11" t="s">
        <v>363</v>
      </c>
      <c r="F35" s="54" t="s">
        <v>364</v>
      </c>
      <c r="G35" s="11" t="s">
        <v>365</v>
      </c>
      <c r="H35" s="11">
        <v>600</v>
      </c>
      <c r="I35" s="11">
        <v>2023</v>
      </c>
      <c r="J35" s="11" t="s">
        <v>366</v>
      </c>
      <c r="K35" s="11" t="s">
        <v>105</v>
      </c>
      <c r="L35" s="11" t="s">
        <v>38</v>
      </c>
      <c r="M35" s="11">
        <v>600</v>
      </c>
      <c r="N35" s="11">
        <v>600</v>
      </c>
      <c r="O35" s="62" t="s">
        <v>374</v>
      </c>
      <c r="P35" s="29" t="s">
        <v>375</v>
      </c>
      <c r="Q35" s="13">
        <v>3300</v>
      </c>
      <c r="R35" s="13">
        <v>2023</v>
      </c>
      <c r="S35" s="13" t="s">
        <v>376</v>
      </c>
      <c r="T35" s="13" t="s">
        <v>37</v>
      </c>
      <c r="U35" s="13" t="s">
        <v>139</v>
      </c>
      <c r="V35" s="13">
        <v>3500</v>
      </c>
      <c r="W35" s="13">
        <v>3500</v>
      </c>
      <c r="X35" s="13">
        <v>3300</v>
      </c>
      <c r="Y35" s="13">
        <v>3350</v>
      </c>
      <c r="Z35" s="13">
        <v>3400</v>
      </c>
      <c r="AA35" s="13">
        <v>3500</v>
      </c>
      <c r="AB35" s="6">
        <v>20000000</v>
      </c>
      <c r="AC35" s="6"/>
      <c r="AD35" s="6"/>
      <c r="AE35" s="6"/>
      <c r="AF35" s="6"/>
      <c r="AG35" s="6"/>
      <c r="AH35" s="6"/>
      <c r="AI35" s="6"/>
      <c r="AJ35" s="6">
        <v>40000000</v>
      </c>
      <c r="AK35" s="6"/>
      <c r="AL35" s="6"/>
      <c r="AM35" s="6"/>
      <c r="AN35" s="6"/>
      <c r="AO35" s="6"/>
      <c r="AP35" s="6"/>
      <c r="AQ35" s="6"/>
      <c r="AR35" s="6"/>
      <c r="AS35" s="6"/>
      <c r="AT35" s="6"/>
      <c r="AU35" s="6"/>
      <c r="AV35" s="6"/>
      <c r="AW35" s="6"/>
      <c r="AX35" s="200">
        <f t="shared" si="1"/>
        <v>60000000</v>
      </c>
      <c r="AY35" s="6">
        <v>30870000</v>
      </c>
      <c r="AZ35" s="6"/>
      <c r="BA35" s="6">
        <f>+AD35*1.029</f>
        <v>0</v>
      </c>
      <c r="BB35" s="6"/>
      <c r="BC35" s="6"/>
      <c r="BD35" s="6"/>
      <c r="BE35" s="6"/>
      <c r="BF35" s="6"/>
      <c r="BG35" s="6">
        <v>30870000</v>
      </c>
      <c r="BH35" s="6"/>
      <c r="BI35" s="6"/>
      <c r="BJ35" s="6"/>
      <c r="BK35" s="6"/>
      <c r="BL35" s="6"/>
      <c r="BM35" s="6"/>
      <c r="BN35" s="6"/>
      <c r="BO35" s="6"/>
      <c r="BP35" s="6"/>
      <c r="BQ35" s="6"/>
      <c r="BR35" s="6"/>
      <c r="BS35" s="6"/>
      <c r="BT35" s="200">
        <f t="shared" si="2"/>
        <v>61740000</v>
      </c>
      <c r="BU35" s="6">
        <v>30870000</v>
      </c>
      <c r="BV35" s="6"/>
      <c r="BW35" s="6"/>
      <c r="BX35" s="6"/>
      <c r="BY35" s="6"/>
      <c r="BZ35" s="6"/>
      <c r="CA35" s="6"/>
      <c r="CB35" s="6"/>
      <c r="CC35" s="6">
        <v>30870000</v>
      </c>
      <c r="CD35" s="6"/>
      <c r="CE35" s="6"/>
      <c r="CF35" s="6"/>
      <c r="CG35" s="6"/>
      <c r="CH35" s="6"/>
      <c r="CI35" s="6"/>
      <c r="CJ35" s="6"/>
      <c r="CK35" s="6"/>
      <c r="CL35" s="6"/>
      <c r="CM35" s="6"/>
      <c r="CN35" s="6"/>
      <c r="CO35" s="6"/>
      <c r="CP35" s="438">
        <f t="shared" si="3"/>
        <v>61740000</v>
      </c>
      <c r="CQ35" s="6">
        <v>30870000</v>
      </c>
      <c r="CR35" s="6"/>
      <c r="CS35" s="6"/>
      <c r="CT35" s="6"/>
      <c r="CU35" s="6"/>
      <c r="CV35" s="9"/>
      <c r="CW35" s="9"/>
      <c r="CX35" s="9"/>
      <c r="CY35" s="9">
        <v>30870000</v>
      </c>
      <c r="CZ35" s="9"/>
      <c r="DA35" s="9"/>
      <c r="DB35" s="9"/>
      <c r="DC35" s="9"/>
      <c r="DD35" s="9"/>
      <c r="DE35" s="9"/>
      <c r="DF35" s="9"/>
      <c r="DG35" s="9"/>
      <c r="DH35" s="9"/>
      <c r="DI35" s="9"/>
      <c r="DJ35" s="9"/>
      <c r="DK35" s="9"/>
      <c r="DL35" s="447">
        <f t="shared" si="4"/>
        <v>61740000</v>
      </c>
      <c r="DM35" s="27">
        <f t="shared" si="0"/>
        <v>245220000</v>
      </c>
      <c r="DN35" s="459" t="s">
        <v>1166</v>
      </c>
    </row>
    <row r="36" spans="1:118" s="3" customFormat="1" ht="50.1" customHeight="1" x14ac:dyDescent="0.2">
      <c r="A36" s="11">
        <v>1</v>
      </c>
      <c r="B36" s="11" t="s">
        <v>25</v>
      </c>
      <c r="C36" s="11" t="s">
        <v>254</v>
      </c>
      <c r="D36" s="11" t="s">
        <v>362</v>
      </c>
      <c r="E36" s="11" t="s">
        <v>363</v>
      </c>
      <c r="F36" s="54" t="s">
        <v>364</v>
      </c>
      <c r="G36" s="11" t="s">
        <v>365</v>
      </c>
      <c r="H36" s="11">
        <v>600</v>
      </c>
      <c r="I36" s="11">
        <v>2023</v>
      </c>
      <c r="J36" s="11" t="s">
        <v>366</v>
      </c>
      <c r="K36" s="11" t="s">
        <v>105</v>
      </c>
      <c r="L36" s="11" t="s">
        <v>38</v>
      </c>
      <c r="M36" s="11">
        <v>600</v>
      </c>
      <c r="N36" s="11">
        <v>600</v>
      </c>
      <c r="O36" s="62" t="s">
        <v>377</v>
      </c>
      <c r="P36" s="29" t="s">
        <v>378</v>
      </c>
      <c r="Q36" s="13">
        <v>195</v>
      </c>
      <c r="R36" s="13">
        <v>2023</v>
      </c>
      <c r="S36" s="13" t="s">
        <v>379</v>
      </c>
      <c r="T36" s="13" t="s">
        <v>37</v>
      </c>
      <c r="U36" s="13" t="s">
        <v>139</v>
      </c>
      <c r="V36" s="13">
        <v>305</v>
      </c>
      <c r="W36" s="13">
        <v>500</v>
      </c>
      <c r="X36" s="13">
        <v>195</v>
      </c>
      <c r="Y36" s="13">
        <v>240</v>
      </c>
      <c r="Z36" s="13">
        <v>280</v>
      </c>
      <c r="AA36" s="13">
        <v>305</v>
      </c>
      <c r="AB36" s="6"/>
      <c r="AC36" s="6"/>
      <c r="AD36" s="6"/>
      <c r="AE36" s="6"/>
      <c r="AF36" s="6"/>
      <c r="AG36" s="6"/>
      <c r="AH36" s="6"/>
      <c r="AI36" s="6"/>
      <c r="AJ36" s="6">
        <v>37040000</v>
      </c>
      <c r="AK36" s="6"/>
      <c r="AL36" s="6"/>
      <c r="AM36" s="6"/>
      <c r="AN36" s="6"/>
      <c r="AO36" s="6"/>
      <c r="AP36" s="6"/>
      <c r="AQ36" s="6"/>
      <c r="AR36" s="6"/>
      <c r="AS36" s="6"/>
      <c r="AT36" s="6"/>
      <c r="AU36" s="6"/>
      <c r="AV36" s="6"/>
      <c r="AW36" s="6"/>
      <c r="AX36" s="200">
        <f t="shared" si="1"/>
        <v>37040000</v>
      </c>
      <c r="AY36" s="6"/>
      <c r="AZ36" s="6"/>
      <c r="BA36" s="6">
        <f>+AD36*1.029</f>
        <v>0</v>
      </c>
      <c r="BB36" s="6"/>
      <c r="BC36" s="6"/>
      <c r="BD36" s="6"/>
      <c r="BE36" s="6"/>
      <c r="BF36" s="6"/>
      <c r="BG36" s="6">
        <v>27824160</v>
      </c>
      <c r="BH36" s="6"/>
      <c r="BI36" s="6"/>
      <c r="BJ36" s="6"/>
      <c r="BK36" s="6"/>
      <c r="BL36" s="6"/>
      <c r="BM36" s="6"/>
      <c r="BN36" s="6"/>
      <c r="BO36" s="6"/>
      <c r="BP36" s="6"/>
      <c r="BQ36" s="6"/>
      <c r="BR36" s="6"/>
      <c r="BS36" s="6"/>
      <c r="BT36" s="200">
        <f t="shared" si="2"/>
        <v>27824160</v>
      </c>
      <c r="BU36" s="6"/>
      <c r="BV36" s="6"/>
      <c r="BW36" s="6"/>
      <c r="BX36" s="6"/>
      <c r="BY36" s="6"/>
      <c r="BZ36" s="6"/>
      <c r="CA36" s="6"/>
      <c r="CB36" s="6"/>
      <c r="CC36" s="6">
        <v>27824160</v>
      </c>
      <c r="CD36" s="6"/>
      <c r="CE36" s="6"/>
      <c r="CF36" s="6"/>
      <c r="CG36" s="6"/>
      <c r="CH36" s="6"/>
      <c r="CI36" s="6"/>
      <c r="CJ36" s="6"/>
      <c r="CK36" s="6"/>
      <c r="CL36" s="6"/>
      <c r="CM36" s="6"/>
      <c r="CN36" s="6"/>
      <c r="CO36" s="6"/>
      <c r="CP36" s="438">
        <f t="shared" si="3"/>
        <v>27824160</v>
      </c>
      <c r="CQ36" s="6"/>
      <c r="CR36" s="6"/>
      <c r="CS36" s="6"/>
      <c r="CT36" s="6"/>
      <c r="CU36" s="6"/>
      <c r="CV36" s="9"/>
      <c r="CW36" s="9"/>
      <c r="CX36" s="9"/>
      <c r="CY36" s="9">
        <v>27824160</v>
      </c>
      <c r="CZ36" s="9"/>
      <c r="DA36" s="9"/>
      <c r="DB36" s="9"/>
      <c r="DC36" s="9"/>
      <c r="DD36" s="9"/>
      <c r="DE36" s="9"/>
      <c r="DF36" s="9"/>
      <c r="DG36" s="9"/>
      <c r="DH36" s="9"/>
      <c r="DI36" s="9"/>
      <c r="DJ36" s="9"/>
      <c r="DK36" s="9"/>
      <c r="DL36" s="447">
        <f t="shared" si="4"/>
        <v>27824160</v>
      </c>
      <c r="DM36" s="27">
        <f t="shared" si="0"/>
        <v>120512480</v>
      </c>
      <c r="DN36" s="459" t="s">
        <v>1166</v>
      </c>
    </row>
    <row r="37" spans="1:118" s="3" customFormat="1" ht="50.1" customHeight="1" x14ac:dyDescent="0.2">
      <c r="A37" s="11">
        <v>1</v>
      </c>
      <c r="B37" s="11" t="s">
        <v>25</v>
      </c>
      <c r="C37" s="11" t="s">
        <v>254</v>
      </c>
      <c r="D37" s="11" t="s">
        <v>362</v>
      </c>
      <c r="E37" s="11" t="s">
        <v>363</v>
      </c>
      <c r="F37" s="54" t="s">
        <v>364</v>
      </c>
      <c r="G37" s="11" t="s">
        <v>365</v>
      </c>
      <c r="H37" s="11">
        <v>600</v>
      </c>
      <c r="I37" s="11">
        <v>2023</v>
      </c>
      <c r="J37" s="11" t="s">
        <v>366</v>
      </c>
      <c r="K37" s="11" t="s">
        <v>105</v>
      </c>
      <c r="L37" s="11" t="s">
        <v>38</v>
      </c>
      <c r="M37" s="11">
        <v>600</v>
      </c>
      <c r="N37" s="11">
        <v>600</v>
      </c>
      <c r="O37" s="62" t="s">
        <v>380</v>
      </c>
      <c r="P37" s="29" t="s">
        <v>381</v>
      </c>
      <c r="Q37" s="13">
        <v>100</v>
      </c>
      <c r="R37" s="13">
        <v>2023</v>
      </c>
      <c r="S37" s="13" t="s">
        <v>382</v>
      </c>
      <c r="T37" s="13" t="s">
        <v>37</v>
      </c>
      <c r="U37" s="13" t="s">
        <v>139</v>
      </c>
      <c r="V37" s="13">
        <v>400</v>
      </c>
      <c r="W37" s="13">
        <v>500</v>
      </c>
      <c r="X37" s="13">
        <v>100</v>
      </c>
      <c r="Y37" s="13">
        <v>200</v>
      </c>
      <c r="Z37" s="13">
        <v>300</v>
      </c>
      <c r="AA37" s="13">
        <v>400</v>
      </c>
      <c r="AB37" s="6"/>
      <c r="AC37" s="6"/>
      <c r="AD37" s="6"/>
      <c r="AE37" s="6"/>
      <c r="AF37" s="6"/>
      <c r="AG37" s="6"/>
      <c r="AH37" s="6"/>
      <c r="AI37" s="6"/>
      <c r="AJ37" s="6">
        <v>14080000</v>
      </c>
      <c r="AK37" s="6"/>
      <c r="AL37" s="6"/>
      <c r="AM37" s="6"/>
      <c r="AN37" s="6"/>
      <c r="AO37" s="6"/>
      <c r="AP37" s="6"/>
      <c r="AQ37" s="6"/>
      <c r="AR37" s="6"/>
      <c r="AS37" s="6"/>
      <c r="AT37" s="6"/>
      <c r="AU37" s="6"/>
      <c r="AV37" s="6"/>
      <c r="AW37" s="6"/>
      <c r="AX37" s="200">
        <f t="shared" si="1"/>
        <v>14080000</v>
      </c>
      <c r="AY37" s="6"/>
      <c r="AZ37" s="6"/>
      <c r="BA37" s="6"/>
      <c r="BB37" s="6"/>
      <c r="BC37" s="6"/>
      <c r="BD37" s="6"/>
      <c r="BE37" s="6"/>
      <c r="BF37" s="6"/>
      <c r="BG37" s="6">
        <v>24675420</v>
      </c>
      <c r="BH37" s="6"/>
      <c r="BI37" s="6"/>
      <c r="BJ37" s="6"/>
      <c r="BK37" s="6"/>
      <c r="BL37" s="6"/>
      <c r="BM37" s="6"/>
      <c r="BN37" s="6"/>
      <c r="BO37" s="6"/>
      <c r="BP37" s="6"/>
      <c r="BQ37" s="6"/>
      <c r="BR37" s="6"/>
      <c r="BS37" s="6"/>
      <c r="BT37" s="200">
        <f t="shared" si="2"/>
        <v>24675420</v>
      </c>
      <c r="BU37" s="6"/>
      <c r="BV37" s="6"/>
      <c r="BW37" s="6"/>
      <c r="BX37" s="6"/>
      <c r="BY37" s="6"/>
      <c r="BZ37" s="6"/>
      <c r="CA37" s="6"/>
      <c r="CB37" s="6"/>
      <c r="CC37" s="6">
        <v>24675420</v>
      </c>
      <c r="CD37" s="6"/>
      <c r="CE37" s="6"/>
      <c r="CF37" s="6"/>
      <c r="CG37" s="6"/>
      <c r="CH37" s="6"/>
      <c r="CI37" s="6"/>
      <c r="CJ37" s="6"/>
      <c r="CK37" s="6"/>
      <c r="CL37" s="6"/>
      <c r="CM37" s="6"/>
      <c r="CN37" s="6"/>
      <c r="CO37" s="6"/>
      <c r="CP37" s="438">
        <f t="shared" si="3"/>
        <v>24675420</v>
      </c>
      <c r="CQ37" s="6"/>
      <c r="CR37" s="6"/>
      <c r="CS37" s="6"/>
      <c r="CT37" s="6"/>
      <c r="CU37" s="6"/>
      <c r="CV37" s="9"/>
      <c r="CW37" s="9"/>
      <c r="CX37" s="9"/>
      <c r="CY37" s="9">
        <v>24675420</v>
      </c>
      <c r="CZ37" s="9"/>
      <c r="DA37" s="9"/>
      <c r="DB37" s="9"/>
      <c r="DC37" s="9"/>
      <c r="DD37" s="9"/>
      <c r="DE37" s="9"/>
      <c r="DF37" s="9"/>
      <c r="DG37" s="9"/>
      <c r="DH37" s="9"/>
      <c r="DI37" s="9"/>
      <c r="DJ37" s="9"/>
      <c r="DK37" s="9"/>
      <c r="DL37" s="447">
        <f t="shared" si="4"/>
        <v>24675420</v>
      </c>
      <c r="DM37" s="27">
        <f t="shared" si="0"/>
        <v>88106260</v>
      </c>
      <c r="DN37" s="459" t="s">
        <v>1166</v>
      </c>
    </row>
    <row r="38" spans="1:118" s="3" customFormat="1" ht="50.1" customHeight="1" x14ac:dyDescent="0.2">
      <c r="A38" s="11">
        <v>1</v>
      </c>
      <c r="B38" s="11" t="s">
        <v>25</v>
      </c>
      <c r="C38" s="11" t="s">
        <v>254</v>
      </c>
      <c r="D38" s="11" t="s">
        <v>362</v>
      </c>
      <c r="E38" s="11" t="s">
        <v>363</v>
      </c>
      <c r="F38" s="54" t="s">
        <v>383</v>
      </c>
      <c r="G38" s="11" t="s">
        <v>384</v>
      </c>
      <c r="H38" s="11">
        <v>1</v>
      </c>
      <c r="I38" s="11">
        <v>2023</v>
      </c>
      <c r="J38" s="11" t="s">
        <v>385</v>
      </c>
      <c r="K38" s="11" t="s">
        <v>105</v>
      </c>
      <c r="L38" s="11" t="s">
        <v>33</v>
      </c>
      <c r="M38" s="11">
        <v>2</v>
      </c>
      <c r="N38" s="61">
        <v>2</v>
      </c>
      <c r="O38" s="54" t="s">
        <v>386</v>
      </c>
      <c r="P38" s="11" t="s">
        <v>387</v>
      </c>
      <c r="Q38" s="11">
        <v>1</v>
      </c>
      <c r="R38" s="11">
        <v>2023</v>
      </c>
      <c r="S38" s="11" t="s">
        <v>388</v>
      </c>
      <c r="T38" s="11" t="s">
        <v>37</v>
      </c>
      <c r="U38" s="11" t="s">
        <v>38</v>
      </c>
      <c r="V38" s="49">
        <v>0</v>
      </c>
      <c r="W38" s="11">
        <v>1</v>
      </c>
      <c r="X38" s="457">
        <v>0.25</v>
      </c>
      <c r="Y38" s="457">
        <v>0.5</v>
      </c>
      <c r="Z38" s="457">
        <v>0.8</v>
      </c>
      <c r="AA38" s="458">
        <v>1</v>
      </c>
      <c r="AB38" s="6">
        <v>0</v>
      </c>
      <c r="AC38" s="6"/>
      <c r="AD38" s="6"/>
      <c r="AE38" s="6"/>
      <c r="AF38" s="6"/>
      <c r="AG38" s="6"/>
      <c r="AH38" s="6"/>
      <c r="AI38" s="6"/>
      <c r="AJ38" s="6"/>
      <c r="AK38" s="6"/>
      <c r="AL38" s="6"/>
      <c r="AM38" s="6"/>
      <c r="AN38" s="6"/>
      <c r="AO38" s="6"/>
      <c r="AP38" s="6"/>
      <c r="AQ38" s="6"/>
      <c r="AR38" s="6"/>
      <c r="AS38" s="6"/>
      <c r="AT38" s="6"/>
      <c r="AU38" s="6"/>
      <c r="AV38" s="6"/>
      <c r="AW38" s="6"/>
      <c r="AX38" s="200">
        <f t="shared" si="1"/>
        <v>0</v>
      </c>
      <c r="AY38" s="25">
        <v>0</v>
      </c>
      <c r="AZ38" s="25"/>
      <c r="BA38" s="6">
        <f>+AD38*1.029</f>
        <v>0</v>
      </c>
      <c r="BB38" s="6"/>
      <c r="BC38" s="6"/>
      <c r="BD38" s="6"/>
      <c r="BE38" s="6"/>
      <c r="BF38" s="6"/>
      <c r="BG38" s="6"/>
      <c r="BH38" s="6"/>
      <c r="BI38" s="6"/>
      <c r="BJ38" s="6"/>
      <c r="BK38" s="6"/>
      <c r="BL38" s="6"/>
      <c r="BM38" s="6"/>
      <c r="BN38" s="6"/>
      <c r="BO38" s="6"/>
      <c r="BP38" s="6"/>
      <c r="BQ38" s="6"/>
      <c r="BR38" s="6"/>
      <c r="BS38" s="6"/>
      <c r="BT38" s="200">
        <f t="shared" si="2"/>
        <v>0</v>
      </c>
      <c r="BU38" s="6">
        <f>+AY38*1.044</f>
        <v>0</v>
      </c>
      <c r="BV38" s="6"/>
      <c r="BW38" s="6"/>
      <c r="BX38" s="6"/>
      <c r="BY38" s="6"/>
      <c r="BZ38" s="6"/>
      <c r="CA38" s="6"/>
      <c r="CB38" s="6"/>
      <c r="CC38" s="6">
        <v>20580000</v>
      </c>
      <c r="CD38" s="6"/>
      <c r="CE38" s="6"/>
      <c r="CF38" s="6"/>
      <c r="CG38" s="6"/>
      <c r="CH38" s="6"/>
      <c r="CI38" s="6"/>
      <c r="CJ38" s="6"/>
      <c r="CK38" s="6"/>
      <c r="CL38" s="6"/>
      <c r="CM38" s="6"/>
      <c r="CN38" s="6"/>
      <c r="CO38" s="6"/>
      <c r="CP38" s="438">
        <f t="shared" si="3"/>
        <v>20580000</v>
      </c>
      <c r="CQ38" s="6"/>
      <c r="CR38" s="6"/>
      <c r="CS38" s="6"/>
      <c r="CT38" s="6"/>
      <c r="CU38" s="6"/>
      <c r="CV38" s="9"/>
      <c r="CW38" s="9"/>
      <c r="CX38" s="9"/>
      <c r="CY38" s="9"/>
      <c r="CZ38" s="9"/>
      <c r="DA38" s="9"/>
      <c r="DB38" s="9"/>
      <c r="DC38" s="9"/>
      <c r="DD38" s="9"/>
      <c r="DE38" s="9"/>
      <c r="DF38" s="9"/>
      <c r="DG38" s="9"/>
      <c r="DH38" s="9"/>
      <c r="DI38" s="9"/>
      <c r="DJ38" s="9"/>
      <c r="DK38" s="9"/>
      <c r="DL38" s="447">
        <f t="shared" si="4"/>
        <v>0</v>
      </c>
      <c r="DM38" s="27">
        <f t="shared" si="0"/>
        <v>20580000</v>
      </c>
      <c r="DN38" s="459" t="s">
        <v>1166</v>
      </c>
    </row>
    <row r="39" spans="1:118" s="3" customFormat="1" ht="50.1" customHeight="1" x14ac:dyDescent="0.2">
      <c r="A39" s="11">
        <v>1</v>
      </c>
      <c r="B39" s="11" t="s">
        <v>25</v>
      </c>
      <c r="C39" s="11" t="s">
        <v>254</v>
      </c>
      <c r="D39" s="11" t="s">
        <v>362</v>
      </c>
      <c r="E39" s="11" t="s">
        <v>363</v>
      </c>
      <c r="F39" s="54" t="s">
        <v>383</v>
      </c>
      <c r="G39" s="11" t="s">
        <v>384</v>
      </c>
      <c r="H39" s="11">
        <v>1</v>
      </c>
      <c r="I39" s="11">
        <v>2023</v>
      </c>
      <c r="J39" s="11" t="s">
        <v>385</v>
      </c>
      <c r="K39" s="11" t="s">
        <v>105</v>
      </c>
      <c r="L39" s="11" t="s">
        <v>33</v>
      </c>
      <c r="M39" s="11">
        <v>2</v>
      </c>
      <c r="N39" s="61">
        <v>2</v>
      </c>
      <c r="O39" s="62" t="s">
        <v>389</v>
      </c>
      <c r="P39" s="13" t="s">
        <v>390</v>
      </c>
      <c r="Q39" s="13">
        <v>10000</v>
      </c>
      <c r="R39" s="13">
        <v>2023</v>
      </c>
      <c r="S39" s="13" t="s">
        <v>391</v>
      </c>
      <c r="T39" s="13" t="s">
        <v>37</v>
      </c>
      <c r="U39" s="13" t="s">
        <v>33</v>
      </c>
      <c r="V39" s="66">
        <v>20000</v>
      </c>
      <c r="W39" s="66">
        <v>20000</v>
      </c>
      <c r="X39" s="67"/>
      <c r="Y39" s="67">
        <v>70000</v>
      </c>
      <c r="Z39" s="67">
        <v>70000</v>
      </c>
      <c r="AA39" s="68">
        <v>6000</v>
      </c>
      <c r="AB39" s="6"/>
      <c r="AC39" s="6"/>
      <c r="AD39" s="6"/>
      <c r="AE39" s="6"/>
      <c r="AF39" s="6"/>
      <c r="AG39" s="6"/>
      <c r="AH39" s="6"/>
      <c r="AI39" s="6"/>
      <c r="AJ39" s="6">
        <v>70367751</v>
      </c>
      <c r="AK39" s="6"/>
      <c r="AL39" s="6"/>
      <c r="AM39" s="6"/>
      <c r="AN39" s="6"/>
      <c r="AO39" s="6"/>
      <c r="AP39" s="6"/>
      <c r="AQ39" s="6"/>
      <c r="AR39" s="6"/>
      <c r="AS39" s="6"/>
      <c r="AT39" s="6"/>
      <c r="AU39" s="6"/>
      <c r="AV39" s="6"/>
      <c r="AW39" s="6"/>
      <c r="AX39" s="200">
        <f t="shared" si="1"/>
        <v>70367751</v>
      </c>
      <c r="AY39" s="6">
        <f>+AB39*1.029</f>
        <v>0</v>
      </c>
      <c r="AZ39" s="6"/>
      <c r="BA39" s="6">
        <f>+AD39*1.029</f>
        <v>0</v>
      </c>
      <c r="BB39" s="6"/>
      <c r="BC39" s="6"/>
      <c r="BD39" s="6"/>
      <c r="BE39" s="6"/>
      <c r="BF39" s="6"/>
      <c r="BG39" s="6">
        <v>72408416</v>
      </c>
      <c r="BH39" s="6"/>
      <c r="BI39" s="6"/>
      <c r="BJ39" s="6"/>
      <c r="BK39" s="6"/>
      <c r="BL39" s="6"/>
      <c r="BM39" s="6"/>
      <c r="BN39" s="6"/>
      <c r="BO39" s="6"/>
      <c r="BP39" s="6"/>
      <c r="BQ39" s="6"/>
      <c r="BR39" s="6"/>
      <c r="BS39" s="6"/>
      <c r="BT39" s="200">
        <f t="shared" si="2"/>
        <v>72408416</v>
      </c>
      <c r="BU39" s="6">
        <f>+AY39*1.044</f>
        <v>0</v>
      </c>
      <c r="BV39" s="6"/>
      <c r="BW39" s="6"/>
      <c r="BX39" s="6"/>
      <c r="BY39" s="6"/>
      <c r="BZ39" s="6"/>
      <c r="CA39" s="6"/>
      <c r="CB39" s="6"/>
      <c r="CC39" s="6">
        <v>51828416</v>
      </c>
      <c r="CD39" s="6"/>
      <c r="CE39" s="6"/>
      <c r="CF39" s="6"/>
      <c r="CG39" s="6"/>
      <c r="CH39" s="6"/>
      <c r="CI39" s="6"/>
      <c r="CJ39" s="6"/>
      <c r="CK39" s="6"/>
      <c r="CL39" s="6"/>
      <c r="CM39" s="6"/>
      <c r="CN39" s="6"/>
      <c r="CO39" s="6"/>
      <c r="CP39" s="438">
        <f t="shared" si="3"/>
        <v>51828416</v>
      </c>
      <c r="CQ39" s="6"/>
      <c r="CR39" s="6"/>
      <c r="CS39" s="6"/>
      <c r="CT39" s="6"/>
      <c r="CU39" s="6"/>
      <c r="CV39" s="9"/>
      <c r="CW39" s="9"/>
      <c r="CX39" s="9"/>
      <c r="CY39" s="9">
        <v>51828416</v>
      </c>
      <c r="CZ39" s="9"/>
      <c r="DA39" s="9"/>
      <c r="DB39" s="9"/>
      <c r="DC39" s="9"/>
      <c r="DD39" s="9"/>
      <c r="DE39" s="9"/>
      <c r="DF39" s="9"/>
      <c r="DG39" s="9"/>
      <c r="DH39" s="9"/>
      <c r="DI39" s="9"/>
      <c r="DJ39" s="9"/>
      <c r="DK39" s="9"/>
      <c r="DL39" s="447">
        <f t="shared" si="4"/>
        <v>51828416</v>
      </c>
      <c r="DM39" s="27">
        <f t="shared" si="0"/>
        <v>246432999</v>
      </c>
      <c r="DN39" s="459" t="s">
        <v>1166</v>
      </c>
    </row>
    <row r="40" spans="1:118" s="3" customFormat="1" ht="50.1" customHeight="1" x14ac:dyDescent="0.2">
      <c r="A40" s="11">
        <v>1</v>
      </c>
      <c r="B40" s="11" t="s">
        <v>25</v>
      </c>
      <c r="C40" s="11" t="s">
        <v>254</v>
      </c>
      <c r="D40" s="11" t="s">
        <v>362</v>
      </c>
      <c r="E40" s="11" t="s">
        <v>363</v>
      </c>
      <c r="F40" s="54" t="s">
        <v>383</v>
      </c>
      <c r="G40" s="11" t="s">
        <v>384</v>
      </c>
      <c r="H40" s="11">
        <v>1</v>
      </c>
      <c r="I40" s="11">
        <v>2023</v>
      </c>
      <c r="J40" s="11" t="s">
        <v>385</v>
      </c>
      <c r="K40" s="11" t="s">
        <v>105</v>
      </c>
      <c r="L40" s="11" t="s">
        <v>33</v>
      </c>
      <c r="M40" s="11">
        <v>2</v>
      </c>
      <c r="N40" s="61">
        <v>2</v>
      </c>
      <c r="O40" s="62" t="s">
        <v>392</v>
      </c>
      <c r="P40" s="30" t="s">
        <v>393</v>
      </c>
      <c r="Q40" s="13">
        <v>20</v>
      </c>
      <c r="R40" s="83">
        <v>2023</v>
      </c>
      <c r="S40" s="13" t="s">
        <v>394</v>
      </c>
      <c r="T40" s="13" t="s">
        <v>37</v>
      </c>
      <c r="U40" s="13" t="s">
        <v>33</v>
      </c>
      <c r="V40" s="13">
        <v>60</v>
      </c>
      <c r="W40" s="13">
        <v>80</v>
      </c>
      <c r="X40" s="13">
        <v>15</v>
      </c>
      <c r="Y40" s="13">
        <v>15</v>
      </c>
      <c r="Z40" s="13">
        <v>15</v>
      </c>
      <c r="AA40" s="13">
        <v>15</v>
      </c>
      <c r="AB40" s="6">
        <v>49000000</v>
      </c>
      <c r="AC40" s="6"/>
      <c r="AD40" s="6"/>
      <c r="AE40" s="6"/>
      <c r="AF40" s="6"/>
      <c r="AG40" s="6"/>
      <c r="AH40" s="6"/>
      <c r="AI40" s="6"/>
      <c r="AJ40" s="6"/>
      <c r="AK40" s="6"/>
      <c r="AL40" s="6"/>
      <c r="AM40" s="6"/>
      <c r="AN40" s="6"/>
      <c r="AO40" s="6"/>
      <c r="AP40" s="6"/>
      <c r="AQ40" s="6"/>
      <c r="AR40" s="6"/>
      <c r="AS40" s="6"/>
      <c r="AT40" s="6"/>
      <c r="AU40" s="6"/>
      <c r="AV40" s="6"/>
      <c r="AW40" s="6"/>
      <c r="AX40" s="200">
        <f t="shared" si="1"/>
        <v>49000000</v>
      </c>
      <c r="AY40" s="6">
        <v>25928000</v>
      </c>
      <c r="AZ40" s="6"/>
      <c r="BA40" s="6">
        <f>+AD40*1.029</f>
        <v>0</v>
      </c>
      <c r="BB40" s="6"/>
      <c r="BC40" s="6"/>
      <c r="BD40" s="6"/>
      <c r="BE40" s="6"/>
      <c r="BF40" s="6"/>
      <c r="BG40" s="6"/>
      <c r="BH40" s="6"/>
      <c r="BI40" s="6"/>
      <c r="BJ40" s="6"/>
      <c r="BK40" s="6"/>
      <c r="BL40" s="6"/>
      <c r="BM40" s="6"/>
      <c r="BN40" s="6"/>
      <c r="BO40" s="6"/>
      <c r="BP40" s="6"/>
      <c r="BQ40" s="6"/>
      <c r="BR40" s="6"/>
      <c r="BS40" s="6"/>
      <c r="BT40" s="200">
        <f t="shared" si="2"/>
        <v>25928000</v>
      </c>
      <c r="BU40" s="6">
        <v>25928000</v>
      </c>
      <c r="BV40" s="6"/>
      <c r="BW40" s="6"/>
      <c r="BX40" s="6"/>
      <c r="BY40" s="6"/>
      <c r="BZ40" s="6"/>
      <c r="CA40" s="6"/>
      <c r="CB40" s="6"/>
      <c r="CC40" s="6"/>
      <c r="CD40" s="6"/>
      <c r="CE40" s="6"/>
      <c r="CF40" s="6"/>
      <c r="CG40" s="6"/>
      <c r="CH40" s="6"/>
      <c r="CI40" s="6"/>
      <c r="CJ40" s="6"/>
      <c r="CK40" s="6"/>
      <c r="CL40" s="6"/>
      <c r="CM40" s="6"/>
      <c r="CN40" s="6"/>
      <c r="CO40" s="6"/>
      <c r="CP40" s="438">
        <f t="shared" si="3"/>
        <v>25928000</v>
      </c>
      <c r="CQ40" s="6">
        <v>25928000</v>
      </c>
      <c r="CR40" s="6"/>
      <c r="CS40" s="6"/>
      <c r="CT40" s="6"/>
      <c r="CU40" s="6"/>
      <c r="CV40" s="9"/>
      <c r="CW40" s="9"/>
      <c r="CX40" s="9"/>
      <c r="CY40" s="9"/>
      <c r="CZ40" s="9"/>
      <c r="DA40" s="9"/>
      <c r="DB40" s="9"/>
      <c r="DC40" s="9"/>
      <c r="DD40" s="9"/>
      <c r="DE40" s="9"/>
      <c r="DF40" s="9"/>
      <c r="DG40" s="9"/>
      <c r="DH40" s="9"/>
      <c r="DI40" s="9"/>
      <c r="DJ40" s="9"/>
      <c r="DK40" s="9"/>
      <c r="DL40" s="447">
        <f t="shared" si="4"/>
        <v>25928000</v>
      </c>
      <c r="DM40" s="27">
        <f t="shared" si="0"/>
        <v>126784000</v>
      </c>
      <c r="DN40" s="459" t="s">
        <v>1166</v>
      </c>
    </row>
    <row r="41" spans="1:118" s="3" customFormat="1" ht="50.1" customHeight="1" x14ac:dyDescent="0.2">
      <c r="A41" s="11">
        <v>1</v>
      </c>
      <c r="B41" s="11" t="s">
        <v>25</v>
      </c>
      <c r="C41" s="11" t="s">
        <v>254</v>
      </c>
      <c r="D41" s="11" t="s">
        <v>362</v>
      </c>
      <c r="E41" s="11" t="s">
        <v>363</v>
      </c>
      <c r="F41" s="54" t="s">
        <v>383</v>
      </c>
      <c r="G41" s="11" t="s">
        <v>384</v>
      </c>
      <c r="H41" s="11">
        <v>1</v>
      </c>
      <c r="I41" s="11">
        <v>2023</v>
      </c>
      <c r="J41" s="11" t="s">
        <v>385</v>
      </c>
      <c r="K41" s="11" t="s">
        <v>105</v>
      </c>
      <c r="L41" s="11" t="s">
        <v>33</v>
      </c>
      <c r="M41" s="11">
        <v>2</v>
      </c>
      <c r="N41" s="61">
        <v>2</v>
      </c>
      <c r="O41" s="62" t="s">
        <v>395</v>
      </c>
      <c r="P41" s="30" t="s">
        <v>396</v>
      </c>
      <c r="Q41" s="13">
        <v>0</v>
      </c>
      <c r="R41" s="13">
        <v>2023</v>
      </c>
      <c r="S41" s="13" t="s">
        <v>397</v>
      </c>
      <c r="T41" s="13" t="s">
        <v>37</v>
      </c>
      <c r="U41" s="13" t="s">
        <v>33</v>
      </c>
      <c r="V41" s="13">
        <v>6000</v>
      </c>
      <c r="W41" s="13">
        <v>6000</v>
      </c>
      <c r="X41" s="67">
        <v>0</v>
      </c>
      <c r="Y41" s="67">
        <v>2000</v>
      </c>
      <c r="Z41" s="67">
        <v>2000</v>
      </c>
      <c r="AA41" s="68">
        <v>2000</v>
      </c>
      <c r="AB41" s="15">
        <v>0</v>
      </c>
      <c r="AC41" s="15"/>
      <c r="AD41" s="6"/>
      <c r="AE41" s="6"/>
      <c r="AF41" s="6"/>
      <c r="AG41" s="6"/>
      <c r="AH41" s="6"/>
      <c r="AI41" s="6"/>
      <c r="AJ41" s="6"/>
      <c r="AK41" s="6"/>
      <c r="AL41" s="6"/>
      <c r="AM41" s="6"/>
      <c r="AN41" s="6"/>
      <c r="AO41" s="6"/>
      <c r="AP41" s="6"/>
      <c r="AQ41" s="6"/>
      <c r="AR41" s="6"/>
      <c r="AS41" s="6"/>
      <c r="AT41" s="6"/>
      <c r="AU41" s="6"/>
      <c r="AV41" s="6"/>
      <c r="AW41" s="6"/>
      <c r="AX41" s="200">
        <f t="shared" si="1"/>
        <v>0</v>
      </c>
      <c r="AY41" s="6">
        <v>15000000</v>
      </c>
      <c r="AZ41" s="6"/>
      <c r="BA41" s="6"/>
      <c r="BB41" s="6"/>
      <c r="BC41" s="6"/>
      <c r="BD41" s="6"/>
      <c r="BE41" s="6"/>
      <c r="BF41" s="6"/>
      <c r="BG41" s="6"/>
      <c r="BH41" s="6"/>
      <c r="BI41" s="6"/>
      <c r="BJ41" s="6"/>
      <c r="BK41" s="6"/>
      <c r="BL41" s="6"/>
      <c r="BM41" s="6"/>
      <c r="BN41" s="6"/>
      <c r="BO41" s="6"/>
      <c r="BP41" s="6"/>
      <c r="BQ41" s="6"/>
      <c r="BR41" s="6"/>
      <c r="BS41" s="6"/>
      <c r="BT41" s="200">
        <f t="shared" si="2"/>
        <v>15000000</v>
      </c>
      <c r="BU41" s="6">
        <v>15000000</v>
      </c>
      <c r="BV41" s="6"/>
      <c r="BW41" s="6"/>
      <c r="BX41" s="6"/>
      <c r="BY41" s="6"/>
      <c r="BZ41" s="6"/>
      <c r="CA41" s="6"/>
      <c r="CB41" s="6"/>
      <c r="CC41" s="6"/>
      <c r="CD41" s="6"/>
      <c r="CE41" s="6"/>
      <c r="CF41" s="6"/>
      <c r="CG41" s="6"/>
      <c r="CH41" s="6"/>
      <c r="CI41" s="6"/>
      <c r="CJ41" s="6"/>
      <c r="CK41" s="6"/>
      <c r="CL41" s="6"/>
      <c r="CM41" s="6"/>
      <c r="CN41" s="6"/>
      <c r="CO41" s="6"/>
      <c r="CP41" s="438">
        <f t="shared" si="3"/>
        <v>15000000</v>
      </c>
      <c r="CQ41" s="6">
        <v>15000000</v>
      </c>
      <c r="CR41" s="6"/>
      <c r="CS41" s="6"/>
      <c r="CT41" s="6"/>
      <c r="CU41" s="6"/>
      <c r="CV41" s="9"/>
      <c r="CW41" s="9"/>
      <c r="CX41" s="9"/>
      <c r="CY41" s="9"/>
      <c r="CZ41" s="9"/>
      <c r="DA41" s="9"/>
      <c r="DB41" s="9"/>
      <c r="DC41" s="9"/>
      <c r="DD41" s="9"/>
      <c r="DE41" s="9"/>
      <c r="DF41" s="9"/>
      <c r="DG41" s="9"/>
      <c r="DH41" s="9"/>
      <c r="DI41" s="9"/>
      <c r="DJ41" s="9"/>
      <c r="DK41" s="9"/>
      <c r="DL41" s="447">
        <f t="shared" si="4"/>
        <v>15000000</v>
      </c>
      <c r="DM41" s="27">
        <f t="shared" si="0"/>
        <v>45000000</v>
      </c>
      <c r="DN41" s="459" t="s">
        <v>1166</v>
      </c>
    </row>
    <row r="42" spans="1:118" s="3" customFormat="1" ht="50.1" customHeight="1" x14ac:dyDescent="0.2">
      <c r="A42" s="11">
        <v>1</v>
      </c>
      <c r="B42" s="11" t="s">
        <v>25</v>
      </c>
      <c r="C42" s="11" t="s">
        <v>398</v>
      </c>
      <c r="D42" s="11" t="s">
        <v>399</v>
      </c>
      <c r="E42" s="11" t="s">
        <v>400</v>
      </c>
      <c r="F42" s="54" t="s">
        <v>401</v>
      </c>
      <c r="G42" s="11" t="s">
        <v>402</v>
      </c>
      <c r="H42" s="82">
        <v>0.8</v>
      </c>
      <c r="I42" s="11">
        <v>2023</v>
      </c>
      <c r="J42" s="11" t="s">
        <v>403</v>
      </c>
      <c r="K42" s="11" t="s">
        <v>88</v>
      </c>
      <c r="L42" s="11" t="s">
        <v>33</v>
      </c>
      <c r="M42" s="82">
        <v>0.2</v>
      </c>
      <c r="N42" s="84">
        <v>1</v>
      </c>
      <c r="O42" s="62" t="s">
        <v>404</v>
      </c>
      <c r="P42" s="13" t="s">
        <v>405</v>
      </c>
      <c r="Q42" s="66">
        <v>30</v>
      </c>
      <c r="R42" s="13">
        <v>2023</v>
      </c>
      <c r="S42" s="13" t="s">
        <v>406</v>
      </c>
      <c r="T42" s="13" t="s">
        <v>37</v>
      </c>
      <c r="U42" s="13" t="s">
        <v>33</v>
      </c>
      <c r="V42" s="66">
        <v>10</v>
      </c>
      <c r="W42" s="66">
        <v>40</v>
      </c>
      <c r="X42" s="66">
        <v>3</v>
      </c>
      <c r="Y42" s="66">
        <v>6</v>
      </c>
      <c r="Z42" s="66">
        <v>8</v>
      </c>
      <c r="AA42" s="66">
        <v>10</v>
      </c>
      <c r="AB42" s="6"/>
      <c r="AC42" s="6"/>
      <c r="AD42" s="6"/>
      <c r="AE42" s="6"/>
      <c r="AF42" s="6"/>
      <c r="AG42" s="6"/>
      <c r="AH42" s="6"/>
      <c r="AI42" s="6"/>
      <c r="AJ42" s="6">
        <v>53080000</v>
      </c>
      <c r="AK42" s="6"/>
      <c r="AL42" s="6"/>
      <c r="AM42" s="6"/>
      <c r="AN42" s="6"/>
      <c r="AO42" s="6"/>
      <c r="AP42" s="6"/>
      <c r="AQ42" s="6"/>
      <c r="AR42" s="6"/>
      <c r="AS42" s="6"/>
      <c r="AT42" s="6"/>
      <c r="AU42" s="6"/>
      <c r="AV42" s="6"/>
      <c r="AW42" s="6"/>
      <c r="AX42" s="200">
        <f t="shared" si="1"/>
        <v>53080000</v>
      </c>
      <c r="AY42" s="6"/>
      <c r="AZ42" s="6"/>
      <c r="BA42" s="6">
        <f>+AD42*1.029</f>
        <v>0</v>
      </c>
      <c r="BB42" s="6"/>
      <c r="BC42" s="6"/>
      <c r="BD42" s="6"/>
      <c r="BE42" s="6"/>
      <c r="BF42" s="6"/>
      <c r="BG42" s="6">
        <v>30129120</v>
      </c>
      <c r="BH42" s="6"/>
      <c r="BI42" s="6"/>
      <c r="BJ42" s="6"/>
      <c r="BK42" s="6"/>
      <c r="BL42" s="6"/>
      <c r="BM42" s="6"/>
      <c r="BN42" s="6"/>
      <c r="BO42" s="6"/>
      <c r="BP42" s="6"/>
      <c r="BQ42" s="6"/>
      <c r="BR42" s="6"/>
      <c r="BS42" s="6"/>
      <c r="BT42" s="200">
        <f t="shared" si="2"/>
        <v>30129120</v>
      </c>
      <c r="BU42" s="25">
        <v>0</v>
      </c>
      <c r="BV42" s="25"/>
      <c r="BW42" s="6"/>
      <c r="BX42" s="6"/>
      <c r="BY42" s="6"/>
      <c r="BZ42" s="6"/>
      <c r="CA42" s="6"/>
      <c r="CB42" s="6"/>
      <c r="CC42" s="6">
        <v>30129120</v>
      </c>
      <c r="CD42" s="6"/>
      <c r="CE42" s="6"/>
      <c r="CF42" s="6"/>
      <c r="CG42" s="6"/>
      <c r="CH42" s="6"/>
      <c r="CI42" s="6"/>
      <c r="CJ42" s="6"/>
      <c r="CK42" s="6"/>
      <c r="CL42" s="6"/>
      <c r="CM42" s="6"/>
      <c r="CN42" s="6"/>
      <c r="CO42" s="6"/>
      <c r="CP42" s="438">
        <f t="shared" si="3"/>
        <v>30129120</v>
      </c>
      <c r="CQ42" s="6"/>
      <c r="CR42" s="6"/>
      <c r="CS42" s="6"/>
      <c r="CT42" s="6"/>
      <c r="CU42" s="6"/>
      <c r="CV42" s="9"/>
      <c r="CW42" s="9"/>
      <c r="CX42" s="9"/>
      <c r="CY42" s="9">
        <v>30129120</v>
      </c>
      <c r="CZ42" s="9"/>
      <c r="DA42" s="9"/>
      <c r="DB42" s="9"/>
      <c r="DC42" s="9"/>
      <c r="DD42" s="9"/>
      <c r="DE42" s="9"/>
      <c r="DF42" s="9"/>
      <c r="DG42" s="9"/>
      <c r="DH42" s="9"/>
      <c r="DI42" s="9"/>
      <c r="DJ42" s="9"/>
      <c r="DK42" s="9"/>
      <c r="DL42" s="447">
        <f t="shared" si="4"/>
        <v>30129120</v>
      </c>
      <c r="DM42" s="27">
        <f t="shared" si="0"/>
        <v>143467360</v>
      </c>
      <c r="DN42" s="459" t="s">
        <v>1166</v>
      </c>
    </row>
    <row r="43" spans="1:118" s="3" customFormat="1" ht="50.1" customHeight="1" x14ac:dyDescent="0.2">
      <c r="A43" s="11">
        <v>1</v>
      </c>
      <c r="B43" s="11" t="s">
        <v>25</v>
      </c>
      <c r="C43" s="11" t="s">
        <v>398</v>
      </c>
      <c r="D43" s="11" t="s">
        <v>399</v>
      </c>
      <c r="E43" s="11" t="s">
        <v>400</v>
      </c>
      <c r="F43" s="54" t="s">
        <v>401</v>
      </c>
      <c r="G43" s="11" t="s">
        <v>402</v>
      </c>
      <c r="H43" s="82">
        <v>0.8</v>
      </c>
      <c r="I43" s="11">
        <v>2023</v>
      </c>
      <c r="J43" s="11" t="s">
        <v>403</v>
      </c>
      <c r="K43" s="11" t="s">
        <v>88</v>
      </c>
      <c r="L43" s="11" t="s">
        <v>33</v>
      </c>
      <c r="M43" s="82">
        <v>0.2</v>
      </c>
      <c r="N43" s="84">
        <v>1</v>
      </c>
      <c r="O43" s="62" t="s">
        <v>407</v>
      </c>
      <c r="P43" s="13" t="s">
        <v>408</v>
      </c>
      <c r="Q43" s="13">
        <v>10</v>
      </c>
      <c r="R43" s="13">
        <v>2023</v>
      </c>
      <c r="S43" s="13" t="s">
        <v>406</v>
      </c>
      <c r="T43" s="13" t="s">
        <v>37</v>
      </c>
      <c r="U43" s="13" t="s">
        <v>33</v>
      </c>
      <c r="V43" s="66">
        <v>44</v>
      </c>
      <c r="W43" s="66">
        <v>54</v>
      </c>
      <c r="X43" s="67">
        <v>10</v>
      </c>
      <c r="Y43" s="67">
        <v>25</v>
      </c>
      <c r="Z43" s="67">
        <v>40</v>
      </c>
      <c r="AA43" s="85">
        <v>44</v>
      </c>
      <c r="AB43" s="6"/>
      <c r="AC43" s="6"/>
      <c r="AD43" s="6"/>
      <c r="AE43" s="6"/>
      <c r="AF43" s="6"/>
      <c r="AG43" s="6"/>
      <c r="AH43" s="6"/>
      <c r="AI43" s="6"/>
      <c r="AJ43" s="6">
        <v>23733333</v>
      </c>
      <c r="AK43" s="6"/>
      <c r="AL43" s="6"/>
      <c r="AM43" s="6"/>
      <c r="AN43" s="6"/>
      <c r="AO43" s="6"/>
      <c r="AP43" s="6"/>
      <c r="AQ43" s="6"/>
      <c r="AR43" s="6"/>
      <c r="AS43" s="6"/>
      <c r="AT43" s="6"/>
      <c r="AU43" s="6"/>
      <c r="AV43" s="6"/>
      <c r="AW43" s="6"/>
      <c r="AX43" s="200">
        <f t="shared" si="1"/>
        <v>23733333</v>
      </c>
      <c r="AY43" s="6"/>
      <c r="AZ43" s="6"/>
      <c r="BA43" s="6">
        <f>+AD43*1.029</f>
        <v>0</v>
      </c>
      <c r="BB43" s="6"/>
      <c r="BC43" s="6"/>
      <c r="BD43" s="6"/>
      <c r="BE43" s="6"/>
      <c r="BF43" s="6"/>
      <c r="BG43" s="6">
        <v>34608700</v>
      </c>
      <c r="BH43" s="6"/>
      <c r="BI43" s="6"/>
      <c r="BJ43" s="6"/>
      <c r="BK43" s="6"/>
      <c r="BL43" s="6"/>
      <c r="BM43" s="6"/>
      <c r="BN43" s="6"/>
      <c r="BO43" s="6"/>
      <c r="BP43" s="6"/>
      <c r="BQ43" s="6"/>
      <c r="BR43" s="6"/>
      <c r="BS43" s="6"/>
      <c r="BT43" s="200">
        <f t="shared" si="2"/>
        <v>34608700</v>
      </c>
      <c r="BU43" s="6"/>
      <c r="BV43" s="6"/>
      <c r="BW43" s="6"/>
      <c r="BX43" s="6"/>
      <c r="BY43" s="6"/>
      <c r="BZ43" s="6"/>
      <c r="CA43" s="6"/>
      <c r="CB43" s="6"/>
      <c r="CC43" s="6">
        <v>34608700</v>
      </c>
      <c r="CD43" s="6"/>
      <c r="CE43" s="6"/>
      <c r="CF43" s="6"/>
      <c r="CG43" s="6"/>
      <c r="CH43" s="6"/>
      <c r="CI43" s="6"/>
      <c r="CJ43" s="6"/>
      <c r="CK43" s="6"/>
      <c r="CL43" s="6"/>
      <c r="CM43" s="6"/>
      <c r="CN43" s="6"/>
      <c r="CO43" s="6"/>
      <c r="CP43" s="438">
        <f t="shared" si="3"/>
        <v>34608700</v>
      </c>
      <c r="CQ43" s="6"/>
      <c r="CR43" s="6"/>
      <c r="CS43" s="6"/>
      <c r="CT43" s="6"/>
      <c r="CU43" s="6"/>
      <c r="CV43" s="9"/>
      <c r="CW43" s="9"/>
      <c r="CX43" s="9"/>
      <c r="CY43" s="9">
        <v>34608700</v>
      </c>
      <c r="CZ43" s="9"/>
      <c r="DA43" s="9"/>
      <c r="DB43" s="9"/>
      <c r="DC43" s="9"/>
      <c r="DD43" s="9"/>
      <c r="DE43" s="9"/>
      <c r="DF43" s="9"/>
      <c r="DG43" s="9"/>
      <c r="DH43" s="9"/>
      <c r="DI43" s="9"/>
      <c r="DJ43" s="9"/>
      <c r="DK43" s="9"/>
      <c r="DL43" s="447">
        <f t="shared" si="4"/>
        <v>34608700</v>
      </c>
      <c r="DM43" s="27">
        <f t="shared" si="0"/>
        <v>127559433</v>
      </c>
      <c r="DN43" s="459" t="s">
        <v>1166</v>
      </c>
    </row>
    <row r="44" spans="1:118" s="3" customFormat="1" ht="50.1" customHeight="1" x14ac:dyDescent="0.2">
      <c r="A44" s="11">
        <v>1</v>
      </c>
      <c r="B44" s="11" t="s">
        <v>25</v>
      </c>
      <c r="C44" s="11" t="s">
        <v>398</v>
      </c>
      <c r="D44" s="11" t="s">
        <v>399</v>
      </c>
      <c r="E44" s="11" t="s">
        <v>400</v>
      </c>
      <c r="F44" s="54" t="s">
        <v>401</v>
      </c>
      <c r="G44" s="11" t="s">
        <v>402</v>
      </c>
      <c r="H44" s="82">
        <v>0.8</v>
      </c>
      <c r="I44" s="11">
        <v>2023</v>
      </c>
      <c r="J44" s="11" t="s">
        <v>403</v>
      </c>
      <c r="K44" s="11" t="s">
        <v>88</v>
      </c>
      <c r="L44" s="11" t="s">
        <v>33</v>
      </c>
      <c r="M44" s="82">
        <v>0.2</v>
      </c>
      <c r="N44" s="84">
        <v>1</v>
      </c>
      <c r="O44" s="62" t="s">
        <v>409</v>
      </c>
      <c r="P44" s="13" t="s">
        <v>410</v>
      </c>
      <c r="Q44" s="13">
        <v>0</v>
      </c>
      <c r="R44" s="13">
        <v>2023</v>
      </c>
      <c r="S44" s="13" t="s">
        <v>411</v>
      </c>
      <c r="T44" s="13" t="s">
        <v>176</v>
      </c>
      <c r="U44" s="13" t="s">
        <v>139</v>
      </c>
      <c r="V44" s="69">
        <v>1</v>
      </c>
      <c r="W44" s="69">
        <v>1</v>
      </c>
      <c r="X44" s="69">
        <v>1</v>
      </c>
      <c r="Y44" s="69">
        <v>1</v>
      </c>
      <c r="Z44" s="69">
        <v>1</v>
      </c>
      <c r="AA44" s="69">
        <v>1</v>
      </c>
      <c r="AB44" s="6">
        <v>1018610</v>
      </c>
      <c r="AC44" s="6"/>
      <c r="AD44" s="6"/>
      <c r="AE44" s="6"/>
      <c r="AF44" s="6"/>
      <c r="AG44" s="6"/>
      <c r="AH44" s="6"/>
      <c r="AI44" s="6"/>
      <c r="AJ44" s="6"/>
      <c r="AK44" s="6"/>
      <c r="AL44" s="6"/>
      <c r="AM44" s="6"/>
      <c r="AN44" s="6"/>
      <c r="AO44" s="6"/>
      <c r="AP44" s="6"/>
      <c r="AQ44" s="6"/>
      <c r="AR44" s="6"/>
      <c r="AS44" s="6"/>
      <c r="AT44" s="6"/>
      <c r="AU44" s="6"/>
      <c r="AV44" s="6"/>
      <c r="AW44" s="6"/>
      <c r="AX44" s="200">
        <f t="shared" si="1"/>
        <v>1018610</v>
      </c>
      <c r="AY44" s="6">
        <v>1048150</v>
      </c>
      <c r="AZ44" s="6"/>
      <c r="BA44" s="6">
        <f>+AD44*1.029</f>
        <v>0</v>
      </c>
      <c r="BB44" s="6"/>
      <c r="BC44" s="6"/>
      <c r="BD44" s="6"/>
      <c r="BE44" s="6"/>
      <c r="BF44" s="6"/>
      <c r="BG44" s="6"/>
      <c r="BH44" s="6"/>
      <c r="BI44" s="6"/>
      <c r="BJ44" s="6"/>
      <c r="BK44" s="6"/>
      <c r="BL44" s="6"/>
      <c r="BM44" s="6"/>
      <c r="BN44" s="6"/>
      <c r="BO44" s="6"/>
      <c r="BP44" s="6"/>
      <c r="BQ44" s="6"/>
      <c r="BR44" s="6"/>
      <c r="BS44" s="6"/>
      <c r="BT44" s="200">
        <f t="shared" si="2"/>
        <v>1048150</v>
      </c>
      <c r="BU44" s="6">
        <v>1048150</v>
      </c>
      <c r="BV44" s="6"/>
      <c r="BW44" s="6"/>
      <c r="BX44" s="6"/>
      <c r="BY44" s="6"/>
      <c r="BZ44" s="6"/>
      <c r="CA44" s="6"/>
      <c r="CB44" s="6"/>
      <c r="CC44" s="6"/>
      <c r="CD44" s="6"/>
      <c r="CE44" s="6"/>
      <c r="CF44" s="6"/>
      <c r="CG44" s="6"/>
      <c r="CH44" s="6"/>
      <c r="CI44" s="6"/>
      <c r="CJ44" s="6"/>
      <c r="CK44" s="6"/>
      <c r="CL44" s="6"/>
      <c r="CM44" s="6"/>
      <c r="CN44" s="6"/>
      <c r="CO44" s="6"/>
      <c r="CP44" s="438">
        <f t="shared" si="3"/>
        <v>1048150</v>
      </c>
      <c r="CQ44" s="6">
        <v>1048150</v>
      </c>
      <c r="CR44" s="6"/>
      <c r="CS44" s="6"/>
      <c r="CT44" s="6"/>
      <c r="CU44" s="6"/>
      <c r="CV44" s="9"/>
      <c r="CW44" s="9"/>
      <c r="CX44" s="9"/>
      <c r="CY44" s="9"/>
      <c r="CZ44" s="9"/>
      <c r="DA44" s="9"/>
      <c r="DB44" s="9"/>
      <c r="DC44" s="9"/>
      <c r="DD44" s="9"/>
      <c r="DE44" s="9"/>
      <c r="DF44" s="9"/>
      <c r="DG44" s="9"/>
      <c r="DH44" s="9"/>
      <c r="DI44" s="9"/>
      <c r="DJ44" s="9"/>
      <c r="DK44" s="9"/>
      <c r="DL44" s="447">
        <f t="shared" si="4"/>
        <v>1048150</v>
      </c>
      <c r="DM44" s="27">
        <f t="shared" si="0"/>
        <v>4163060</v>
      </c>
      <c r="DN44" s="459" t="s">
        <v>1166</v>
      </c>
    </row>
    <row r="45" spans="1:118" s="3" customFormat="1" ht="50.1" customHeight="1" x14ac:dyDescent="0.2">
      <c r="A45" s="11">
        <v>1</v>
      </c>
      <c r="B45" s="11" t="s">
        <v>25</v>
      </c>
      <c r="C45" s="11" t="s">
        <v>398</v>
      </c>
      <c r="D45" s="11" t="s">
        <v>399</v>
      </c>
      <c r="E45" s="11" t="s">
        <v>400</v>
      </c>
      <c r="F45" s="54" t="s">
        <v>412</v>
      </c>
      <c r="G45" s="11" t="s">
        <v>413</v>
      </c>
      <c r="H45" s="86">
        <v>6.1699999999999998E-2</v>
      </c>
      <c r="I45" s="11">
        <v>2023</v>
      </c>
      <c r="J45" s="11" t="s">
        <v>414</v>
      </c>
      <c r="K45" s="11" t="s">
        <v>88</v>
      </c>
      <c r="L45" s="11" t="s">
        <v>33</v>
      </c>
      <c r="M45" s="82">
        <v>0.4</v>
      </c>
      <c r="N45" s="86">
        <v>0.4617</v>
      </c>
      <c r="O45" s="62" t="s">
        <v>415</v>
      </c>
      <c r="P45" s="30" t="s">
        <v>416</v>
      </c>
      <c r="Q45" s="66">
        <v>30</v>
      </c>
      <c r="R45" s="13">
        <v>2023</v>
      </c>
      <c r="S45" s="13" t="s">
        <v>417</v>
      </c>
      <c r="T45" s="13" t="s">
        <v>37</v>
      </c>
      <c r="U45" s="13" t="s">
        <v>33</v>
      </c>
      <c r="V45" s="66">
        <v>120</v>
      </c>
      <c r="W45" s="66">
        <v>150</v>
      </c>
      <c r="X45" s="66">
        <v>30</v>
      </c>
      <c r="Y45" s="66">
        <v>60</v>
      </c>
      <c r="Z45" s="66">
        <v>90</v>
      </c>
      <c r="AA45" s="66">
        <v>120</v>
      </c>
      <c r="AB45" s="6"/>
      <c r="AC45" s="6"/>
      <c r="AD45" s="6"/>
      <c r="AE45" s="6"/>
      <c r="AF45" s="6"/>
      <c r="AG45" s="6"/>
      <c r="AH45" s="6"/>
      <c r="AI45" s="6"/>
      <c r="AJ45" s="6">
        <v>44000000</v>
      </c>
      <c r="AK45" s="6"/>
      <c r="AL45" s="6"/>
      <c r="AM45" s="6"/>
      <c r="AN45" s="6"/>
      <c r="AO45" s="6"/>
      <c r="AP45" s="6"/>
      <c r="AQ45" s="6"/>
      <c r="AR45" s="6"/>
      <c r="AS45" s="6"/>
      <c r="AT45" s="6"/>
      <c r="AU45" s="6"/>
      <c r="AV45" s="6"/>
      <c r="AW45" s="6"/>
      <c r="AX45" s="200">
        <f t="shared" si="1"/>
        <v>44000000</v>
      </c>
      <c r="AY45" s="6"/>
      <c r="AZ45" s="6"/>
      <c r="BA45" s="6">
        <f>+AD45*1.029</f>
        <v>0</v>
      </c>
      <c r="BB45" s="6"/>
      <c r="BC45" s="6"/>
      <c r="BD45" s="6"/>
      <c r="BE45" s="6"/>
      <c r="BF45" s="6"/>
      <c r="BG45" s="6">
        <v>36220800</v>
      </c>
      <c r="BH45" s="6"/>
      <c r="BI45" s="6"/>
      <c r="BJ45" s="6"/>
      <c r="BK45" s="6"/>
      <c r="BL45" s="6"/>
      <c r="BM45" s="6"/>
      <c r="BN45" s="6"/>
      <c r="BO45" s="6"/>
      <c r="BP45" s="6"/>
      <c r="BQ45" s="6"/>
      <c r="BR45" s="6"/>
      <c r="BS45" s="6"/>
      <c r="BT45" s="200">
        <f t="shared" si="2"/>
        <v>36220800</v>
      </c>
      <c r="BU45" s="6"/>
      <c r="BV45" s="6"/>
      <c r="BW45" s="6"/>
      <c r="BX45" s="6"/>
      <c r="BY45" s="6"/>
      <c r="BZ45" s="6"/>
      <c r="CA45" s="6"/>
      <c r="CB45" s="6"/>
      <c r="CC45" s="6">
        <v>36220800</v>
      </c>
      <c r="CD45" s="6"/>
      <c r="CE45" s="6"/>
      <c r="CF45" s="6"/>
      <c r="CG45" s="6"/>
      <c r="CH45" s="6"/>
      <c r="CI45" s="6"/>
      <c r="CJ45" s="6"/>
      <c r="CK45" s="6"/>
      <c r="CL45" s="6"/>
      <c r="CM45" s="6"/>
      <c r="CN45" s="6"/>
      <c r="CO45" s="6"/>
      <c r="CP45" s="438">
        <f t="shared" si="3"/>
        <v>36220800</v>
      </c>
      <c r="CQ45" s="6"/>
      <c r="CR45" s="6"/>
      <c r="CS45" s="6"/>
      <c r="CT45" s="6"/>
      <c r="CU45" s="6"/>
      <c r="CV45" s="9"/>
      <c r="CW45" s="9"/>
      <c r="CX45" s="9"/>
      <c r="CY45" s="9">
        <v>36220800</v>
      </c>
      <c r="CZ45" s="9"/>
      <c r="DA45" s="9"/>
      <c r="DB45" s="9"/>
      <c r="DC45" s="9"/>
      <c r="DD45" s="9"/>
      <c r="DE45" s="9"/>
      <c r="DF45" s="9"/>
      <c r="DG45" s="9"/>
      <c r="DH45" s="9"/>
      <c r="DI45" s="9"/>
      <c r="DJ45" s="9"/>
      <c r="DK45" s="9"/>
      <c r="DL45" s="447">
        <f t="shared" si="4"/>
        <v>36220800</v>
      </c>
      <c r="DM45" s="27">
        <f t="shared" si="0"/>
        <v>152662400</v>
      </c>
      <c r="DN45" s="459" t="s">
        <v>1166</v>
      </c>
    </row>
    <row r="46" spans="1:118" s="3" customFormat="1" ht="50.1" customHeight="1" x14ac:dyDescent="0.2">
      <c r="A46" s="11">
        <v>1</v>
      </c>
      <c r="B46" s="11" t="s">
        <v>25</v>
      </c>
      <c r="C46" s="11" t="s">
        <v>398</v>
      </c>
      <c r="D46" s="11" t="s">
        <v>399</v>
      </c>
      <c r="E46" s="11" t="s">
        <v>400</v>
      </c>
      <c r="F46" s="54" t="s">
        <v>412</v>
      </c>
      <c r="G46" s="11" t="s">
        <v>413</v>
      </c>
      <c r="H46" s="86">
        <v>6.1699999999999998E-2</v>
      </c>
      <c r="I46" s="11">
        <v>2023</v>
      </c>
      <c r="J46" s="11" t="s">
        <v>414</v>
      </c>
      <c r="K46" s="11" t="s">
        <v>88</v>
      </c>
      <c r="L46" s="11" t="s">
        <v>33</v>
      </c>
      <c r="M46" s="82">
        <v>0.4</v>
      </c>
      <c r="N46" s="86">
        <v>0.4617</v>
      </c>
      <c r="O46" s="62" t="s">
        <v>418</v>
      </c>
      <c r="P46" s="30" t="s">
        <v>419</v>
      </c>
      <c r="Q46" s="13">
        <v>0</v>
      </c>
      <c r="R46" s="13">
        <v>2023</v>
      </c>
      <c r="S46" s="13" t="s">
        <v>420</v>
      </c>
      <c r="T46" s="13" t="s">
        <v>37</v>
      </c>
      <c r="U46" s="13" t="s">
        <v>33</v>
      </c>
      <c r="V46" s="13">
        <v>4</v>
      </c>
      <c r="W46" s="66">
        <v>4</v>
      </c>
      <c r="X46" s="67">
        <v>1</v>
      </c>
      <c r="Y46" s="67">
        <v>2</v>
      </c>
      <c r="Z46" s="67">
        <v>3</v>
      </c>
      <c r="AA46" s="85">
        <v>4</v>
      </c>
      <c r="AB46" s="25">
        <v>0</v>
      </c>
      <c r="AC46" s="25"/>
      <c r="AD46" s="6"/>
      <c r="AE46" s="6"/>
      <c r="AF46" s="6"/>
      <c r="AG46" s="6"/>
      <c r="AH46" s="6"/>
      <c r="AI46" s="6"/>
      <c r="AJ46" s="6"/>
      <c r="AK46" s="6"/>
      <c r="AL46" s="6"/>
      <c r="AM46" s="6"/>
      <c r="AN46" s="6"/>
      <c r="AO46" s="6"/>
      <c r="AP46" s="6"/>
      <c r="AQ46" s="6"/>
      <c r="AR46" s="6"/>
      <c r="AS46" s="6"/>
      <c r="AT46" s="6"/>
      <c r="AU46" s="6"/>
      <c r="AV46" s="6"/>
      <c r="AW46" s="6"/>
      <c r="AX46" s="200">
        <f t="shared" si="1"/>
        <v>0</v>
      </c>
      <c r="AY46" s="6">
        <v>50000000</v>
      </c>
      <c r="AZ46" s="6"/>
      <c r="BA46" s="6"/>
      <c r="BB46" s="6"/>
      <c r="BC46" s="6"/>
      <c r="BD46" s="6"/>
      <c r="BE46" s="6"/>
      <c r="BF46" s="6"/>
      <c r="BG46" s="6"/>
      <c r="BH46" s="6"/>
      <c r="BI46" s="6"/>
      <c r="BJ46" s="6"/>
      <c r="BK46" s="6"/>
      <c r="BL46" s="6"/>
      <c r="BM46" s="6"/>
      <c r="BN46" s="6"/>
      <c r="BO46" s="6"/>
      <c r="BP46" s="6"/>
      <c r="BQ46" s="6"/>
      <c r="BR46" s="6"/>
      <c r="BS46" s="6"/>
      <c r="BT46" s="200">
        <f t="shared" si="2"/>
        <v>50000000</v>
      </c>
      <c r="BU46" s="6">
        <v>50000000</v>
      </c>
      <c r="BV46" s="6"/>
      <c r="BW46" s="6"/>
      <c r="BX46" s="6"/>
      <c r="BY46" s="6"/>
      <c r="BZ46" s="6"/>
      <c r="CA46" s="6"/>
      <c r="CB46" s="6"/>
      <c r="CC46" s="6"/>
      <c r="CD46" s="6"/>
      <c r="CE46" s="6"/>
      <c r="CF46" s="6"/>
      <c r="CG46" s="6"/>
      <c r="CH46" s="6"/>
      <c r="CI46" s="6"/>
      <c r="CJ46" s="6"/>
      <c r="CK46" s="6"/>
      <c r="CL46" s="6"/>
      <c r="CM46" s="6"/>
      <c r="CN46" s="6"/>
      <c r="CO46" s="6"/>
      <c r="CP46" s="438">
        <f t="shared" si="3"/>
        <v>50000000</v>
      </c>
      <c r="CQ46" s="6">
        <v>50000000</v>
      </c>
      <c r="CR46" s="6"/>
      <c r="CS46" s="6"/>
      <c r="CT46" s="6"/>
      <c r="CU46" s="6"/>
      <c r="CV46" s="9"/>
      <c r="CW46" s="9"/>
      <c r="CX46" s="9"/>
      <c r="CY46" s="9"/>
      <c r="CZ46" s="9"/>
      <c r="DA46" s="9"/>
      <c r="DB46" s="9"/>
      <c r="DC46" s="9"/>
      <c r="DD46" s="9"/>
      <c r="DE46" s="9"/>
      <c r="DF46" s="9"/>
      <c r="DG46" s="9"/>
      <c r="DH46" s="9"/>
      <c r="DI46" s="9"/>
      <c r="DJ46" s="9"/>
      <c r="DK46" s="9"/>
      <c r="DL46" s="447">
        <f t="shared" si="4"/>
        <v>50000000</v>
      </c>
      <c r="DM46" s="27">
        <f t="shared" si="0"/>
        <v>150000000</v>
      </c>
      <c r="DN46" s="459" t="s">
        <v>1166</v>
      </c>
    </row>
    <row r="47" spans="1:118" s="3" customFormat="1" ht="50.1" customHeight="1" x14ac:dyDescent="0.2">
      <c r="A47" s="11">
        <v>1</v>
      </c>
      <c r="B47" s="11" t="s">
        <v>25</v>
      </c>
      <c r="C47" s="11" t="s">
        <v>398</v>
      </c>
      <c r="D47" s="11" t="s">
        <v>399</v>
      </c>
      <c r="E47" s="11" t="s">
        <v>400</v>
      </c>
      <c r="F47" s="54" t="s">
        <v>412</v>
      </c>
      <c r="G47" s="11" t="s">
        <v>413</v>
      </c>
      <c r="H47" s="86">
        <v>6.1699999999999998E-2</v>
      </c>
      <c r="I47" s="11">
        <v>2023</v>
      </c>
      <c r="J47" s="11" t="s">
        <v>414</v>
      </c>
      <c r="K47" s="11" t="s">
        <v>88</v>
      </c>
      <c r="L47" s="11" t="s">
        <v>33</v>
      </c>
      <c r="M47" s="82">
        <v>0.4</v>
      </c>
      <c r="N47" s="86">
        <v>0.4617</v>
      </c>
      <c r="O47" s="62" t="s">
        <v>421</v>
      </c>
      <c r="P47" s="13" t="s">
        <v>422</v>
      </c>
      <c r="Q47" s="13">
        <v>30</v>
      </c>
      <c r="R47" s="13">
        <v>2023</v>
      </c>
      <c r="S47" s="13" t="s">
        <v>423</v>
      </c>
      <c r="T47" s="13" t="s">
        <v>37</v>
      </c>
      <c r="U47" s="13" t="s">
        <v>33</v>
      </c>
      <c r="V47" s="66">
        <v>10</v>
      </c>
      <c r="W47" s="66">
        <v>40</v>
      </c>
      <c r="X47" s="67">
        <v>10</v>
      </c>
      <c r="Y47" s="67">
        <v>10</v>
      </c>
      <c r="Z47" s="67">
        <v>10</v>
      </c>
      <c r="AA47" s="85">
        <v>10</v>
      </c>
      <c r="AB47" s="6"/>
      <c r="AC47" s="6"/>
      <c r="AD47" s="6"/>
      <c r="AE47" s="6"/>
      <c r="AF47" s="6"/>
      <c r="AG47" s="6"/>
      <c r="AH47" s="6"/>
      <c r="AI47" s="6"/>
      <c r="AJ47" s="6">
        <v>16760000</v>
      </c>
      <c r="AK47" s="6"/>
      <c r="AL47" s="6"/>
      <c r="AM47" s="6"/>
      <c r="AN47" s="6"/>
      <c r="AO47" s="6"/>
      <c r="AP47" s="6"/>
      <c r="AQ47" s="6"/>
      <c r="AR47" s="6"/>
      <c r="AS47" s="6"/>
      <c r="AT47" s="6"/>
      <c r="AU47" s="6"/>
      <c r="AV47" s="6"/>
      <c r="AW47" s="6"/>
      <c r="AX47" s="200">
        <f t="shared" si="1"/>
        <v>16760000</v>
      </c>
      <c r="AY47" s="6">
        <f>+AB47*1.029</f>
        <v>0</v>
      </c>
      <c r="AZ47" s="6"/>
      <c r="BA47" s="6">
        <f>+AD47*1.029</f>
        <v>0</v>
      </c>
      <c r="BB47" s="6"/>
      <c r="BC47" s="6"/>
      <c r="BD47" s="6"/>
      <c r="BE47" s="6"/>
      <c r="BF47" s="6"/>
      <c r="BG47" s="6">
        <v>26301240</v>
      </c>
      <c r="BH47" s="6"/>
      <c r="BI47" s="6"/>
      <c r="BJ47" s="6"/>
      <c r="BK47" s="6"/>
      <c r="BL47" s="6"/>
      <c r="BM47" s="6"/>
      <c r="BN47" s="6"/>
      <c r="BO47" s="6"/>
      <c r="BP47" s="6"/>
      <c r="BQ47" s="6"/>
      <c r="BR47" s="6"/>
      <c r="BS47" s="6"/>
      <c r="BT47" s="200">
        <f t="shared" si="2"/>
        <v>26301240</v>
      </c>
      <c r="BU47" s="6">
        <f>+AY47*1.044</f>
        <v>0</v>
      </c>
      <c r="BV47" s="6"/>
      <c r="BW47" s="6"/>
      <c r="BX47" s="6"/>
      <c r="BY47" s="6"/>
      <c r="BZ47" s="6"/>
      <c r="CA47" s="6"/>
      <c r="CB47" s="6"/>
      <c r="CC47" s="6">
        <v>26301240</v>
      </c>
      <c r="CD47" s="6"/>
      <c r="CE47" s="6"/>
      <c r="CF47" s="6"/>
      <c r="CG47" s="6"/>
      <c r="CH47" s="6"/>
      <c r="CI47" s="6"/>
      <c r="CJ47" s="6"/>
      <c r="CK47" s="6"/>
      <c r="CL47" s="6"/>
      <c r="CM47" s="6"/>
      <c r="CN47" s="6"/>
      <c r="CO47" s="6"/>
      <c r="CP47" s="438">
        <f t="shared" si="3"/>
        <v>26301240</v>
      </c>
      <c r="CQ47" s="6"/>
      <c r="CR47" s="6"/>
      <c r="CS47" s="6"/>
      <c r="CT47" s="6"/>
      <c r="CU47" s="6"/>
      <c r="CV47" s="9"/>
      <c r="CW47" s="9"/>
      <c r="CX47" s="9"/>
      <c r="CY47" s="9">
        <v>26301240</v>
      </c>
      <c r="CZ47" s="9"/>
      <c r="DA47" s="9"/>
      <c r="DB47" s="9"/>
      <c r="DC47" s="9"/>
      <c r="DD47" s="9"/>
      <c r="DE47" s="9"/>
      <c r="DF47" s="9"/>
      <c r="DG47" s="9"/>
      <c r="DH47" s="9"/>
      <c r="DI47" s="9"/>
      <c r="DJ47" s="9"/>
      <c r="DK47" s="9"/>
      <c r="DL47" s="447">
        <f t="shared" si="4"/>
        <v>26301240</v>
      </c>
      <c r="DM47" s="27">
        <f t="shared" si="0"/>
        <v>95663720</v>
      </c>
      <c r="DN47" s="459" t="s">
        <v>1166</v>
      </c>
    </row>
    <row r="48" spans="1:118" s="3" customFormat="1" ht="50.1" customHeight="1" x14ac:dyDescent="0.2">
      <c r="A48" s="11">
        <v>1</v>
      </c>
      <c r="B48" s="11" t="s">
        <v>25</v>
      </c>
      <c r="C48" s="11" t="s">
        <v>398</v>
      </c>
      <c r="D48" s="11" t="s">
        <v>399</v>
      </c>
      <c r="E48" s="11" t="s">
        <v>400</v>
      </c>
      <c r="F48" s="54" t="s">
        <v>424</v>
      </c>
      <c r="G48" s="11" t="s">
        <v>425</v>
      </c>
      <c r="H48" s="82">
        <v>0.1</v>
      </c>
      <c r="I48" s="11">
        <v>2023</v>
      </c>
      <c r="J48" s="11" t="s">
        <v>426</v>
      </c>
      <c r="K48" s="11" t="s">
        <v>88</v>
      </c>
      <c r="L48" s="11" t="s">
        <v>33</v>
      </c>
      <c r="M48" s="82">
        <v>0.4</v>
      </c>
      <c r="N48" s="82">
        <v>0.5</v>
      </c>
      <c r="O48" s="62" t="s">
        <v>427</v>
      </c>
      <c r="P48" s="13" t="s">
        <v>428</v>
      </c>
      <c r="Q48" s="66">
        <v>10</v>
      </c>
      <c r="R48" s="13">
        <v>2023</v>
      </c>
      <c r="S48" s="13" t="s">
        <v>417</v>
      </c>
      <c r="T48" s="13" t="s">
        <v>37</v>
      </c>
      <c r="U48" s="13" t="s">
        <v>33</v>
      </c>
      <c r="V48" s="66">
        <v>30</v>
      </c>
      <c r="W48" s="66">
        <v>40</v>
      </c>
      <c r="X48" s="67">
        <v>5</v>
      </c>
      <c r="Y48" s="67">
        <v>10</v>
      </c>
      <c r="Z48" s="67">
        <v>10</v>
      </c>
      <c r="AA48" s="85">
        <v>5</v>
      </c>
      <c r="AB48" s="6"/>
      <c r="AC48" s="6"/>
      <c r="AD48" s="6"/>
      <c r="AE48" s="6"/>
      <c r="AF48" s="6"/>
      <c r="AG48" s="6"/>
      <c r="AH48" s="6"/>
      <c r="AI48" s="6"/>
      <c r="AJ48" s="6">
        <v>4000000</v>
      </c>
      <c r="AK48" s="6"/>
      <c r="AL48" s="6"/>
      <c r="AM48" s="6"/>
      <c r="AN48" s="6"/>
      <c r="AO48" s="6"/>
      <c r="AP48" s="6"/>
      <c r="AQ48" s="6"/>
      <c r="AR48" s="6"/>
      <c r="AS48" s="6"/>
      <c r="AT48" s="6"/>
      <c r="AU48" s="6"/>
      <c r="AV48" s="6"/>
      <c r="AW48" s="6"/>
      <c r="AX48" s="200">
        <f t="shared" si="1"/>
        <v>4000000</v>
      </c>
      <c r="AY48" s="6">
        <f>+AB48*1.029</f>
        <v>0</v>
      </c>
      <c r="AZ48" s="6"/>
      <c r="BA48" s="6">
        <f>+AD48*1.029</f>
        <v>0</v>
      </c>
      <c r="BB48" s="6"/>
      <c r="BC48" s="6"/>
      <c r="BD48" s="6"/>
      <c r="BE48" s="6"/>
      <c r="BF48" s="6"/>
      <c r="BG48" s="6">
        <v>8232000</v>
      </c>
      <c r="BH48" s="6"/>
      <c r="BI48" s="6"/>
      <c r="BJ48" s="6"/>
      <c r="BK48" s="6"/>
      <c r="BL48" s="6"/>
      <c r="BM48" s="6"/>
      <c r="BN48" s="6"/>
      <c r="BO48" s="6"/>
      <c r="BP48" s="6"/>
      <c r="BQ48" s="6"/>
      <c r="BR48" s="6"/>
      <c r="BS48" s="6"/>
      <c r="BT48" s="200">
        <f t="shared" si="2"/>
        <v>8232000</v>
      </c>
      <c r="BU48" s="6">
        <f>+AY48*1.044</f>
        <v>0</v>
      </c>
      <c r="BV48" s="6"/>
      <c r="BW48" s="6"/>
      <c r="BX48" s="6"/>
      <c r="BY48" s="6"/>
      <c r="BZ48" s="6"/>
      <c r="CA48" s="6"/>
      <c r="CB48" s="6"/>
      <c r="CC48" s="6">
        <v>8232000</v>
      </c>
      <c r="CD48" s="6"/>
      <c r="CE48" s="6"/>
      <c r="CF48" s="6"/>
      <c r="CG48" s="6"/>
      <c r="CH48" s="6"/>
      <c r="CI48" s="6"/>
      <c r="CJ48" s="6"/>
      <c r="CK48" s="6"/>
      <c r="CL48" s="6"/>
      <c r="CM48" s="6"/>
      <c r="CN48" s="6"/>
      <c r="CO48" s="6"/>
      <c r="CP48" s="438">
        <f t="shared" si="3"/>
        <v>8232000</v>
      </c>
      <c r="CQ48" s="6"/>
      <c r="CR48" s="6"/>
      <c r="CS48" s="6"/>
      <c r="CT48" s="6"/>
      <c r="CU48" s="6"/>
      <c r="CV48" s="9"/>
      <c r="CW48" s="9"/>
      <c r="CX48" s="9"/>
      <c r="CY48" s="9">
        <v>8232000</v>
      </c>
      <c r="CZ48" s="9"/>
      <c r="DA48" s="9"/>
      <c r="DB48" s="9"/>
      <c r="DC48" s="9"/>
      <c r="DD48" s="9"/>
      <c r="DE48" s="9"/>
      <c r="DF48" s="9"/>
      <c r="DG48" s="9"/>
      <c r="DH48" s="9"/>
      <c r="DI48" s="9"/>
      <c r="DJ48" s="9"/>
      <c r="DK48" s="9"/>
      <c r="DL48" s="447">
        <f t="shared" si="4"/>
        <v>8232000</v>
      </c>
      <c r="DM48" s="27">
        <f t="shared" si="0"/>
        <v>28696000</v>
      </c>
      <c r="DN48" s="459" t="s">
        <v>1166</v>
      </c>
    </row>
    <row r="49" spans="1:419" s="3" customFormat="1" ht="50.1" customHeight="1" x14ac:dyDescent="0.2">
      <c r="A49" s="11">
        <v>1</v>
      </c>
      <c r="B49" s="11" t="s">
        <v>25</v>
      </c>
      <c r="C49" s="11" t="s">
        <v>398</v>
      </c>
      <c r="D49" s="11" t="s">
        <v>399</v>
      </c>
      <c r="E49" s="11" t="s">
        <v>400</v>
      </c>
      <c r="F49" s="54" t="s">
        <v>424</v>
      </c>
      <c r="G49" s="11" t="s">
        <v>425</v>
      </c>
      <c r="H49" s="82">
        <v>0.1</v>
      </c>
      <c r="I49" s="11">
        <v>2023</v>
      </c>
      <c r="J49" s="11" t="s">
        <v>426</v>
      </c>
      <c r="K49" s="11" t="s">
        <v>88</v>
      </c>
      <c r="L49" s="11" t="s">
        <v>33</v>
      </c>
      <c r="M49" s="82">
        <v>0.4</v>
      </c>
      <c r="N49" s="82">
        <v>0.5</v>
      </c>
      <c r="O49" s="62" t="s">
        <v>429</v>
      </c>
      <c r="P49" s="30" t="s">
        <v>430</v>
      </c>
      <c r="Q49" s="13">
        <v>0</v>
      </c>
      <c r="R49" s="13">
        <v>2023</v>
      </c>
      <c r="S49" s="13" t="s">
        <v>431</v>
      </c>
      <c r="T49" s="13" t="s">
        <v>37</v>
      </c>
      <c r="U49" s="13" t="s">
        <v>33</v>
      </c>
      <c r="V49" s="66">
        <v>20</v>
      </c>
      <c r="W49" s="66">
        <v>20</v>
      </c>
      <c r="X49" s="67">
        <v>5</v>
      </c>
      <c r="Y49" s="67">
        <v>5</v>
      </c>
      <c r="Z49" s="67">
        <v>5</v>
      </c>
      <c r="AA49" s="85">
        <v>5</v>
      </c>
      <c r="AB49" s="6"/>
      <c r="AC49" s="6"/>
      <c r="AD49" s="6"/>
      <c r="AE49" s="6"/>
      <c r="AF49" s="6"/>
      <c r="AG49" s="6"/>
      <c r="AH49" s="6"/>
      <c r="AI49" s="6"/>
      <c r="AJ49" s="6">
        <v>4000000</v>
      </c>
      <c r="AK49" s="6"/>
      <c r="AL49" s="6"/>
      <c r="AM49" s="6"/>
      <c r="AN49" s="6"/>
      <c r="AO49" s="6"/>
      <c r="AP49" s="6"/>
      <c r="AQ49" s="6"/>
      <c r="AR49" s="6"/>
      <c r="AS49" s="6"/>
      <c r="AT49" s="6"/>
      <c r="AU49" s="6"/>
      <c r="AV49" s="6"/>
      <c r="AW49" s="6"/>
      <c r="AX49" s="200">
        <f t="shared" si="1"/>
        <v>4000000</v>
      </c>
      <c r="AY49" s="6">
        <f>+AB49*1.029</f>
        <v>0</v>
      </c>
      <c r="AZ49" s="6"/>
      <c r="BA49" s="6">
        <f>+AD49*1.029</f>
        <v>0</v>
      </c>
      <c r="BB49" s="6"/>
      <c r="BC49" s="6"/>
      <c r="BD49" s="6"/>
      <c r="BE49" s="6"/>
      <c r="BF49" s="6"/>
      <c r="BG49" s="6">
        <v>23817222</v>
      </c>
      <c r="BH49" s="6"/>
      <c r="BI49" s="6"/>
      <c r="BJ49" s="6"/>
      <c r="BK49" s="6"/>
      <c r="BL49" s="6"/>
      <c r="BM49" s="6"/>
      <c r="BN49" s="6"/>
      <c r="BO49" s="6"/>
      <c r="BP49" s="6"/>
      <c r="BQ49" s="6"/>
      <c r="BR49" s="6"/>
      <c r="BS49" s="6"/>
      <c r="BT49" s="200">
        <f t="shared" si="2"/>
        <v>23817222</v>
      </c>
      <c r="BU49" s="6"/>
      <c r="BV49" s="6"/>
      <c r="BW49" s="6"/>
      <c r="BX49" s="6"/>
      <c r="BY49" s="6"/>
      <c r="BZ49" s="6"/>
      <c r="CA49" s="6"/>
      <c r="CB49" s="6"/>
      <c r="CC49" s="6">
        <v>23817222</v>
      </c>
      <c r="CD49" s="6"/>
      <c r="CE49" s="6"/>
      <c r="CF49" s="6"/>
      <c r="CG49" s="6"/>
      <c r="CH49" s="6"/>
      <c r="CI49" s="6"/>
      <c r="CJ49" s="6"/>
      <c r="CK49" s="6"/>
      <c r="CL49" s="6"/>
      <c r="CM49" s="6"/>
      <c r="CN49" s="6"/>
      <c r="CO49" s="6"/>
      <c r="CP49" s="438">
        <f t="shared" si="3"/>
        <v>23817222</v>
      </c>
      <c r="CQ49" s="6"/>
      <c r="CR49" s="6"/>
      <c r="CS49" s="6"/>
      <c r="CT49" s="6"/>
      <c r="CU49" s="6"/>
      <c r="CV49" s="9"/>
      <c r="CW49" s="9"/>
      <c r="CX49" s="9"/>
      <c r="CY49" s="9">
        <v>23817222</v>
      </c>
      <c r="CZ49" s="9"/>
      <c r="DA49" s="9"/>
      <c r="DB49" s="9"/>
      <c r="DC49" s="9"/>
      <c r="DD49" s="9"/>
      <c r="DE49" s="9"/>
      <c r="DF49" s="9"/>
      <c r="DG49" s="9"/>
      <c r="DH49" s="9"/>
      <c r="DI49" s="9"/>
      <c r="DJ49" s="9"/>
      <c r="DK49" s="9"/>
      <c r="DL49" s="447">
        <f t="shared" si="4"/>
        <v>23817222</v>
      </c>
      <c r="DM49" s="27">
        <f t="shared" si="0"/>
        <v>75451666</v>
      </c>
      <c r="DN49" s="459" t="s">
        <v>1166</v>
      </c>
    </row>
    <row r="50" spans="1:419" s="3" customFormat="1" ht="50.1" customHeight="1" x14ac:dyDescent="0.2">
      <c r="A50" s="11">
        <v>1</v>
      </c>
      <c r="B50" s="11" t="s">
        <v>25</v>
      </c>
      <c r="C50" s="11" t="s">
        <v>398</v>
      </c>
      <c r="D50" s="11" t="s">
        <v>399</v>
      </c>
      <c r="E50" s="11" t="s">
        <v>400</v>
      </c>
      <c r="F50" s="54" t="s">
        <v>401</v>
      </c>
      <c r="G50" s="11" t="s">
        <v>402</v>
      </c>
      <c r="H50" s="82">
        <v>0.8</v>
      </c>
      <c r="I50" s="11">
        <v>2023</v>
      </c>
      <c r="J50" s="11" t="s">
        <v>403</v>
      </c>
      <c r="K50" s="11" t="s">
        <v>88</v>
      </c>
      <c r="L50" s="11" t="s">
        <v>33</v>
      </c>
      <c r="M50" s="82">
        <v>0.2</v>
      </c>
      <c r="N50" s="84">
        <v>1</v>
      </c>
      <c r="O50" s="62" t="s">
        <v>432</v>
      </c>
      <c r="P50" s="13" t="s">
        <v>433</v>
      </c>
      <c r="Q50" s="13">
        <v>1</v>
      </c>
      <c r="R50" s="87">
        <v>2023</v>
      </c>
      <c r="S50" s="13" t="s">
        <v>434</v>
      </c>
      <c r="T50" s="13" t="s">
        <v>37</v>
      </c>
      <c r="U50" s="13" t="s">
        <v>169</v>
      </c>
      <c r="V50" s="13">
        <v>1</v>
      </c>
      <c r="W50" s="66">
        <v>1</v>
      </c>
      <c r="X50" s="67">
        <v>1</v>
      </c>
      <c r="Y50" s="67">
        <v>1</v>
      </c>
      <c r="Z50" s="67">
        <v>1</v>
      </c>
      <c r="AA50" s="85">
        <v>1</v>
      </c>
      <c r="AB50" s="25">
        <v>0</v>
      </c>
      <c r="AC50" s="25"/>
      <c r="AD50" s="6"/>
      <c r="AE50" s="6"/>
      <c r="AF50" s="6"/>
      <c r="AG50" s="6"/>
      <c r="AH50" s="6"/>
      <c r="AI50" s="6"/>
      <c r="AJ50" s="6"/>
      <c r="AK50" s="6"/>
      <c r="AL50" s="6"/>
      <c r="AM50" s="6"/>
      <c r="AN50" s="6"/>
      <c r="AO50" s="6"/>
      <c r="AP50" s="6"/>
      <c r="AQ50" s="6"/>
      <c r="AR50" s="6"/>
      <c r="AS50" s="6"/>
      <c r="AT50" s="6"/>
      <c r="AU50" s="6"/>
      <c r="AV50" s="6"/>
      <c r="AW50" s="6"/>
      <c r="AX50" s="200">
        <f t="shared" si="1"/>
        <v>0</v>
      </c>
      <c r="AY50" s="6">
        <v>1100000</v>
      </c>
      <c r="AZ50" s="6"/>
      <c r="BA50" s="6"/>
      <c r="BB50" s="6"/>
      <c r="BC50" s="6"/>
      <c r="BD50" s="6"/>
      <c r="BE50" s="6"/>
      <c r="BF50" s="6"/>
      <c r="BG50" s="6"/>
      <c r="BH50" s="6"/>
      <c r="BI50" s="6"/>
      <c r="BJ50" s="6"/>
      <c r="BK50" s="6"/>
      <c r="BL50" s="6"/>
      <c r="BM50" s="6"/>
      <c r="BN50" s="6"/>
      <c r="BO50" s="6"/>
      <c r="BP50" s="6"/>
      <c r="BQ50" s="6"/>
      <c r="BR50" s="6"/>
      <c r="BS50" s="6"/>
      <c r="BT50" s="200">
        <f t="shared" si="2"/>
        <v>1100000</v>
      </c>
      <c r="BU50" s="25">
        <v>0</v>
      </c>
      <c r="BV50" s="25"/>
      <c r="BW50" s="6"/>
      <c r="BX50" s="6"/>
      <c r="BY50" s="6"/>
      <c r="BZ50" s="6"/>
      <c r="CA50" s="6"/>
      <c r="CB50" s="6"/>
      <c r="CC50" s="6"/>
      <c r="CD50" s="6"/>
      <c r="CE50" s="6"/>
      <c r="CF50" s="6"/>
      <c r="CG50" s="6"/>
      <c r="CH50" s="6"/>
      <c r="CI50" s="6"/>
      <c r="CJ50" s="6"/>
      <c r="CK50" s="6"/>
      <c r="CL50" s="6"/>
      <c r="CM50" s="6"/>
      <c r="CN50" s="6"/>
      <c r="CO50" s="6"/>
      <c r="CP50" s="438">
        <f t="shared" si="3"/>
        <v>0</v>
      </c>
      <c r="CQ50" s="58">
        <f>SUM(BW50:CP50)</f>
        <v>0</v>
      </c>
      <c r="CR50" s="58"/>
      <c r="CS50" s="6"/>
      <c r="CT50" s="6"/>
      <c r="CU50" s="6"/>
      <c r="CV50" s="9"/>
      <c r="CW50" s="9"/>
      <c r="CX50" s="9"/>
      <c r="CY50" s="9"/>
      <c r="CZ50" s="9"/>
      <c r="DA50" s="9"/>
      <c r="DB50" s="9"/>
      <c r="DC50" s="9"/>
      <c r="DD50" s="9"/>
      <c r="DE50" s="9"/>
      <c r="DF50" s="9"/>
      <c r="DG50" s="9"/>
      <c r="DH50" s="9"/>
      <c r="DI50" s="9"/>
      <c r="DJ50" s="9"/>
      <c r="DK50" s="9"/>
      <c r="DL50" s="447">
        <f t="shared" si="4"/>
        <v>0</v>
      </c>
      <c r="DM50" s="27">
        <f t="shared" si="0"/>
        <v>1100000</v>
      </c>
      <c r="DN50" s="459" t="s">
        <v>1166</v>
      </c>
    </row>
    <row r="51" spans="1:419" s="3" customFormat="1" ht="50.1" customHeight="1" x14ac:dyDescent="0.2">
      <c r="A51" s="88">
        <v>1</v>
      </c>
      <c r="B51" s="88" t="s">
        <v>25</v>
      </c>
      <c r="C51" s="88" t="s">
        <v>398</v>
      </c>
      <c r="D51" s="88" t="s">
        <v>399</v>
      </c>
      <c r="E51" s="88" t="s">
        <v>400</v>
      </c>
      <c r="F51" s="89" t="s">
        <v>401</v>
      </c>
      <c r="G51" s="88" t="s">
        <v>402</v>
      </c>
      <c r="H51" s="90">
        <v>0.8</v>
      </c>
      <c r="I51" s="88">
        <v>2023</v>
      </c>
      <c r="J51" s="88" t="s">
        <v>403</v>
      </c>
      <c r="K51" s="88" t="s">
        <v>88</v>
      </c>
      <c r="L51" s="88" t="s">
        <v>33</v>
      </c>
      <c r="M51" s="90">
        <v>0.2</v>
      </c>
      <c r="N51" s="84">
        <v>1</v>
      </c>
      <c r="O51" s="62" t="s">
        <v>435</v>
      </c>
      <c r="P51" s="13" t="s">
        <v>436</v>
      </c>
      <c r="Q51" s="13">
        <v>0</v>
      </c>
      <c r="R51" s="91">
        <v>2023</v>
      </c>
      <c r="S51" s="30" t="s">
        <v>437</v>
      </c>
      <c r="T51" s="30" t="s">
        <v>37</v>
      </c>
      <c r="U51" s="30" t="s">
        <v>33</v>
      </c>
      <c r="V51" s="30">
        <v>1</v>
      </c>
      <c r="W51" s="92">
        <v>1</v>
      </c>
      <c r="X51" s="93">
        <v>0.25</v>
      </c>
      <c r="Y51" s="93">
        <v>0.5</v>
      </c>
      <c r="Z51" s="93">
        <v>0.75</v>
      </c>
      <c r="AA51" s="92">
        <v>1</v>
      </c>
      <c r="AB51" s="31">
        <v>39200000</v>
      </c>
      <c r="AC51" s="31"/>
      <c r="AD51" s="31"/>
      <c r="AE51" s="31"/>
      <c r="AF51" s="31"/>
      <c r="AG51" s="31"/>
      <c r="AH51" s="31"/>
      <c r="AI51" s="31"/>
      <c r="AJ51" s="31">
        <v>15000000</v>
      </c>
      <c r="AK51" s="31"/>
      <c r="AL51" s="31"/>
      <c r="AM51" s="31"/>
      <c r="AN51" s="31"/>
      <c r="AO51" s="31"/>
      <c r="AP51" s="31"/>
      <c r="AQ51" s="31"/>
      <c r="AR51" s="31"/>
      <c r="AS51" s="31"/>
      <c r="AT51" s="31"/>
      <c r="AU51" s="31"/>
      <c r="AV51" s="31"/>
      <c r="AW51" s="31"/>
      <c r="AX51" s="200">
        <f t="shared" si="1"/>
        <v>54200000</v>
      </c>
      <c r="AY51" s="31">
        <v>24236800</v>
      </c>
      <c r="AZ51" s="31"/>
      <c r="BA51" s="31"/>
      <c r="BB51" s="31"/>
      <c r="BC51" s="31"/>
      <c r="BD51" s="31"/>
      <c r="BE51" s="31"/>
      <c r="BF51" s="31"/>
      <c r="BG51" s="31">
        <v>33248368</v>
      </c>
      <c r="BH51" s="31"/>
      <c r="BI51" s="31"/>
      <c r="BJ51" s="31"/>
      <c r="BK51" s="31"/>
      <c r="BL51" s="31"/>
      <c r="BM51" s="31"/>
      <c r="BN51" s="31"/>
      <c r="BO51" s="31"/>
      <c r="BP51" s="31"/>
      <c r="BQ51" s="31"/>
      <c r="BR51" s="31"/>
      <c r="BS51" s="31"/>
      <c r="BT51" s="200">
        <f t="shared" si="2"/>
        <v>57485168</v>
      </c>
      <c r="BU51" s="31">
        <v>25336800</v>
      </c>
      <c r="BV51" s="31"/>
      <c r="BW51" s="31"/>
      <c r="BX51" s="31"/>
      <c r="BY51" s="31"/>
      <c r="BZ51" s="31"/>
      <c r="CA51" s="31"/>
      <c r="CB51" s="31"/>
      <c r="CC51" s="31">
        <v>36484580</v>
      </c>
      <c r="CD51" s="31"/>
      <c r="CE51" s="31"/>
      <c r="CF51" s="31"/>
      <c r="CG51" s="31"/>
      <c r="CH51" s="31"/>
      <c r="CI51" s="31"/>
      <c r="CJ51" s="31"/>
      <c r="CK51" s="31"/>
      <c r="CL51" s="31"/>
      <c r="CM51" s="31"/>
      <c r="CN51" s="31"/>
      <c r="CO51" s="31"/>
      <c r="CP51" s="438">
        <f t="shared" si="3"/>
        <v>61821380</v>
      </c>
      <c r="CQ51" s="31">
        <v>26836800</v>
      </c>
      <c r="CR51" s="31"/>
      <c r="CS51" s="31"/>
      <c r="CT51" s="31"/>
      <c r="CU51" s="31"/>
      <c r="CV51" s="32"/>
      <c r="CW51" s="32"/>
      <c r="CX51" s="32"/>
      <c r="CY51" s="32">
        <v>36484580</v>
      </c>
      <c r="CZ51" s="32"/>
      <c r="DA51" s="32"/>
      <c r="DB51" s="32"/>
      <c r="DC51" s="32"/>
      <c r="DD51" s="32"/>
      <c r="DE51" s="32"/>
      <c r="DF51" s="32"/>
      <c r="DG51" s="32"/>
      <c r="DH51" s="32"/>
      <c r="DI51" s="32"/>
      <c r="DJ51" s="32"/>
      <c r="DK51" s="32"/>
      <c r="DL51" s="447">
        <f t="shared" si="4"/>
        <v>63321380</v>
      </c>
      <c r="DM51" s="27">
        <f t="shared" si="0"/>
        <v>236827928</v>
      </c>
      <c r="DN51" s="459" t="s">
        <v>1166</v>
      </c>
    </row>
    <row r="52" spans="1:419" s="95" customFormat="1" ht="50.1" customHeight="1" x14ac:dyDescent="0.2">
      <c r="A52" s="11">
        <v>5</v>
      </c>
      <c r="B52" s="11" t="s">
        <v>1298</v>
      </c>
      <c r="C52" s="11" t="s">
        <v>1148</v>
      </c>
      <c r="D52" s="11" t="s">
        <v>1129</v>
      </c>
      <c r="E52" s="11" t="s">
        <v>1130</v>
      </c>
      <c r="F52" s="54" t="s">
        <v>1131</v>
      </c>
      <c r="G52" s="11" t="s">
        <v>1132</v>
      </c>
      <c r="H52" s="404">
        <v>0</v>
      </c>
      <c r="I52" s="88">
        <v>2023</v>
      </c>
      <c r="J52" s="11" t="s">
        <v>1133</v>
      </c>
      <c r="K52" s="11" t="s">
        <v>444</v>
      </c>
      <c r="L52" s="88" t="s">
        <v>33</v>
      </c>
      <c r="M52" s="405">
        <v>1</v>
      </c>
      <c r="N52" s="405">
        <v>1</v>
      </c>
      <c r="O52" s="62" t="s">
        <v>1149</v>
      </c>
      <c r="P52" s="11" t="s">
        <v>1218</v>
      </c>
      <c r="Q52" s="11">
        <v>1</v>
      </c>
      <c r="R52" s="94">
        <v>2023</v>
      </c>
      <c r="S52" s="11" t="s">
        <v>1150</v>
      </c>
      <c r="T52" s="11" t="s">
        <v>32</v>
      </c>
      <c r="U52" s="11" t="s">
        <v>38</v>
      </c>
      <c r="V52" s="11">
        <v>1</v>
      </c>
      <c r="W52" s="61">
        <v>1</v>
      </c>
      <c r="X52" s="61">
        <v>1</v>
      </c>
      <c r="Y52" s="61">
        <v>1</v>
      </c>
      <c r="Z52" s="61">
        <v>1</v>
      </c>
      <c r="AA52" s="61">
        <v>1</v>
      </c>
      <c r="AB52" s="6">
        <v>60000000</v>
      </c>
      <c r="AC52" s="6"/>
      <c r="AD52" s="6"/>
      <c r="AE52" s="6"/>
      <c r="AF52" s="6"/>
      <c r="AG52" s="6"/>
      <c r="AH52" s="6"/>
      <c r="AI52" s="6"/>
      <c r="AJ52" s="6"/>
      <c r="AK52" s="6"/>
      <c r="AL52" s="6"/>
      <c r="AM52" s="6"/>
      <c r="AN52" s="6"/>
      <c r="AO52" s="6"/>
      <c r="AP52" s="6"/>
      <c r="AQ52" s="6"/>
      <c r="AR52" s="6"/>
      <c r="AS52" s="6"/>
      <c r="AT52" s="6"/>
      <c r="AU52" s="6"/>
      <c r="AV52" s="6"/>
      <c r="AW52" s="6"/>
      <c r="AX52" s="200">
        <f t="shared" si="1"/>
        <v>60000000</v>
      </c>
      <c r="AY52" s="6">
        <v>46740000</v>
      </c>
      <c r="AZ52" s="6"/>
      <c r="BA52" s="6"/>
      <c r="BB52" s="6"/>
      <c r="BC52" s="6"/>
      <c r="BD52" s="6"/>
      <c r="BE52" s="6"/>
      <c r="BF52" s="6"/>
      <c r="BG52" s="6"/>
      <c r="BH52" s="6"/>
      <c r="BI52" s="6"/>
      <c r="BJ52" s="6"/>
      <c r="BK52" s="6"/>
      <c r="BL52" s="6"/>
      <c r="BM52" s="6"/>
      <c r="BN52" s="6"/>
      <c r="BO52" s="6"/>
      <c r="BP52" s="6"/>
      <c r="BQ52" s="6"/>
      <c r="BR52" s="6"/>
      <c r="BS52" s="6"/>
      <c r="BT52" s="200">
        <f t="shared" si="2"/>
        <v>46740000</v>
      </c>
      <c r="BU52" s="6">
        <v>46740000</v>
      </c>
      <c r="BV52" s="6"/>
      <c r="BW52" s="6"/>
      <c r="BX52" s="6"/>
      <c r="BY52" s="6"/>
      <c r="BZ52" s="6"/>
      <c r="CA52" s="6"/>
      <c r="CB52" s="6"/>
      <c r="CC52" s="6"/>
      <c r="CD52" s="6"/>
      <c r="CE52" s="6"/>
      <c r="CF52" s="6"/>
      <c r="CG52" s="6"/>
      <c r="CH52" s="6"/>
      <c r="CI52" s="6"/>
      <c r="CJ52" s="6"/>
      <c r="CK52" s="6"/>
      <c r="CL52" s="6"/>
      <c r="CM52" s="6"/>
      <c r="CN52" s="6"/>
      <c r="CO52" s="6"/>
      <c r="CP52" s="438">
        <f t="shared" si="3"/>
        <v>46740000</v>
      </c>
      <c r="CQ52" s="6">
        <v>46740000</v>
      </c>
      <c r="CR52" s="6"/>
      <c r="CS52" s="6"/>
      <c r="CT52" s="6"/>
      <c r="CU52" s="6"/>
      <c r="CV52" s="6"/>
      <c r="CW52" s="6"/>
      <c r="CX52" s="6"/>
      <c r="CY52" s="6"/>
      <c r="CZ52" s="6"/>
      <c r="DA52" s="9"/>
      <c r="DB52" s="9"/>
      <c r="DC52" s="9"/>
      <c r="DD52" s="9"/>
      <c r="DE52" s="9"/>
      <c r="DF52" s="9"/>
      <c r="DG52" s="9"/>
      <c r="DH52" s="9"/>
      <c r="DI52" s="9"/>
      <c r="DJ52" s="9"/>
      <c r="DK52" s="9"/>
      <c r="DL52" s="447">
        <f t="shared" si="4"/>
        <v>46740000</v>
      </c>
      <c r="DM52" s="27">
        <f t="shared" si="0"/>
        <v>200220000</v>
      </c>
      <c r="DN52" s="459" t="s">
        <v>1166</v>
      </c>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c r="IN52" s="3"/>
      <c r="IO52" s="3"/>
      <c r="IP52" s="3"/>
      <c r="IQ52" s="3"/>
      <c r="IR52" s="3"/>
      <c r="IS52" s="3"/>
      <c r="IT52" s="3"/>
      <c r="IU52" s="3"/>
      <c r="IV52" s="3"/>
      <c r="IW52" s="3"/>
      <c r="IX52" s="3"/>
      <c r="IY52" s="3"/>
      <c r="IZ52" s="3"/>
      <c r="JA52" s="3"/>
      <c r="JB52" s="3"/>
      <c r="JC52" s="3"/>
      <c r="JD52" s="3"/>
      <c r="JE52" s="3"/>
      <c r="JF52" s="3"/>
      <c r="JG52" s="3"/>
      <c r="JH52" s="3"/>
      <c r="JI52" s="3"/>
      <c r="JJ52" s="3"/>
      <c r="JK52" s="3"/>
      <c r="JL52" s="3"/>
      <c r="JM52" s="3"/>
      <c r="JN52" s="3"/>
      <c r="JO52" s="3"/>
      <c r="JP52" s="3"/>
      <c r="JQ52" s="3"/>
      <c r="JR52" s="3"/>
      <c r="JS52" s="3"/>
      <c r="JT52" s="3"/>
      <c r="JU52" s="3"/>
      <c r="JV52" s="3"/>
      <c r="JW52" s="3"/>
      <c r="JX52" s="3"/>
      <c r="JY52" s="3"/>
      <c r="JZ52" s="3"/>
      <c r="KA52" s="3"/>
      <c r="KB52" s="3"/>
      <c r="KC52" s="3"/>
      <c r="KD52" s="3"/>
      <c r="KE52" s="3"/>
      <c r="KF52" s="3"/>
      <c r="KG52" s="3"/>
      <c r="KH52" s="3"/>
      <c r="KI52" s="3"/>
      <c r="KJ52" s="3"/>
      <c r="KK52" s="3"/>
      <c r="KL52" s="3"/>
      <c r="KM52" s="3"/>
      <c r="KN52" s="3"/>
      <c r="KO52" s="3"/>
      <c r="KP52" s="3"/>
      <c r="KQ52" s="3"/>
      <c r="KR52" s="3"/>
      <c r="KS52" s="3"/>
      <c r="KT52" s="3"/>
      <c r="KU52" s="3"/>
      <c r="KV52" s="3"/>
      <c r="KW52" s="3"/>
      <c r="KX52" s="3"/>
      <c r="KY52" s="3"/>
      <c r="KZ52" s="3"/>
      <c r="LA52" s="3"/>
      <c r="LB52" s="3"/>
      <c r="LC52" s="3"/>
      <c r="LD52" s="3"/>
      <c r="LE52" s="3"/>
      <c r="LF52" s="3"/>
      <c r="LG52" s="3"/>
      <c r="LH52" s="3"/>
      <c r="LI52" s="3"/>
      <c r="LJ52" s="3"/>
      <c r="LK52" s="3"/>
      <c r="LL52" s="3"/>
      <c r="LM52" s="3"/>
      <c r="LN52" s="3"/>
      <c r="LO52" s="3"/>
      <c r="LP52" s="3"/>
      <c r="LQ52" s="3"/>
      <c r="LR52" s="3"/>
      <c r="LS52" s="3"/>
      <c r="LT52" s="3"/>
      <c r="LU52" s="3"/>
      <c r="LV52" s="3"/>
      <c r="LW52" s="3"/>
      <c r="LX52" s="3"/>
      <c r="LY52" s="3"/>
      <c r="LZ52" s="3"/>
      <c r="MA52" s="3"/>
      <c r="MB52" s="3"/>
      <c r="MC52" s="3"/>
      <c r="MD52" s="3"/>
      <c r="ME52" s="3"/>
      <c r="MF52" s="3"/>
      <c r="MG52" s="3"/>
      <c r="MH52" s="3"/>
      <c r="MI52" s="3"/>
      <c r="MJ52" s="3"/>
      <c r="MK52" s="3"/>
      <c r="ML52" s="3"/>
      <c r="MM52" s="3"/>
      <c r="MN52" s="3"/>
      <c r="MO52" s="3"/>
      <c r="MP52" s="3"/>
      <c r="MQ52" s="3"/>
      <c r="MR52" s="3"/>
      <c r="MS52" s="3"/>
      <c r="MT52" s="3"/>
      <c r="MU52" s="3"/>
      <c r="MV52" s="3"/>
      <c r="MW52" s="3"/>
      <c r="MX52" s="3"/>
      <c r="MY52" s="3"/>
      <c r="MZ52" s="3"/>
      <c r="NA52" s="3"/>
      <c r="NB52" s="3"/>
      <c r="NC52" s="3"/>
      <c r="ND52" s="3"/>
      <c r="NE52" s="3"/>
      <c r="NF52" s="3"/>
      <c r="NG52" s="3"/>
      <c r="NH52" s="3"/>
      <c r="NI52" s="3"/>
      <c r="NJ52" s="3"/>
      <c r="NK52" s="3"/>
      <c r="NL52" s="3"/>
      <c r="NM52" s="3"/>
      <c r="NN52" s="3"/>
      <c r="NO52" s="3"/>
      <c r="NP52" s="3"/>
      <c r="NQ52" s="3"/>
      <c r="NR52" s="3"/>
      <c r="NS52" s="3"/>
      <c r="NT52" s="3"/>
      <c r="NU52" s="3"/>
      <c r="NV52" s="3"/>
      <c r="NW52" s="3"/>
      <c r="NX52" s="3"/>
      <c r="NY52" s="3"/>
      <c r="NZ52" s="3"/>
      <c r="OA52" s="3"/>
      <c r="OB52" s="3"/>
      <c r="OC52" s="3"/>
      <c r="OD52" s="3"/>
      <c r="OE52" s="3"/>
      <c r="OF52" s="3"/>
      <c r="OG52" s="3"/>
      <c r="OH52" s="3"/>
      <c r="OI52" s="3"/>
      <c r="OJ52" s="3"/>
      <c r="OK52" s="3"/>
      <c r="OL52" s="3"/>
      <c r="OM52" s="3"/>
      <c r="ON52" s="3"/>
      <c r="OO52" s="3"/>
      <c r="OP52" s="3"/>
      <c r="OQ52" s="3"/>
      <c r="OR52" s="3"/>
      <c r="OS52" s="3"/>
      <c r="OT52" s="3"/>
      <c r="OU52" s="3"/>
      <c r="OV52" s="3"/>
      <c r="OW52" s="3"/>
      <c r="OX52" s="3"/>
      <c r="OY52" s="3"/>
      <c r="OZ52" s="3"/>
      <c r="PA52" s="3"/>
      <c r="PB52" s="3"/>
      <c r="PC52" s="3"/>
    </row>
    <row r="53" spans="1:419" s="3" customFormat="1" ht="50.1" customHeight="1" x14ac:dyDescent="0.2">
      <c r="A53" s="96">
        <v>5</v>
      </c>
      <c r="B53" s="11" t="s">
        <v>1298</v>
      </c>
      <c r="C53" s="11" t="s">
        <v>1148</v>
      </c>
      <c r="D53" s="11" t="s">
        <v>1299</v>
      </c>
      <c r="E53" s="11" t="s">
        <v>1130</v>
      </c>
      <c r="F53" s="54" t="s">
        <v>1131</v>
      </c>
      <c r="G53" s="11" t="s">
        <v>1132</v>
      </c>
      <c r="H53" s="11">
        <v>0</v>
      </c>
      <c r="I53" s="88">
        <v>2023</v>
      </c>
      <c r="J53" s="11" t="s">
        <v>1133</v>
      </c>
      <c r="K53" s="11" t="s">
        <v>444</v>
      </c>
      <c r="L53" s="88" t="s">
        <v>33</v>
      </c>
      <c r="M53" s="405">
        <v>1</v>
      </c>
      <c r="N53" s="405">
        <v>1</v>
      </c>
      <c r="O53" s="97" t="s">
        <v>1151</v>
      </c>
      <c r="P53" s="13" t="s">
        <v>1219</v>
      </c>
      <c r="Q53" s="13">
        <v>0</v>
      </c>
      <c r="R53" s="87">
        <v>2023</v>
      </c>
      <c r="S53" s="13" t="s">
        <v>1152</v>
      </c>
      <c r="T53" s="13" t="s">
        <v>32</v>
      </c>
      <c r="U53" s="13" t="s">
        <v>33</v>
      </c>
      <c r="V53" s="13">
        <v>1</v>
      </c>
      <c r="W53" s="66">
        <v>1</v>
      </c>
      <c r="X53" s="66">
        <v>1</v>
      </c>
      <c r="Y53" s="66">
        <v>1</v>
      </c>
      <c r="Z53" s="66">
        <v>1</v>
      </c>
      <c r="AA53" s="66">
        <v>1</v>
      </c>
      <c r="AB53" s="6">
        <v>230800000</v>
      </c>
      <c r="AC53" s="7"/>
      <c r="AD53" s="7"/>
      <c r="AE53" s="7"/>
      <c r="AF53" s="7"/>
      <c r="AG53" s="7"/>
      <c r="AH53" s="7"/>
      <c r="AI53" s="7"/>
      <c r="AJ53" s="7"/>
      <c r="AK53" s="7"/>
      <c r="AL53" s="7"/>
      <c r="AM53" s="7"/>
      <c r="AN53" s="7"/>
      <c r="AO53" s="7"/>
      <c r="AP53" s="7"/>
      <c r="AQ53" s="7"/>
      <c r="AR53" s="7"/>
      <c r="AS53" s="7"/>
      <c r="AT53" s="7"/>
      <c r="AU53" s="7"/>
      <c r="AV53" s="7"/>
      <c r="AW53" s="7"/>
      <c r="AX53" s="200">
        <f t="shared" si="1"/>
        <v>230800000</v>
      </c>
      <c r="AY53" s="7">
        <v>193417069</v>
      </c>
      <c r="AZ53" s="7"/>
      <c r="BA53" s="7"/>
      <c r="BB53" s="7"/>
      <c r="BC53" s="7"/>
      <c r="BD53" s="7"/>
      <c r="BE53" s="7"/>
      <c r="BF53" s="7"/>
      <c r="BG53" s="7">
        <v>14113833</v>
      </c>
      <c r="BH53" s="7"/>
      <c r="BI53" s="7"/>
      <c r="BJ53" s="7"/>
      <c r="BK53" s="7"/>
      <c r="BL53" s="7"/>
      <c r="BM53" s="7"/>
      <c r="BN53" s="7"/>
      <c r="BO53" s="7"/>
      <c r="BP53" s="7"/>
      <c r="BQ53" s="7"/>
      <c r="BR53" s="7"/>
      <c r="BS53" s="7"/>
      <c r="BT53" s="200">
        <f t="shared" si="2"/>
        <v>207530902</v>
      </c>
      <c r="BU53" s="7">
        <v>231719905</v>
      </c>
      <c r="BV53" s="7"/>
      <c r="BW53" s="7"/>
      <c r="BX53" s="7"/>
      <c r="BY53" s="7"/>
      <c r="BZ53" s="7"/>
      <c r="CA53" s="7"/>
      <c r="CB53" s="7"/>
      <c r="CC53" s="7">
        <v>83640208</v>
      </c>
      <c r="CD53" s="7"/>
      <c r="CE53" s="7"/>
      <c r="CF53" s="7"/>
      <c r="CG53" s="7"/>
      <c r="CH53" s="7"/>
      <c r="CI53" s="7"/>
      <c r="CJ53" s="7"/>
      <c r="CK53" s="7"/>
      <c r="CL53" s="7"/>
      <c r="CM53" s="7"/>
      <c r="CN53" s="7"/>
      <c r="CO53" s="7"/>
      <c r="CP53" s="438">
        <f t="shared" si="3"/>
        <v>315360113</v>
      </c>
      <c r="CQ53" s="7">
        <v>230819905</v>
      </c>
      <c r="CR53" s="7"/>
      <c r="CS53" s="7"/>
      <c r="CT53" s="7"/>
      <c r="CU53" s="7"/>
      <c r="CV53" s="18"/>
      <c r="CW53" s="18"/>
      <c r="CX53" s="18"/>
      <c r="CY53" s="18">
        <v>102563860</v>
      </c>
      <c r="CZ53" s="18"/>
      <c r="DA53" s="18"/>
      <c r="DB53" s="18"/>
      <c r="DC53" s="18"/>
      <c r="DD53" s="18"/>
      <c r="DE53" s="18"/>
      <c r="DF53" s="18"/>
      <c r="DG53" s="18"/>
      <c r="DH53" s="18"/>
      <c r="DI53" s="18"/>
      <c r="DJ53" s="18"/>
      <c r="DK53" s="18"/>
      <c r="DL53" s="447">
        <f t="shared" si="4"/>
        <v>333383765</v>
      </c>
      <c r="DM53" s="27">
        <f t="shared" si="0"/>
        <v>1087074780</v>
      </c>
      <c r="DN53" s="459" t="s">
        <v>1166</v>
      </c>
    </row>
    <row r="54" spans="1:419" s="3" customFormat="1" ht="50.1" customHeight="1" x14ac:dyDescent="0.2">
      <c r="A54" s="1520" t="s">
        <v>1167</v>
      </c>
      <c r="B54" s="1521"/>
      <c r="C54" s="1521"/>
      <c r="D54" s="1521"/>
      <c r="E54" s="1521"/>
      <c r="F54" s="1521"/>
      <c r="G54" s="1521"/>
      <c r="H54" s="1521"/>
      <c r="I54" s="1521"/>
      <c r="J54" s="1521"/>
      <c r="K54" s="1521"/>
      <c r="L54" s="1521"/>
      <c r="M54" s="1521"/>
      <c r="N54" s="1521"/>
      <c r="O54" s="1521"/>
      <c r="P54" s="1521"/>
      <c r="Q54" s="1521"/>
      <c r="R54" s="1521"/>
      <c r="S54" s="1521"/>
      <c r="T54" s="1521"/>
      <c r="U54" s="1521"/>
      <c r="V54" s="1521"/>
      <c r="W54" s="1521"/>
      <c r="X54" s="1521"/>
      <c r="Y54" s="1521"/>
      <c r="Z54" s="1521"/>
      <c r="AA54" s="1522"/>
      <c r="AB54" s="201">
        <f>SUM(AB4:AB53)</f>
        <v>2874153141</v>
      </c>
      <c r="AC54" s="200"/>
      <c r="AD54" s="200"/>
      <c r="AE54" s="200"/>
      <c r="AF54" s="200"/>
      <c r="AG54" s="200"/>
      <c r="AH54" s="200"/>
      <c r="AI54" s="200"/>
      <c r="AJ54" s="200"/>
      <c r="AK54" s="200"/>
      <c r="AL54" s="200"/>
      <c r="AM54" s="200"/>
      <c r="AN54" s="200"/>
      <c r="AO54" s="200"/>
      <c r="AP54" s="200"/>
      <c r="AQ54" s="200"/>
      <c r="AR54" s="200"/>
      <c r="AS54" s="200"/>
      <c r="AT54" s="200"/>
      <c r="AU54" s="200"/>
      <c r="AV54" s="200"/>
      <c r="AW54" s="200"/>
      <c r="AX54" s="201">
        <f>SUM(AX4:AX53)</f>
        <v>3659694141</v>
      </c>
      <c r="AY54" s="201">
        <f t="shared" ref="AY54:DJ54" si="6">SUM(AY4:AY53)</f>
        <v>2823141999</v>
      </c>
      <c r="AZ54" s="201">
        <f t="shared" si="6"/>
        <v>0</v>
      </c>
      <c r="BA54" s="201">
        <f t="shared" si="6"/>
        <v>0</v>
      </c>
      <c r="BB54" s="201">
        <f t="shared" si="6"/>
        <v>0</v>
      </c>
      <c r="BC54" s="201">
        <f t="shared" si="6"/>
        <v>0</v>
      </c>
      <c r="BD54" s="201">
        <f t="shared" si="6"/>
        <v>0</v>
      </c>
      <c r="BE54" s="201">
        <f t="shared" si="6"/>
        <v>0</v>
      </c>
      <c r="BF54" s="201">
        <f t="shared" si="6"/>
        <v>0</v>
      </c>
      <c r="BG54" s="201">
        <f t="shared" si="6"/>
        <v>808814581</v>
      </c>
      <c r="BH54" s="201">
        <f t="shared" si="6"/>
        <v>309729</v>
      </c>
      <c r="BI54" s="201">
        <f t="shared" si="6"/>
        <v>0</v>
      </c>
      <c r="BJ54" s="201">
        <f t="shared" si="6"/>
        <v>0</v>
      </c>
      <c r="BK54" s="201">
        <f t="shared" si="6"/>
        <v>0</v>
      </c>
      <c r="BL54" s="201">
        <f t="shared" si="6"/>
        <v>0</v>
      </c>
      <c r="BM54" s="201">
        <f t="shared" si="6"/>
        <v>0</v>
      </c>
      <c r="BN54" s="201">
        <f t="shared" si="6"/>
        <v>0</v>
      </c>
      <c r="BO54" s="201">
        <f t="shared" si="6"/>
        <v>0</v>
      </c>
      <c r="BP54" s="201">
        <f t="shared" si="6"/>
        <v>0</v>
      </c>
      <c r="BQ54" s="201">
        <f t="shared" si="6"/>
        <v>0</v>
      </c>
      <c r="BR54" s="201">
        <f t="shared" si="6"/>
        <v>0</v>
      </c>
      <c r="BS54" s="201">
        <f t="shared" si="6"/>
        <v>0</v>
      </c>
      <c r="BT54" s="201">
        <f t="shared" si="6"/>
        <v>3632266309</v>
      </c>
      <c r="BU54" s="201">
        <f t="shared" si="6"/>
        <v>2947360247</v>
      </c>
      <c r="BV54" s="201">
        <f t="shared" si="6"/>
        <v>0</v>
      </c>
      <c r="BW54" s="201">
        <f t="shared" si="6"/>
        <v>0</v>
      </c>
      <c r="BX54" s="201">
        <f t="shared" si="6"/>
        <v>0</v>
      </c>
      <c r="BY54" s="201">
        <f t="shared" si="6"/>
        <v>0</v>
      </c>
      <c r="BZ54" s="201">
        <f t="shared" si="6"/>
        <v>0</v>
      </c>
      <c r="CA54" s="201">
        <f t="shared" si="6"/>
        <v>0</v>
      </c>
      <c r="CB54" s="201">
        <f t="shared" si="6"/>
        <v>0</v>
      </c>
      <c r="CC54" s="201">
        <f t="shared" si="6"/>
        <v>844402422</v>
      </c>
      <c r="CD54" s="201">
        <f t="shared" si="6"/>
        <v>323357</v>
      </c>
      <c r="CE54" s="201">
        <f t="shared" si="6"/>
        <v>0</v>
      </c>
      <c r="CF54" s="201">
        <f t="shared" si="6"/>
        <v>0</v>
      </c>
      <c r="CG54" s="201">
        <f t="shared" si="6"/>
        <v>0</v>
      </c>
      <c r="CH54" s="201">
        <f t="shared" si="6"/>
        <v>0</v>
      </c>
      <c r="CI54" s="201">
        <f t="shared" si="6"/>
        <v>0</v>
      </c>
      <c r="CJ54" s="201">
        <f t="shared" si="6"/>
        <v>0</v>
      </c>
      <c r="CK54" s="201">
        <f t="shared" si="6"/>
        <v>0</v>
      </c>
      <c r="CL54" s="201">
        <f t="shared" si="6"/>
        <v>0</v>
      </c>
      <c r="CM54" s="201">
        <f t="shared" si="6"/>
        <v>0</v>
      </c>
      <c r="CN54" s="201">
        <f t="shared" si="6"/>
        <v>0</v>
      </c>
      <c r="CO54" s="201">
        <f t="shared" si="6"/>
        <v>0</v>
      </c>
      <c r="CP54" s="201">
        <f t="shared" si="6"/>
        <v>3792086026</v>
      </c>
      <c r="CQ54" s="201">
        <f t="shared" si="6"/>
        <v>3087786858</v>
      </c>
      <c r="CR54" s="201">
        <f t="shared" si="6"/>
        <v>0</v>
      </c>
      <c r="CS54" s="201">
        <f t="shared" si="6"/>
        <v>0</v>
      </c>
      <c r="CT54" s="201">
        <f t="shared" si="6"/>
        <v>0</v>
      </c>
      <c r="CU54" s="201">
        <f t="shared" si="6"/>
        <v>0</v>
      </c>
      <c r="CV54" s="201">
        <f t="shared" si="6"/>
        <v>0</v>
      </c>
      <c r="CW54" s="201">
        <f t="shared" si="6"/>
        <v>0</v>
      </c>
      <c r="CX54" s="201">
        <f t="shared" si="6"/>
        <v>0</v>
      </c>
      <c r="CY54" s="201">
        <f t="shared" si="6"/>
        <v>881556128</v>
      </c>
      <c r="CZ54" s="201">
        <f t="shared" si="6"/>
        <v>337585</v>
      </c>
      <c r="DA54" s="201">
        <f t="shared" si="6"/>
        <v>0</v>
      </c>
      <c r="DB54" s="201">
        <f t="shared" si="6"/>
        <v>0</v>
      </c>
      <c r="DC54" s="201">
        <f t="shared" si="6"/>
        <v>0</v>
      </c>
      <c r="DD54" s="201">
        <f t="shared" si="6"/>
        <v>0</v>
      </c>
      <c r="DE54" s="201">
        <f t="shared" si="6"/>
        <v>0</v>
      </c>
      <c r="DF54" s="201">
        <f t="shared" si="6"/>
        <v>0</v>
      </c>
      <c r="DG54" s="201">
        <f t="shared" si="6"/>
        <v>0</v>
      </c>
      <c r="DH54" s="201">
        <f t="shared" si="6"/>
        <v>0</v>
      </c>
      <c r="DI54" s="201">
        <f t="shared" si="6"/>
        <v>0</v>
      </c>
      <c r="DJ54" s="201">
        <f t="shared" si="6"/>
        <v>0</v>
      </c>
      <c r="DK54" s="201">
        <f t="shared" ref="DK54:DM54" si="7">SUM(DK4:DK53)</f>
        <v>0</v>
      </c>
      <c r="DL54" s="201">
        <f t="shared" si="7"/>
        <v>3969680571</v>
      </c>
      <c r="DM54" s="201">
        <f t="shared" si="7"/>
        <v>15053727047</v>
      </c>
      <c r="DN54" s="202" t="s">
        <v>1166</v>
      </c>
      <c r="DO54" s="460"/>
    </row>
  </sheetData>
  <mergeCells count="107">
    <mergeCell ref="A2:A3"/>
    <mergeCell ref="B2:B3"/>
    <mergeCell ref="C2:C3"/>
    <mergeCell ref="E2:E3"/>
    <mergeCell ref="G2:G3"/>
    <mergeCell ref="H2:N2"/>
    <mergeCell ref="O2:O3"/>
    <mergeCell ref="AX1:AX3"/>
    <mergeCell ref="AY1:BS1"/>
    <mergeCell ref="AY2:AY3"/>
    <mergeCell ref="BA2:BA3"/>
    <mergeCell ref="BB2:BB3"/>
    <mergeCell ref="BC2:BC3"/>
    <mergeCell ref="A1:C1"/>
    <mergeCell ref="D1:E1"/>
    <mergeCell ref="F1:N1"/>
    <mergeCell ref="O1:W1"/>
    <mergeCell ref="P2:P3"/>
    <mergeCell ref="Q2:W2"/>
    <mergeCell ref="X2:AA2"/>
    <mergeCell ref="AB2:AB3"/>
    <mergeCell ref="AD2:AD3"/>
    <mergeCell ref="AE2:AE3"/>
    <mergeCell ref="AI2:AI3"/>
    <mergeCell ref="DL1:DL3"/>
    <mergeCell ref="DM1:DM3"/>
    <mergeCell ref="DN1:DN3"/>
    <mergeCell ref="BT1:BT3"/>
    <mergeCell ref="BU1:CO1"/>
    <mergeCell ref="CP1:CP3"/>
    <mergeCell ref="CQ1:DK1"/>
    <mergeCell ref="X1:AA1"/>
    <mergeCell ref="AB1:AW1"/>
    <mergeCell ref="AR2:AR3"/>
    <mergeCell ref="AS2:AS3"/>
    <mergeCell ref="AT2:AT3"/>
    <mergeCell ref="AU2:AU3"/>
    <mergeCell ref="AV2:AV3"/>
    <mergeCell ref="AW2:AW3"/>
    <mergeCell ref="AL2:AL3"/>
    <mergeCell ref="AM2:AM3"/>
    <mergeCell ref="AN2:AN3"/>
    <mergeCell ref="AO2:AO3"/>
    <mergeCell ref="AP2:AP3"/>
    <mergeCell ref="AQ2:AQ3"/>
    <mergeCell ref="AF2:AF3"/>
    <mergeCell ref="AG2:AG3"/>
    <mergeCell ref="AH2:AH3"/>
    <mergeCell ref="AJ2:AJ3"/>
    <mergeCell ref="AK2:AK3"/>
    <mergeCell ref="BJ2:BJ3"/>
    <mergeCell ref="BK2:BK3"/>
    <mergeCell ref="BL2:BL3"/>
    <mergeCell ref="BM2:BM3"/>
    <mergeCell ref="BN2:BN3"/>
    <mergeCell ref="BO2:BO3"/>
    <mergeCell ref="BD2:BD3"/>
    <mergeCell ref="BE2:BE3"/>
    <mergeCell ref="BF2:BF3"/>
    <mergeCell ref="BG2:BG3"/>
    <mergeCell ref="BH2:BH3"/>
    <mergeCell ref="BI2:BI3"/>
    <mergeCell ref="BX2:BX3"/>
    <mergeCell ref="BY2:BY3"/>
    <mergeCell ref="BZ2:BZ3"/>
    <mergeCell ref="CA2:CA3"/>
    <mergeCell ref="CB2:CB3"/>
    <mergeCell ref="CC2:CC3"/>
    <mergeCell ref="BP2:BP3"/>
    <mergeCell ref="BQ2:BQ3"/>
    <mergeCell ref="BR2:BR3"/>
    <mergeCell ref="BS2:BS3"/>
    <mergeCell ref="BU2:BU3"/>
    <mergeCell ref="BW2:BW3"/>
    <mergeCell ref="CM2:CM3"/>
    <mergeCell ref="CN2:CN3"/>
    <mergeCell ref="CO2:CO3"/>
    <mergeCell ref="CD2:CD3"/>
    <mergeCell ref="CE2:CE3"/>
    <mergeCell ref="CF2:CF3"/>
    <mergeCell ref="CG2:CG3"/>
    <mergeCell ref="CH2:CH3"/>
    <mergeCell ref="CI2:CI3"/>
    <mergeCell ref="DJ2:DJ3"/>
    <mergeCell ref="DK2:DK3"/>
    <mergeCell ref="A54:AA54"/>
    <mergeCell ref="DD2:DD3"/>
    <mergeCell ref="DE2:DE3"/>
    <mergeCell ref="DF2:DF3"/>
    <mergeCell ref="DG2:DG3"/>
    <mergeCell ref="DH2:DH3"/>
    <mergeCell ref="DI2:DI3"/>
    <mergeCell ref="CX2:CX3"/>
    <mergeCell ref="CY2:CY3"/>
    <mergeCell ref="CZ2:CZ3"/>
    <mergeCell ref="DA2:DA3"/>
    <mergeCell ref="DB2:DB3"/>
    <mergeCell ref="DC2:DC3"/>
    <mergeCell ref="CQ2:CQ3"/>
    <mergeCell ref="CS2:CS3"/>
    <mergeCell ref="CT2:CT3"/>
    <mergeCell ref="CU2:CU3"/>
    <mergeCell ref="CV2:CV3"/>
    <mergeCell ref="CW2:CW3"/>
    <mergeCell ref="CJ2:CJ3"/>
    <mergeCell ref="CK2:CK3"/>
    <mergeCell ref="CL2:CL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8"/>
  <dimension ref="A1:DP23"/>
  <sheetViews>
    <sheetView topLeftCell="D19" workbookViewId="0">
      <selection activeCell="K25" sqref="K25"/>
    </sheetView>
  </sheetViews>
  <sheetFormatPr baseColWidth="10" defaultRowHeight="15" x14ac:dyDescent="0.25"/>
  <cols>
    <col min="117" max="117" width="17.28515625" customWidth="1"/>
  </cols>
  <sheetData>
    <row r="1" spans="1:119" s="3" customFormat="1" ht="41.25" customHeight="1" thickBot="1" x14ac:dyDescent="0.25">
      <c r="A1" s="1490" t="s">
        <v>14</v>
      </c>
      <c r="B1" s="1491"/>
      <c r="C1" s="1492"/>
      <c r="D1" s="1493" t="s">
        <v>1212</v>
      </c>
      <c r="E1" s="1494"/>
      <c r="F1" s="1485" t="s">
        <v>1213</v>
      </c>
      <c r="G1" s="1486"/>
      <c r="H1" s="1486"/>
      <c r="I1" s="1486"/>
      <c r="J1" s="1486"/>
      <c r="K1" s="1486"/>
      <c r="L1" s="1486"/>
      <c r="M1" s="1486"/>
      <c r="N1" s="1487"/>
      <c r="O1" s="1485" t="s">
        <v>1191</v>
      </c>
      <c r="P1" s="1486"/>
      <c r="Q1" s="1486"/>
      <c r="R1" s="1486"/>
      <c r="S1" s="1486"/>
      <c r="T1" s="1486"/>
      <c r="U1" s="1486"/>
      <c r="V1" s="1486"/>
      <c r="W1" s="1487"/>
      <c r="X1" s="1485" t="s">
        <v>1200</v>
      </c>
      <c r="Y1" s="1486"/>
      <c r="Z1" s="1486"/>
      <c r="AA1" s="1487"/>
      <c r="AB1" s="1485" t="s">
        <v>1214</v>
      </c>
      <c r="AC1" s="1486"/>
      <c r="AD1" s="1486"/>
      <c r="AE1" s="1486"/>
      <c r="AF1" s="1486"/>
      <c r="AG1" s="1486"/>
      <c r="AH1" s="1486"/>
      <c r="AI1" s="1486"/>
      <c r="AJ1" s="1486"/>
      <c r="AK1" s="1486"/>
      <c r="AL1" s="1486"/>
      <c r="AM1" s="1486"/>
      <c r="AN1" s="1486"/>
      <c r="AO1" s="1486"/>
      <c r="AP1" s="1486"/>
      <c r="AQ1" s="1486"/>
      <c r="AR1" s="1486"/>
      <c r="AS1" s="1486"/>
      <c r="AT1" s="1486"/>
      <c r="AU1" s="1486"/>
      <c r="AV1" s="1486"/>
      <c r="AW1" s="1487"/>
      <c r="AX1" s="1482" t="s">
        <v>0</v>
      </c>
      <c r="AY1" s="1485" t="s">
        <v>1215</v>
      </c>
      <c r="AZ1" s="1486"/>
      <c r="BA1" s="1486"/>
      <c r="BB1" s="1486"/>
      <c r="BC1" s="1486"/>
      <c r="BD1" s="1486"/>
      <c r="BE1" s="1486"/>
      <c r="BF1" s="1486"/>
      <c r="BG1" s="1486"/>
      <c r="BH1" s="1486"/>
      <c r="BI1" s="1486"/>
      <c r="BJ1" s="1486"/>
      <c r="BK1" s="1486"/>
      <c r="BL1" s="1486"/>
      <c r="BM1" s="1486"/>
      <c r="BN1" s="1486"/>
      <c r="BO1" s="1486"/>
      <c r="BP1" s="1486"/>
      <c r="BQ1" s="1486"/>
      <c r="BR1" s="1486"/>
      <c r="BS1" s="1487"/>
      <c r="BT1" s="1482" t="s">
        <v>2</v>
      </c>
      <c r="BU1" s="1485" t="s">
        <v>1216</v>
      </c>
      <c r="BV1" s="1486"/>
      <c r="BW1" s="1486"/>
      <c r="BX1" s="1486"/>
      <c r="BY1" s="1486"/>
      <c r="BZ1" s="1486"/>
      <c r="CA1" s="1486"/>
      <c r="CB1" s="1486"/>
      <c r="CC1" s="1486"/>
      <c r="CD1" s="1486"/>
      <c r="CE1" s="1486"/>
      <c r="CF1" s="1486"/>
      <c r="CG1" s="1486"/>
      <c r="CH1" s="1486"/>
      <c r="CI1" s="1486"/>
      <c r="CJ1" s="1486"/>
      <c r="CK1" s="1486"/>
      <c r="CL1" s="1486"/>
      <c r="CM1" s="1486"/>
      <c r="CN1" s="1486"/>
      <c r="CO1" s="1487"/>
      <c r="CP1" s="1482" t="s">
        <v>3</v>
      </c>
      <c r="CQ1" s="1506" t="s">
        <v>1217</v>
      </c>
      <c r="CR1" s="1507"/>
      <c r="CS1" s="1507"/>
      <c r="CT1" s="1507"/>
      <c r="CU1" s="1507"/>
      <c r="CV1" s="1507"/>
      <c r="CW1" s="1507"/>
      <c r="CX1" s="1507"/>
      <c r="CY1" s="1507"/>
      <c r="CZ1" s="1507"/>
      <c r="DA1" s="1507"/>
      <c r="DB1" s="1507"/>
      <c r="DC1" s="1507"/>
      <c r="DD1" s="1507"/>
      <c r="DE1" s="1507"/>
      <c r="DF1" s="1507"/>
      <c r="DG1" s="1507"/>
      <c r="DH1" s="1507"/>
      <c r="DI1" s="1507"/>
      <c r="DJ1" s="1507"/>
      <c r="DK1" s="1508"/>
      <c r="DL1" s="1482" t="s">
        <v>5</v>
      </c>
      <c r="DM1" s="1451" t="s">
        <v>6</v>
      </c>
      <c r="DN1" s="1451" t="s">
        <v>1160</v>
      </c>
    </row>
    <row r="2" spans="1:119" s="3" customFormat="1" ht="28.5" customHeight="1" thickBot="1" x14ac:dyDescent="0.25">
      <c r="A2" s="1472" t="s">
        <v>14</v>
      </c>
      <c r="B2" s="1472" t="s">
        <v>15</v>
      </c>
      <c r="C2" s="1474" t="s">
        <v>15</v>
      </c>
      <c r="D2" s="53" t="s">
        <v>7</v>
      </c>
      <c r="E2" s="1476" t="s">
        <v>8</v>
      </c>
      <c r="F2" s="53" t="s">
        <v>9</v>
      </c>
      <c r="G2" s="1478" t="s">
        <v>10</v>
      </c>
      <c r="H2" s="1460" t="s">
        <v>11</v>
      </c>
      <c r="I2" s="1461"/>
      <c r="J2" s="1461"/>
      <c r="K2" s="1461"/>
      <c r="L2" s="1461"/>
      <c r="M2" s="1461"/>
      <c r="N2" s="1462"/>
      <c r="O2" s="1480" t="s">
        <v>12</v>
      </c>
      <c r="P2" s="1480" t="s">
        <v>13</v>
      </c>
      <c r="Q2" s="1460" t="s">
        <v>11</v>
      </c>
      <c r="R2" s="1461"/>
      <c r="S2" s="1461"/>
      <c r="T2" s="1461"/>
      <c r="U2" s="1461"/>
      <c r="V2" s="1461"/>
      <c r="W2" s="1462"/>
      <c r="X2" s="1460" t="s">
        <v>1192</v>
      </c>
      <c r="Y2" s="1461"/>
      <c r="Z2" s="1461"/>
      <c r="AA2" s="1461"/>
      <c r="AB2" s="1456" t="s">
        <v>1243</v>
      </c>
      <c r="AC2" s="175" t="s">
        <v>1240</v>
      </c>
      <c r="AD2" s="1456" t="s">
        <v>1244</v>
      </c>
      <c r="AE2" s="1464" t="s">
        <v>1245</v>
      </c>
      <c r="AF2" s="1451" t="s">
        <v>1246</v>
      </c>
      <c r="AG2" s="1451" t="s">
        <v>1247</v>
      </c>
      <c r="AH2" s="1451" t="s">
        <v>1248</v>
      </c>
      <c r="AI2" s="1451" t="s">
        <v>1249</v>
      </c>
      <c r="AJ2" s="1451" t="s">
        <v>1250</v>
      </c>
      <c r="AK2" s="1451" t="s">
        <v>1251</v>
      </c>
      <c r="AL2" s="1451" t="s">
        <v>1252</v>
      </c>
      <c r="AM2" s="1451" t="s">
        <v>1253</v>
      </c>
      <c r="AN2" s="1451" t="s">
        <v>1254</v>
      </c>
      <c r="AO2" s="1451" t="s">
        <v>1255</v>
      </c>
      <c r="AP2" s="1451" t="s">
        <v>1206</v>
      </c>
      <c r="AQ2" s="1470" t="s">
        <v>1256</v>
      </c>
      <c r="AR2" s="1466" t="s">
        <v>1257</v>
      </c>
      <c r="AS2" s="1468" t="s">
        <v>1270</v>
      </c>
      <c r="AT2" s="1468" t="s">
        <v>1259</v>
      </c>
      <c r="AU2" s="1468" t="s">
        <v>1258</v>
      </c>
      <c r="AV2" s="1495" t="s">
        <v>1234</v>
      </c>
      <c r="AW2" s="1495" t="s">
        <v>1242</v>
      </c>
      <c r="AX2" s="1483"/>
      <c r="AY2" s="1488" t="s">
        <v>1</v>
      </c>
      <c r="AZ2" s="177" t="s">
        <v>1269</v>
      </c>
      <c r="BA2" s="1488" t="s">
        <v>1244</v>
      </c>
      <c r="BB2" s="1488" t="s">
        <v>1161</v>
      </c>
      <c r="BC2" s="1488" t="s">
        <v>1246</v>
      </c>
      <c r="BD2" s="1488" t="s">
        <v>1247</v>
      </c>
      <c r="BE2" s="1458" t="s">
        <v>1260</v>
      </c>
      <c r="BF2" s="1458" t="s">
        <v>1261</v>
      </c>
      <c r="BG2" s="1458" t="s">
        <v>1250</v>
      </c>
      <c r="BH2" s="1458" t="s">
        <v>1262</v>
      </c>
      <c r="BI2" s="1458" t="s">
        <v>1263</v>
      </c>
      <c r="BJ2" s="1458" t="s">
        <v>1264</v>
      </c>
      <c r="BK2" s="1458" t="s">
        <v>1254</v>
      </c>
      <c r="BL2" s="1458" t="s">
        <v>1255</v>
      </c>
      <c r="BM2" s="1458" t="s">
        <v>1265</v>
      </c>
      <c r="BN2" s="1458" t="s">
        <v>1266</v>
      </c>
      <c r="BO2" s="1488" t="s">
        <v>1267</v>
      </c>
      <c r="BP2" s="1456" t="s">
        <v>1271</v>
      </c>
      <c r="BQ2" s="1451" t="s">
        <v>1258</v>
      </c>
      <c r="BR2" s="1451" t="s">
        <v>1234</v>
      </c>
      <c r="BS2" s="1451" t="s">
        <v>1242</v>
      </c>
      <c r="BT2" s="1504" t="e">
        <f>+#REF!*1.029</f>
        <v>#REF!</v>
      </c>
      <c r="BU2" s="1451" t="s">
        <v>1243</v>
      </c>
      <c r="BV2" s="181" t="s">
        <v>1272</v>
      </c>
      <c r="BW2" s="1451" t="s">
        <v>1274</v>
      </c>
      <c r="BX2" s="1451" t="s">
        <v>1161</v>
      </c>
      <c r="BY2" s="1451" t="s">
        <v>1246</v>
      </c>
      <c r="BZ2" s="1451" t="s">
        <v>1247</v>
      </c>
      <c r="CA2" s="1451" t="s">
        <v>1275</v>
      </c>
      <c r="CB2" s="1451" t="s">
        <v>1261</v>
      </c>
      <c r="CC2" s="1458" t="s">
        <v>1250</v>
      </c>
      <c r="CD2" s="1451" t="s">
        <v>1276</v>
      </c>
      <c r="CE2" s="1451" t="s">
        <v>1252</v>
      </c>
      <c r="CF2" s="1451" t="s">
        <v>1277</v>
      </c>
      <c r="CG2" s="1451" t="s">
        <v>1278</v>
      </c>
      <c r="CH2" s="1451" t="s">
        <v>1279</v>
      </c>
      <c r="CI2" s="1451" t="s">
        <v>1280</v>
      </c>
      <c r="CJ2" s="1451" t="s">
        <v>1281</v>
      </c>
      <c r="CK2" s="1451" t="s">
        <v>1267</v>
      </c>
      <c r="CL2" s="1451" t="s">
        <v>1268</v>
      </c>
      <c r="CM2" s="1451" t="s">
        <v>1258</v>
      </c>
      <c r="CN2" s="1451" t="s">
        <v>1234</v>
      </c>
      <c r="CO2" s="1451" t="s">
        <v>1242</v>
      </c>
      <c r="CP2" s="1483"/>
      <c r="CQ2" s="1456" t="s">
        <v>4</v>
      </c>
      <c r="CR2" s="176" t="s">
        <v>1282</v>
      </c>
      <c r="CS2" s="1456" t="s">
        <v>1244</v>
      </c>
      <c r="CT2" s="1456" t="s">
        <v>1162</v>
      </c>
      <c r="CU2" s="1451" t="s">
        <v>1285</v>
      </c>
      <c r="CV2" s="1451" t="s">
        <v>1286</v>
      </c>
      <c r="CW2" s="1451" t="s">
        <v>1287</v>
      </c>
      <c r="CX2" s="1451" t="s">
        <v>1261</v>
      </c>
      <c r="CY2" s="1451" t="s">
        <v>1288</v>
      </c>
      <c r="CZ2" s="1451" t="s">
        <v>1289</v>
      </c>
      <c r="DA2" s="1451" t="s">
        <v>1290</v>
      </c>
      <c r="DB2" s="1451" t="s">
        <v>1235</v>
      </c>
      <c r="DC2" s="1451" t="s">
        <v>1291</v>
      </c>
      <c r="DD2" s="1451" t="s">
        <v>1292</v>
      </c>
      <c r="DE2" s="1451" t="s">
        <v>1265</v>
      </c>
      <c r="DF2" s="1451" t="s">
        <v>1267</v>
      </c>
      <c r="DG2" s="1451" t="s">
        <v>1222</v>
      </c>
      <c r="DH2" s="1451" t="s">
        <v>1228</v>
      </c>
      <c r="DI2" s="1451" t="s">
        <v>1233</v>
      </c>
      <c r="DJ2" s="1451" t="s">
        <v>1234</v>
      </c>
      <c r="DK2" s="1451" t="s">
        <v>1284</v>
      </c>
      <c r="DL2" s="1502">
        <f>+CP2*1.044</f>
        <v>0</v>
      </c>
      <c r="DM2" s="1495"/>
      <c r="DN2" s="1495"/>
    </row>
    <row r="3" spans="1:119" s="3" customFormat="1" ht="38.25" customHeight="1" thickBot="1" x14ac:dyDescent="0.25">
      <c r="A3" s="1473"/>
      <c r="B3" s="1473"/>
      <c r="C3" s="1475"/>
      <c r="D3" s="4"/>
      <c r="E3" s="1477"/>
      <c r="F3" s="4"/>
      <c r="G3" s="1479"/>
      <c r="H3" s="170" t="s">
        <v>16</v>
      </c>
      <c r="I3" s="170" t="s">
        <v>17</v>
      </c>
      <c r="J3" s="170" t="s">
        <v>18</v>
      </c>
      <c r="K3" s="170" t="s">
        <v>1229</v>
      </c>
      <c r="L3" s="170" t="s">
        <v>20</v>
      </c>
      <c r="M3" s="170" t="s">
        <v>21</v>
      </c>
      <c r="N3" s="171" t="s">
        <v>22</v>
      </c>
      <c r="O3" s="1481"/>
      <c r="P3" s="1481"/>
      <c r="Q3" s="172" t="s">
        <v>16</v>
      </c>
      <c r="R3" s="173" t="s">
        <v>17</v>
      </c>
      <c r="S3" s="173" t="s">
        <v>23</v>
      </c>
      <c r="T3" s="173" t="s">
        <v>19</v>
      </c>
      <c r="U3" s="173" t="s">
        <v>20</v>
      </c>
      <c r="V3" s="173" t="s">
        <v>24</v>
      </c>
      <c r="W3" s="174" t="s">
        <v>22</v>
      </c>
      <c r="X3" s="173" t="s">
        <v>1156</v>
      </c>
      <c r="Y3" s="173" t="s">
        <v>1157</v>
      </c>
      <c r="Z3" s="173" t="s">
        <v>1158</v>
      </c>
      <c r="AA3" s="174" t="s">
        <v>1159</v>
      </c>
      <c r="AB3" s="1463"/>
      <c r="AC3" s="144" t="s">
        <v>1241</v>
      </c>
      <c r="AD3" s="1463"/>
      <c r="AE3" s="1465"/>
      <c r="AF3" s="1495"/>
      <c r="AG3" s="1495"/>
      <c r="AH3" s="1495"/>
      <c r="AI3" s="1452"/>
      <c r="AJ3" s="1452"/>
      <c r="AK3" s="1452"/>
      <c r="AL3" s="1452"/>
      <c r="AM3" s="1452"/>
      <c r="AN3" s="1452"/>
      <c r="AO3" s="1452"/>
      <c r="AP3" s="1452"/>
      <c r="AQ3" s="1471"/>
      <c r="AR3" s="1467"/>
      <c r="AS3" s="1469"/>
      <c r="AT3" s="1469"/>
      <c r="AU3" s="1469"/>
      <c r="AV3" s="1452"/>
      <c r="AW3" s="1452"/>
      <c r="AX3" s="1484"/>
      <c r="AY3" s="1489"/>
      <c r="AZ3" s="178" t="s">
        <v>1241</v>
      </c>
      <c r="BA3" s="1489"/>
      <c r="BB3" s="1489"/>
      <c r="BC3" s="1489"/>
      <c r="BD3" s="1489"/>
      <c r="BE3" s="1459"/>
      <c r="BF3" s="1459"/>
      <c r="BG3" s="1459"/>
      <c r="BH3" s="1459"/>
      <c r="BI3" s="1459"/>
      <c r="BJ3" s="1459"/>
      <c r="BK3" s="1459"/>
      <c r="BL3" s="1459"/>
      <c r="BM3" s="1459"/>
      <c r="BN3" s="1459"/>
      <c r="BO3" s="1489"/>
      <c r="BP3" s="1457"/>
      <c r="BQ3" s="1452"/>
      <c r="BR3" s="1452"/>
      <c r="BS3" s="1452"/>
      <c r="BT3" s="1505"/>
      <c r="BU3" s="1452"/>
      <c r="BV3" s="182" t="s">
        <v>1273</v>
      </c>
      <c r="BW3" s="1452"/>
      <c r="BX3" s="1452"/>
      <c r="BY3" s="1452"/>
      <c r="BZ3" s="1452"/>
      <c r="CA3" s="1452"/>
      <c r="CB3" s="1452"/>
      <c r="CC3" s="1459"/>
      <c r="CD3" s="1452"/>
      <c r="CE3" s="1452"/>
      <c r="CF3" s="1452"/>
      <c r="CG3" s="1452"/>
      <c r="CH3" s="1452"/>
      <c r="CI3" s="1452"/>
      <c r="CJ3" s="1452"/>
      <c r="CK3" s="1452"/>
      <c r="CL3" s="1452"/>
      <c r="CM3" s="1452"/>
      <c r="CN3" s="1452"/>
      <c r="CO3" s="1452"/>
      <c r="CP3" s="1484"/>
      <c r="CQ3" s="1457"/>
      <c r="CR3" s="182" t="s">
        <v>1283</v>
      </c>
      <c r="CS3" s="1457"/>
      <c r="CT3" s="1457"/>
      <c r="CU3" s="1452"/>
      <c r="CV3" s="1452"/>
      <c r="CW3" s="1452"/>
      <c r="CX3" s="1452"/>
      <c r="CY3" s="1452"/>
      <c r="CZ3" s="1452"/>
      <c r="DA3" s="1452"/>
      <c r="DB3" s="1452"/>
      <c r="DC3" s="1452"/>
      <c r="DD3" s="1452"/>
      <c r="DE3" s="1452"/>
      <c r="DF3" s="1452"/>
      <c r="DG3" s="1452"/>
      <c r="DH3" s="1452"/>
      <c r="DI3" s="1452"/>
      <c r="DJ3" s="1452"/>
      <c r="DK3" s="1452"/>
      <c r="DL3" s="1503"/>
      <c r="DM3" s="1452"/>
      <c r="DN3" s="1452"/>
    </row>
    <row r="4" spans="1:119" s="3" customFormat="1" ht="50.1" customHeight="1" x14ac:dyDescent="0.2">
      <c r="A4" s="11">
        <v>1</v>
      </c>
      <c r="B4" s="11" t="s">
        <v>25</v>
      </c>
      <c r="C4" s="11" t="s">
        <v>438</v>
      </c>
      <c r="D4" s="11" t="s">
        <v>439</v>
      </c>
      <c r="E4" s="11" t="s">
        <v>440</v>
      </c>
      <c r="F4" s="54" t="s">
        <v>441</v>
      </c>
      <c r="G4" s="11" t="s">
        <v>442</v>
      </c>
      <c r="H4" s="11">
        <v>0</v>
      </c>
      <c r="I4" s="11">
        <v>2023</v>
      </c>
      <c r="J4" s="11" t="s">
        <v>443</v>
      </c>
      <c r="K4" s="11" t="s">
        <v>444</v>
      </c>
      <c r="L4" s="11" t="s">
        <v>33</v>
      </c>
      <c r="M4" s="11">
        <v>5000</v>
      </c>
      <c r="N4" s="11">
        <v>5000</v>
      </c>
      <c r="O4" s="149" t="s">
        <v>445</v>
      </c>
      <c r="P4" s="149" t="s">
        <v>446</v>
      </c>
      <c r="Q4" s="149">
        <v>0</v>
      </c>
      <c r="R4" s="149">
        <v>2023</v>
      </c>
      <c r="S4" s="149" t="s">
        <v>447</v>
      </c>
      <c r="T4" s="149" t="s">
        <v>37</v>
      </c>
      <c r="U4" s="149" t="s">
        <v>139</v>
      </c>
      <c r="V4" s="149">
        <v>5000</v>
      </c>
      <c r="W4" s="149">
        <v>5000</v>
      </c>
      <c r="X4" s="149">
        <v>1250</v>
      </c>
      <c r="Y4" s="149">
        <f>1250+X4</f>
        <v>2500</v>
      </c>
      <c r="Z4" s="149">
        <f>1250+Y4</f>
        <v>3750</v>
      </c>
      <c r="AA4" s="149">
        <f>+Z4+1250</f>
        <v>5000</v>
      </c>
      <c r="AB4" s="145"/>
      <c r="AC4" s="145"/>
      <c r="AD4" s="145"/>
      <c r="AE4" s="145"/>
      <c r="AF4" s="145"/>
      <c r="AG4" s="145"/>
      <c r="AH4" s="145"/>
      <c r="AI4" s="145"/>
      <c r="AJ4" s="145"/>
      <c r="AK4" s="145"/>
      <c r="AL4" s="145">
        <v>74593257</v>
      </c>
      <c r="AM4" s="145">
        <v>457325251</v>
      </c>
      <c r="AN4" s="145"/>
      <c r="AO4" s="145"/>
      <c r="AP4" s="145"/>
      <c r="AQ4" s="145"/>
      <c r="AR4" s="145"/>
      <c r="AS4" s="145"/>
      <c r="AT4" s="145"/>
      <c r="AU4" s="145"/>
      <c r="AV4" s="145"/>
      <c r="AW4" s="145"/>
      <c r="AX4" s="413">
        <f>SUM(AB4:AW4)</f>
        <v>531918508</v>
      </c>
      <c r="AY4" s="145"/>
      <c r="AZ4" s="145"/>
      <c r="BA4" s="145"/>
      <c r="BB4" s="145"/>
      <c r="BC4" s="145"/>
      <c r="BD4" s="145"/>
      <c r="BE4" s="145"/>
      <c r="BF4" s="145"/>
      <c r="BG4" s="145"/>
      <c r="BH4" s="145"/>
      <c r="BI4" s="145">
        <v>74593257</v>
      </c>
      <c r="BJ4" s="145">
        <v>373829884</v>
      </c>
      <c r="BK4" s="145"/>
      <c r="BL4" s="145"/>
      <c r="BM4" s="145"/>
      <c r="BN4" s="145"/>
      <c r="BO4" s="145"/>
      <c r="BP4" s="145"/>
      <c r="BQ4" s="145"/>
      <c r="BR4" s="145"/>
      <c r="BS4" s="145"/>
      <c r="BT4" s="413">
        <f>SUM(AY4:BS4)</f>
        <v>448423141</v>
      </c>
      <c r="BU4" s="145"/>
      <c r="BV4" s="145"/>
      <c r="BW4" s="145"/>
      <c r="BX4" s="145"/>
      <c r="BY4" s="145"/>
      <c r="BZ4" s="145"/>
      <c r="CA4" s="145"/>
      <c r="CB4" s="145"/>
      <c r="CC4" s="145"/>
      <c r="CD4" s="145"/>
      <c r="CE4" s="145">
        <v>74593257</v>
      </c>
      <c r="CF4" s="145">
        <v>371397599</v>
      </c>
      <c r="CG4" s="145"/>
      <c r="CH4" s="145"/>
      <c r="CI4" s="145"/>
      <c r="CJ4" s="145"/>
      <c r="CK4" s="145"/>
      <c r="CL4" s="145"/>
      <c r="CM4" s="145"/>
      <c r="CN4" s="145"/>
      <c r="CO4" s="145"/>
      <c r="CP4" s="439">
        <f>SUM(BU4:CO4)</f>
        <v>445990856</v>
      </c>
      <c r="CQ4" s="145"/>
      <c r="CR4" s="145"/>
      <c r="CS4" s="145"/>
      <c r="CT4" s="145"/>
      <c r="CU4" s="145"/>
      <c r="CV4" s="147"/>
      <c r="CW4" s="147"/>
      <c r="CX4" s="147"/>
      <c r="CY4" s="147"/>
      <c r="CZ4" s="147"/>
      <c r="DA4" s="147">
        <v>74593257</v>
      </c>
      <c r="DB4" s="147">
        <v>377299093</v>
      </c>
      <c r="DC4" s="147"/>
      <c r="DD4" s="147"/>
      <c r="DE4" s="147"/>
      <c r="DF4" s="147"/>
      <c r="DG4" s="147"/>
      <c r="DH4" s="147"/>
      <c r="DI4" s="147"/>
      <c r="DJ4" s="147"/>
      <c r="DK4" s="147"/>
      <c r="DL4" s="449">
        <f>SUM(CQ4:DK4)</f>
        <v>451892350</v>
      </c>
      <c r="DM4" s="208">
        <f t="shared" ref="DM4:DM22" si="0">+AX4+BT4+CP4+DL4</f>
        <v>1878224855</v>
      </c>
      <c r="DN4" s="165" t="s">
        <v>1168</v>
      </c>
    </row>
    <row r="5" spans="1:119" s="3" customFormat="1" ht="50.1" customHeight="1" x14ac:dyDescent="0.2">
      <c r="A5" s="11">
        <v>1</v>
      </c>
      <c r="B5" s="11" t="s">
        <v>25</v>
      </c>
      <c r="C5" s="11" t="s">
        <v>438</v>
      </c>
      <c r="D5" s="11" t="s">
        <v>439</v>
      </c>
      <c r="E5" s="11" t="s">
        <v>440</v>
      </c>
      <c r="F5" s="54" t="s">
        <v>441</v>
      </c>
      <c r="G5" s="11" t="s">
        <v>442</v>
      </c>
      <c r="H5" s="11">
        <v>0</v>
      </c>
      <c r="I5" s="11">
        <v>2023</v>
      </c>
      <c r="J5" s="11" t="s">
        <v>443</v>
      </c>
      <c r="K5" s="11" t="s">
        <v>444</v>
      </c>
      <c r="L5" s="11" t="s">
        <v>33</v>
      </c>
      <c r="M5" s="11">
        <v>5000</v>
      </c>
      <c r="N5" s="11">
        <v>5000</v>
      </c>
      <c r="O5" s="149" t="s">
        <v>448</v>
      </c>
      <c r="P5" s="149" t="s">
        <v>449</v>
      </c>
      <c r="Q5" s="149">
        <v>4</v>
      </c>
      <c r="R5" s="149">
        <v>2023</v>
      </c>
      <c r="S5" s="149" t="s">
        <v>450</v>
      </c>
      <c r="T5" s="149" t="s">
        <v>37</v>
      </c>
      <c r="U5" s="149" t="s">
        <v>33</v>
      </c>
      <c r="V5" s="149">
        <v>5</v>
      </c>
      <c r="W5" s="149">
        <v>5</v>
      </c>
      <c r="X5" s="149">
        <v>5</v>
      </c>
      <c r="Y5" s="149">
        <v>5</v>
      </c>
      <c r="Z5" s="149">
        <v>5</v>
      </c>
      <c r="AA5" s="149">
        <v>5</v>
      </c>
      <c r="AB5" s="145">
        <v>150150300</v>
      </c>
      <c r="AC5" s="145"/>
      <c r="AD5" s="145"/>
      <c r="AE5" s="145"/>
      <c r="AF5" s="145"/>
      <c r="AG5" s="145"/>
      <c r="AH5" s="145"/>
      <c r="AI5" s="145"/>
      <c r="AJ5" s="145"/>
      <c r="AK5" s="145"/>
      <c r="AL5" s="145"/>
      <c r="AM5" s="145">
        <v>201800000</v>
      </c>
      <c r="AN5" s="145"/>
      <c r="AO5" s="145"/>
      <c r="AP5" s="145"/>
      <c r="AQ5" s="145"/>
      <c r="AR5" s="145"/>
      <c r="AS5" s="145"/>
      <c r="AT5" s="145"/>
      <c r="AU5" s="145"/>
      <c r="AV5" s="145"/>
      <c r="AW5" s="145"/>
      <c r="AX5" s="413">
        <f t="shared" ref="AX5:AX22" si="1">SUM(AB5:AW5)</f>
        <v>351950300</v>
      </c>
      <c r="AY5" s="145">
        <v>100150300</v>
      </c>
      <c r="AZ5" s="145"/>
      <c r="BA5" s="145"/>
      <c r="BB5" s="145"/>
      <c r="BC5" s="145"/>
      <c r="BD5" s="145"/>
      <c r="BE5" s="145"/>
      <c r="BF5" s="145"/>
      <c r="BG5" s="145"/>
      <c r="BH5" s="145"/>
      <c r="BI5" s="145"/>
      <c r="BJ5" s="145">
        <v>151800000</v>
      </c>
      <c r="BK5" s="145"/>
      <c r="BL5" s="145"/>
      <c r="BM5" s="145"/>
      <c r="BN5" s="145"/>
      <c r="BO5" s="145"/>
      <c r="BP5" s="145"/>
      <c r="BQ5" s="145"/>
      <c r="BR5" s="145"/>
      <c r="BS5" s="145"/>
      <c r="BT5" s="413">
        <f t="shared" ref="BT5:BT22" si="2">SUM(AY5:BS5)</f>
        <v>251950300</v>
      </c>
      <c r="BU5" s="145">
        <v>141372926</v>
      </c>
      <c r="BV5" s="145"/>
      <c r="BW5" s="145"/>
      <c r="BX5" s="145"/>
      <c r="BY5" s="145"/>
      <c r="BZ5" s="145"/>
      <c r="CA5" s="145"/>
      <c r="CB5" s="145"/>
      <c r="CC5" s="145"/>
      <c r="CD5" s="145"/>
      <c r="CE5" s="145"/>
      <c r="CF5" s="145">
        <v>180000000</v>
      </c>
      <c r="CG5" s="145"/>
      <c r="CH5" s="145"/>
      <c r="CI5" s="145"/>
      <c r="CJ5" s="145"/>
      <c r="CK5" s="145"/>
      <c r="CL5" s="145"/>
      <c r="CM5" s="145"/>
      <c r="CN5" s="145"/>
      <c r="CO5" s="145"/>
      <c r="CP5" s="439">
        <f t="shared" ref="CP5:CP22" si="3">SUM(BU5:CO5)</f>
        <v>321372926</v>
      </c>
      <c r="CQ5" s="145">
        <v>150000000</v>
      </c>
      <c r="CR5" s="145"/>
      <c r="CS5" s="145"/>
      <c r="CT5" s="145"/>
      <c r="CU5" s="145"/>
      <c r="CV5" s="147"/>
      <c r="CW5" s="147"/>
      <c r="CX5" s="147"/>
      <c r="CY5" s="147"/>
      <c r="CZ5" s="147"/>
      <c r="DA5" s="147"/>
      <c r="DB5" s="147">
        <v>201000000</v>
      </c>
      <c r="DC5" s="147"/>
      <c r="DD5" s="147"/>
      <c r="DE5" s="147"/>
      <c r="DF5" s="147"/>
      <c r="DG5" s="147"/>
      <c r="DH5" s="147"/>
      <c r="DI5" s="147"/>
      <c r="DJ5" s="147"/>
      <c r="DK5" s="147"/>
      <c r="DL5" s="449">
        <f>SUM(CQ5:DK5)</f>
        <v>351000000</v>
      </c>
      <c r="DM5" s="145">
        <f t="shared" si="0"/>
        <v>1276273526</v>
      </c>
      <c r="DN5" s="165" t="s">
        <v>1168</v>
      </c>
    </row>
    <row r="6" spans="1:119" s="3" customFormat="1" ht="50.1" customHeight="1" x14ac:dyDescent="0.2">
      <c r="A6" s="11">
        <v>1</v>
      </c>
      <c r="B6" s="11" t="s">
        <v>25</v>
      </c>
      <c r="C6" s="11" t="s">
        <v>438</v>
      </c>
      <c r="D6" s="11" t="s">
        <v>439</v>
      </c>
      <c r="E6" s="11" t="s">
        <v>440</v>
      </c>
      <c r="F6" s="54" t="s">
        <v>441</v>
      </c>
      <c r="G6" s="11" t="s">
        <v>442</v>
      </c>
      <c r="H6" s="11">
        <v>0</v>
      </c>
      <c r="I6" s="11">
        <v>2023</v>
      </c>
      <c r="J6" s="11" t="s">
        <v>443</v>
      </c>
      <c r="K6" s="11" t="s">
        <v>444</v>
      </c>
      <c r="L6" s="11" t="s">
        <v>33</v>
      </c>
      <c r="M6" s="11">
        <v>5000</v>
      </c>
      <c r="N6" s="11">
        <v>5000</v>
      </c>
      <c r="O6" s="149" t="s">
        <v>451</v>
      </c>
      <c r="P6" s="149" t="s">
        <v>452</v>
      </c>
      <c r="Q6" s="149">
        <v>0</v>
      </c>
      <c r="R6" s="149">
        <v>2023</v>
      </c>
      <c r="S6" s="149" t="s">
        <v>453</v>
      </c>
      <c r="T6" s="149" t="s">
        <v>37</v>
      </c>
      <c r="U6" s="149" t="s">
        <v>33</v>
      </c>
      <c r="V6" s="149">
        <v>4</v>
      </c>
      <c r="W6" s="149">
        <v>4</v>
      </c>
      <c r="X6" s="149">
        <v>1</v>
      </c>
      <c r="Y6" s="149">
        <v>1</v>
      </c>
      <c r="Z6" s="149">
        <v>1</v>
      </c>
      <c r="AA6" s="149">
        <v>1</v>
      </c>
      <c r="AB6" s="145">
        <v>50015000</v>
      </c>
      <c r="AC6" s="145"/>
      <c r="AD6" s="145"/>
      <c r="AE6" s="145"/>
      <c r="AF6" s="145"/>
      <c r="AG6" s="145"/>
      <c r="AH6" s="145"/>
      <c r="AI6" s="145"/>
      <c r="AJ6" s="145"/>
      <c r="AK6" s="145"/>
      <c r="AL6" s="145"/>
      <c r="AM6" s="145"/>
      <c r="AN6" s="145"/>
      <c r="AO6" s="145"/>
      <c r="AP6" s="145"/>
      <c r="AQ6" s="145"/>
      <c r="AR6" s="145"/>
      <c r="AS6" s="145"/>
      <c r="AT6" s="145"/>
      <c r="AU6" s="145"/>
      <c r="AV6" s="145"/>
      <c r="AW6" s="145"/>
      <c r="AX6" s="413">
        <f t="shared" si="1"/>
        <v>50015000</v>
      </c>
      <c r="AY6" s="145">
        <v>50015000</v>
      </c>
      <c r="AZ6" s="145"/>
      <c r="BA6" s="145"/>
      <c r="BB6" s="145"/>
      <c r="BC6" s="145"/>
      <c r="BD6" s="145"/>
      <c r="BE6" s="145"/>
      <c r="BF6" s="145"/>
      <c r="BG6" s="145"/>
      <c r="BH6" s="145"/>
      <c r="BI6" s="145"/>
      <c r="BJ6" s="145"/>
      <c r="BK6" s="145"/>
      <c r="BL6" s="145"/>
      <c r="BM6" s="145"/>
      <c r="BN6" s="145"/>
      <c r="BO6" s="145"/>
      <c r="BP6" s="145"/>
      <c r="BQ6" s="145"/>
      <c r="BR6" s="145"/>
      <c r="BS6" s="145"/>
      <c r="BT6" s="413">
        <f t="shared" si="2"/>
        <v>50015000</v>
      </c>
      <c r="BU6" s="145">
        <v>50015000</v>
      </c>
      <c r="BV6" s="145"/>
      <c r="BW6" s="145"/>
      <c r="BX6" s="145"/>
      <c r="BY6" s="145"/>
      <c r="BZ6" s="145"/>
      <c r="CA6" s="145"/>
      <c r="CB6" s="145"/>
      <c r="CC6" s="145"/>
      <c r="CD6" s="145"/>
      <c r="CE6" s="145"/>
      <c r="CF6" s="145"/>
      <c r="CG6" s="145"/>
      <c r="CH6" s="145"/>
      <c r="CI6" s="145"/>
      <c r="CJ6" s="145"/>
      <c r="CK6" s="145"/>
      <c r="CL6" s="145"/>
      <c r="CM6" s="145"/>
      <c r="CN6" s="145"/>
      <c r="CO6" s="145"/>
      <c r="CP6" s="439">
        <f t="shared" si="3"/>
        <v>50015000</v>
      </c>
      <c r="CQ6" s="145">
        <v>50015000</v>
      </c>
      <c r="CR6" s="145"/>
      <c r="CS6" s="145"/>
      <c r="CT6" s="145"/>
      <c r="CU6" s="145"/>
      <c r="CV6" s="147"/>
      <c r="CW6" s="147"/>
      <c r="CX6" s="147"/>
      <c r="CY6" s="147"/>
      <c r="CZ6" s="147"/>
      <c r="DA6" s="147"/>
      <c r="DB6" s="147"/>
      <c r="DC6" s="147"/>
      <c r="DD6" s="147"/>
      <c r="DE6" s="147"/>
      <c r="DF6" s="147"/>
      <c r="DG6" s="147"/>
      <c r="DH6" s="147"/>
      <c r="DI6" s="147"/>
      <c r="DJ6" s="147"/>
      <c r="DK6" s="147"/>
      <c r="DL6" s="449">
        <f t="shared" ref="DL6:DL22" si="4">SUM(CQ6:DD6)</f>
        <v>50015000</v>
      </c>
      <c r="DM6" s="145">
        <f t="shared" si="0"/>
        <v>200060000</v>
      </c>
      <c r="DN6" s="165" t="s">
        <v>1168</v>
      </c>
    </row>
    <row r="7" spans="1:119" s="3" customFormat="1" ht="50.1" customHeight="1" x14ac:dyDescent="0.2">
      <c r="A7" s="11">
        <v>1</v>
      </c>
      <c r="B7" s="11" t="s">
        <v>25</v>
      </c>
      <c r="C7" s="11" t="s">
        <v>438</v>
      </c>
      <c r="D7" s="11" t="s">
        <v>439</v>
      </c>
      <c r="E7" s="11" t="s">
        <v>454</v>
      </c>
      <c r="F7" s="54" t="s">
        <v>441</v>
      </c>
      <c r="G7" s="11" t="s">
        <v>442</v>
      </c>
      <c r="H7" s="11">
        <v>0</v>
      </c>
      <c r="I7" s="11">
        <v>2023</v>
      </c>
      <c r="J7" s="11" t="s">
        <v>443</v>
      </c>
      <c r="K7" s="11" t="s">
        <v>444</v>
      </c>
      <c r="L7" s="11" t="s">
        <v>33</v>
      </c>
      <c r="M7" s="11">
        <v>5000</v>
      </c>
      <c r="N7" s="11">
        <v>5000</v>
      </c>
      <c r="O7" s="149" t="s">
        <v>455</v>
      </c>
      <c r="P7" s="149" t="s">
        <v>456</v>
      </c>
      <c r="Q7" s="149">
        <v>34</v>
      </c>
      <c r="R7" s="149">
        <v>2023</v>
      </c>
      <c r="S7" s="149" t="s">
        <v>457</v>
      </c>
      <c r="T7" s="149" t="s">
        <v>37</v>
      </c>
      <c r="U7" s="149" t="s">
        <v>33</v>
      </c>
      <c r="V7" s="149">
        <v>240</v>
      </c>
      <c r="W7" s="149">
        <v>240</v>
      </c>
      <c r="X7" s="149">
        <v>40</v>
      </c>
      <c r="Y7" s="149">
        <v>65</v>
      </c>
      <c r="Z7" s="149">
        <v>65</v>
      </c>
      <c r="AA7" s="149">
        <v>70</v>
      </c>
      <c r="AB7" s="145">
        <v>225225450</v>
      </c>
      <c r="AC7" s="145"/>
      <c r="AD7" s="145"/>
      <c r="AE7" s="145"/>
      <c r="AF7" s="145"/>
      <c r="AG7" s="145"/>
      <c r="AH7" s="145"/>
      <c r="AI7" s="145"/>
      <c r="AJ7" s="145"/>
      <c r="AK7" s="145"/>
      <c r="AL7" s="145"/>
      <c r="AM7" s="145"/>
      <c r="AN7" s="145"/>
      <c r="AO7" s="145"/>
      <c r="AP7" s="145"/>
      <c r="AQ7" s="145"/>
      <c r="AR7" s="145"/>
      <c r="AS7" s="145"/>
      <c r="AT7" s="145"/>
      <c r="AU7" s="145"/>
      <c r="AV7" s="145"/>
      <c r="AW7" s="145"/>
      <c r="AX7" s="413">
        <f t="shared" si="1"/>
        <v>225225450</v>
      </c>
      <c r="AY7" s="145">
        <v>244890414</v>
      </c>
      <c r="AZ7" s="145"/>
      <c r="BA7" s="145"/>
      <c r="BB7" s="145"/>
      <c r="BC7" s="145"/>
      <c r="BD7" s="145"/>
      <c r="BE7" s="145"/>
      <c r="BF7" s="145"/>
      <c r="BG7" s="145"/>
      <c r="BH7" s="145"/>
      <c r="BI7" s="145"/>
      <c r="BJ7" s="145"/>
      <c r="BK7" s="145"/>
      <c r="BL7" s="145"/>
      <c r="BM7" s="145"/>
      <c r="BN7" s="145"/>
      <c r="BO7" s="145"/>
      <c r="BP7" s="145"/>
      <c r="BQ7" s="145"/>
      <c r="BR7" s="145"/>
      <c r="BS7" s="145"/>
      <c r="BT7" s="413">
        <f t="shared" si="2"/>
        <v>244890414</v>
      </c>
      <c r="BU7" s="145">
        <v>260225450</v>
      </c>
      <c r="BV7" s="145"/>
      <c r="BW7" s="145"/>
      <c r="BX7" s="145"/>
      <c r="BY7" s="145"/>
      <c r="BZ7" s="145"/>
      <c r="CA7" s="145"/>
      <c r="CB7" s="145"/>
      <c r="CC7" s="145"/>
      <c r="CD7" s="145"/>
      <c r="CE7" s="145"/>
      <c r="CF7" s="145"/>
      <c r="CG7" s="145"/>
      <c r="CH7" s="145"/>
      <c r="CI7" s="145"/>
      <c r="CJ7" s="145"/>
      <c r="CK7" s="145"/>
      <c r="CL7" s="145"/>
      <c r="CM7" s="145"/>
      <c r="CN7" s="145"/>
      <c r="CO7" s="145"/>
      <c r="CP7" s="439">
        <f t="shared" si="3"/>
        <v>260225450</v>
      </c>
      <c r="CQ7" s="145">
        <v>292800689</v>
      </c>
      <c r="CR7" s="145"/>
      <c r="CS7" s="145"/>
      <c r="CT7" s="145"/>
      <c r="CU7" s="145"/>
      <c r="CV7" s="147"/>
      <c r="CW7" s="147"/>
      <c r="CX7" s="147"/>
      <c r="CY7" s="147"/>
      <c r="CZ7" s="147"/>
      <c r="DA7" s="147"/>
      <c r="DB7" s="147"/>
      <c r="DC7" s="147"/>
      <c r="DD7" s="147"/>
      <c r="DE7" s="147"/>
      <c r="DF7" s="147"/>
      <c r="DG7" s="147"/>
      <c r="DH7" s="147"/>
      <c r="DI7" s="147"/>
      <c r="DJ7" s="147"/>
      <c r="DK7" s="147"/>
      <c r="DL7" s="449">
        <f t="shared" si="4"/>
        <v>292800689</v>
      </c>
      <c r="DM7" s="145">
        <f t="shared" si="0"/>
        <v>1023142003</v>
      </c>
      <c r="DN7" s="165" t="s">
        <v>1168</v>
      </c>
    </row>
    <row r="8" spans="1:119" s="3" customFormat="1" ht="50.1" customHeight="1" x14ac:dyDescent="0.2">
      <c r="A8" s="11">
        <v>1</v>
      </c>
      <c r="B8" s="11" t="s">
        <v>25</v>
      </c>
      <c r="C8" s="11" t="s">
        <v>438</v>
      </c>
      <c r="D8" s="11" t="s">
        <v>439</v>
      </c>
      <c r="E8" s="11" t="s">
        <v>454</v>
      </c>
      <c r="F8" s="54" t="s">
        <v>441</v>
      </c>
      <c r="G8" s="11" t="s">
        <v>442</v>
      </c>
      <c r="H8" s="11">
        <v>0</v>
      </c>
      <c r="I8" s="11">
        <v>2023</v>
      </c>
      <c r="J8" s="11" t="s">
        <v>443</v>
      </c>
      <c r="K8" s="11" t="s">
        <v>444</v>
      </c>
      <c r="L8" s="11" t="s">
        <v>33</v>
      </c>
      <c r="M8" s="11">
        <v>5000</v>
      </c>
      <c r="N8" s="11">
        <v>5000</v>
      </c>
      <c r="O8" s="149" t="s">
        <v>458</v>
      </c>
      <c r="P8" s="151" t="s">
        <v>459</v>
      </c>
      <c r="Q8" s="149">
        <v>0</v>
      </c>
      <c r="R8" s="149">
        <v>2023</v>
      </c>
      <c r="S8" s="149" t="s">
        <v>460</v>
      </c>
      <c r="T8" s="149" t="s">
        <v>37</v>
      </c>
      <c r="U8" s="149" t="s">
        <v>33</v>
      </c>
      <c r="V8" s="149">
        <v>4</v>
      </c>
      <c r="W8" s="149">
        <v>4</v>
      </c>
      <c r="X8" s="149">
        <v>1</v>
      </c>
      <c r="Y8" s="149">
        <v>1</v>
      </c>
      <c r="Z8" s="149">
        <v>1</v>
      </c>
      <c r="AA8" s="149">
        <v>1</v>
      </c>
      <c r="AB8" s="145">
        <v>75075150</v>
      </c>
      <c r="AC8" s="145"/>
      <c r="AD8" s="145"/>
      <c r="AE8" s="145"/>
      <c r="AF8" s="145"/>
      <c r="AG8" s="145"/>
      <c r="AH8" s="145"/>
      <c r="AI8" s="145"/>
      <c r="AJ8" s="145"/>
      <c r="AK8" s="145"/>
      <c r="AL8" s="145"/>
      <c r="AM8" s="145">
        <f>209603597+5000000</f>
        <v>214603597</v>
      </c>
      <c r="AN8" s="145"/>
      <c r="AO8" s="145"/>
      <c r="AP8" s="145"/>
      <c r="AQ8" s="145"/>
      <c r="AR8" s="145"/>
      <c r="AS8" s="145"/>
      <c r="AT8" s="145"/>
      <c r="AU8" s="145"/>
      <c r="AV8" s="145"/>
      <c r="AW8" s="145"/>
      <c r="AX8" s="413">
        <f t="shared" si="1"/>
        <v>289678747</v>
      </c>
      <c r="AY8" s="145">
        <v>125075150</v>
      </c>
      <c r="AZ8" s="145"/>
      <c r="BA8" s="145"/>
      <c r="BB8" s="145"/>
      <c r="BC8" s="145"/>
      <c r="BD8" s="145"/>
      <c r="BE8" s="145"/>
      <c r="BF8" s="145"/>
      <c r="BG8" s="145"/>
      <c r="BH8" s="145"/>
      <c r="BI8" s="145">
        <v>60000000</v>
      </c>
      <c r="BJ8" s="145"/>
      <c r="BK8" s="145"/>
      <c r="BL8" s="145"/>
      <c r="BM8" s="145"/>
      <c r="BN8" s="145"/>
      <c r="BO8" s="145"/>
      <c r="BP8" s="145"/>
      <c r="BQ8" s="145"/>
      <c r="BR8" s="145"/>
      <c r="BS8" s="145"/>
      <c r="BT8" s="413">
        <f t="shared" si="2"/>
        <v>185075150</v>
      </c>
      <c r="BU8" s="145">
        <v>107025450</v>
      </c>
      <c r="BV8" s="145"/>
      <c r="BW8" s="145"/>
      <c r="BX8" s="145"/>
      <c r="BY8" s="145"/>
      <c r="BZ8" s="145"/>
      <c r="CA8" s="145"/>
      <c r="CB8" s="145"/>
      <c r="CC8" s="145"/>
      <c r="CD8" s="145"/>
      <c r="CE8" s="145"/>
      <c r="CF8" s="145">
        <v>60000000</v>
      </c>
      <c r="CG8" s="145"/>
      <c r="CH8" s="145"/>
      <c r="CI8" s="145"/>
      <c r="CJ8" s="145"/>
      <c r="CK8" s="145"/>
      <c r="CL8" s="145"/>
      <c r="CM8" s="145"/>
      <c r="CN8" s="145"/>
      <c r="CO8" s="145"/>
      <c r="CP8" s="439">
        <f t="shared" si="3"/>
        <v>167025450</v>
      </c>
      <c r="CQ8" s="145">
        <v>106025450</v>
      </c>
      <c r="CR8" s="145"/>
      <c r="CS8" s="145"/>
      <c r="CT8" s="145"/>
      <c r="CU8" s="145"/>
      <c r="CV8" s="147"/>
      <c r="CW8" s="147"/>
      <c r="CX8" s="147"/>
      <c r="CY8" s="147"/>
      <c r="CZ8" s="147"/>
      <c r="DA8" s="147"/>
      <c r="DB8" s="147">
        <v>60000000</v>
      </c>
      <c r="DC8" s="147"/>
      <c r="DD8" s="147"/>
      <c r="DE8" s="147"/>
      <c r="DF8" s="147"/>
      <c r="DG8" s="147"/>
      <c r="DH8" s="147"/>
      <c r="DI8" s="147"/>
      <c r="DJ8" s="147"/>
      <c r="DK8" s="147"/>
      <c r="DL8" s="449">
        <f t="shared" si="4"/>
        <v>166025450</v>
      </c>
      <c r="DM8" s="145">
        <f t="shared" si="0"/>
        <v>807804797</v>
      </c>
      <c r="DN8" s="165" t="s">
        <v>1168</v>
      </c>
    </row>
    <row r="9" spans="1:119" s="3" customFormat="1" ht="50.1" customHeight="1" x14ac:dyDescent="0.2">
      <c r="A9" s="11">
        <v>1</v>
      </c>
      <c r="B9" s="11" t="s">
        <v>25</v>
      </c>
      <c r="C9" s="11" t="s">
        <v>438</v>
      </c>
      <c r="D9" s="11" t="s">
        <v>439</v>
      </c>
      <c r="E9" s="11" t="s">
        <v>454</v>
      </c>
      <c r="F9" s="54" t="s">
        <v>441</v>
      </c>
      <c r="G9" s="11" t="s">
        <v>442</v>
      </c>
      <c r="H9" s="11">
        <v>0</v>
      </c>
      <c r="I9" s="11">
        <v>2023</v>
      </c>
      <c r="J9" s="11" t="s">
        <v>443</v>
      </c>
      <c r="K9" s="11" t="s">
        <v>444</v>
      </c>
      <c r="L9" s="11" t="s">
        <v>33</v>
      </c>
      <c r="M9" s="11">
        <v>5000</v>
      </c>
      <c r="N9" s="11">
        <v>5000</v>
      </c>
      <c r="O9" s="149" t="s">
        <v>461</v>
      </c>
      <c r="P9" s="149" t="s">
        <v>462</v>
      </c>
      <c r="Q9" s="149">
        <v>0</v>
      </c>
      <c r="R9" s="149">
        <v>2023</v>
      </c>
      <c r="S9" s="149" t="s">
        <v>463</v>
      </c>
      <c r="T9" s="149" t="s">
        <v>37</v>
      </c>
      <c r="U9" s="149" t="s">
        <v>33</v>
      </c>
      <c r="V9" s="149">
        <v>3</v>
      </c>
      <c r="W9" s="149">
        <v>3</v>
      </c>
      <c r="X9" s="149">
        <v>0</v>
      </c>
      <c r="Y9" s="149">
        <v>1</v>
      </c>
      <c r="Z9" s="149">
        <v>1</v>
      </c>
      <c r="AA9" s="149">
        <v>1</v>
      </c>
      <c r="AB9" s="203">
        <v>0</v>
      </c>
      <c r="AC9" s="150"/>
      <c r="AD9" s="145"/>
      <c r="AE9" s="145"/>
      <c r="AF9" s="145"/>
      <c r="AG9" s="145"/>
      <c r="AH9" s="145"/>
      <c r="AI9" s="145"/>
      <c r="AJ9" s="145"/>
      <c r="AK9" s="145"/>
      <c r="AL9" s="145"/>
      <c r="AM9" s="145"/>
      <c r="AN9" s="145"/>
      <c r="AO9" s="145"/>
      <c r="AP9" s="145"/>
      <c r="AQ9" s="145"/>
      <c r="AR9" s="145"/>
      <c r="AS9" s="145"/>
      <c r="AT9" s="145"/>
      <c r="AU9" s="145"/>
      <c r="AV9" s="145"/>
      <c r="AW9" s="145"/>
      <c r="AX9" s="413">
        <f t="shared" si="1"/>
        <v>0</v>
      </c>
      <c r="AY9" s="145">
        <v>30000000</v>
      </c>
      <c r="AZ9" s="145"/>
      <c r="BA9" s="145"/>
      <c r="BB9" s="145"/>
      <c r="BC9" s="145"/>
      <c r="BD9" s="145"/>
      <c r="BE9" s="145"/>
      <c r="BF9" s="145"/>
      <c r="BG9" s="145"/>
      <c r="BH9" s="145"/>
      <c r="BI9" s="145"/>
      <c r="BJ9" s="145"/>
      <c r="BK9" s="145"/>
      <c r="BL9" s="145"/>
      <c r="BM9" s="145"/>
      <c r="BN9" s="145"/>
      <c r="BO9" s="145"/>
      <c r="BP9" s="145"/>
      <c r="BQ9" s="145"/>
      <c r="BR9" s="145"/>
      <c r="BS9" s="145"/>
      <c r="BT9" s="413">
        <f t="shared" si="2"/>
        <v>30000000</v>
      </c>
      <c r="BU9" s="145">
        <v>30000000</v>
      </c>
      <c r="BV9" s="145"/>
      <c r="BW9" s="145"/>
      <c r="BX9" s="145"/>
      <c r="BY9" s="145"/>
      <c r="BZ9" s="145"/>
      <c r="CA9" s="145"/>
      <c r="CB9" s="145"/>
      <c r="CC9" s="145"/>
      <c r="CD9" s="145"/>
      <c r="CE9" s="145"/>
      <c r="CF9" s="145"/>
      <c r="CG9" s="145"/>
      <c r="CH9" s="145"/>
      <c r="CI9" s="145"/>
      <c r="CJ9" s="145"/>
      <c r="CK9" s="145"/>
      <c r="CL9" s="145"/>
      <c r="CM9" s="145"/>
      <c r="CN9" s="145"/>
      <c r="CO9" s="145"/>
      <c r="CP9" s="439">
        <f t="shared" si="3"/>
        <v>30000000</v>
      </c>
      <c r="CQ9" s="145">
        <v>30000000</v>
      </c>
      <c r="CR9" s="145"/>
      <c r="CS9" s="145"/>
      <c r="CT9" s="145"/>
      <c r="CU9" s="145"/>
      <c r="CV9" s="147"/>
      <c r="CW9" s="147"/>
      <c r="CX9" s="147"/>
      <c r="CY9" s="147"/>
      <c r="CZ9" s="147"/>
      <c r="DA9" s="147"/>
      <c r="DB9" s="147"/>
      <c r="DC9" s="147"/>
      <c r="DD9" s="147"/>
      <c r="DE9" s="147"/>
      <c r="DF9" s="147"/>
      <c r="DG9" s="147"/>
      <c r="DH9" s="147"/>
      <c r="DI9" s="147"/>
      <c r="DJ9" s="147"/>
      <c r="DK9" s="147"/>
      <c r="DL9" s="449">
        <f t="shared" si="4"/>
        <v>30000000</v>
      </c>
      <c r="DM9" s="145">
        <f t="shared" si="0"/>
        <v>90000000</v>
      </c>
      <c r="DN9" s="165" t="s">
        <v>1168</v>
      </c>
    </row>
    <row r="10" spans="1:119" s="79" customFormat="1" ht="50.1" customHeight="1" x14ac:dyDescent="0.2">
      <c r="A10" s="204">
        <v>1</v>
      </c>
      <c r="B10" s="204" t="s">
        <v>25</v>
      </c>
      <c r="C10" s="204" t="s">
        <v>438</v>
      </c>
      <c r="D10" s="204" t="s">
        <v>439</v>
      </c>
      <c r="E10" s="204" t="s">
        <v>454</v>
      </c>
      <c r="F10" s="67" t="s">
        <v>441</v>
      </c>
      <c r="G10" s="204" t="s">
        <v>442</v>
      </c>
      <c r="H10" s="204">
        <v>0</v>
      </c>
      <c r="I10" s="204">
        <v>2023</v>
      </c>
      <c r="J10" s="204" t="s">
        <v>443</v>
      </c>
      <c r="K10" s="204" t="s">
        <v>444</v>
      </c>
      <c r="L10" s="204" t="s">
        <v>33</v>
      </c>
      <c r="M10" s="204">
        <v>5000</v>
      </c>
      <c r="N10" s="204">
        <v>5000</v>
      </c>
      <c r="O10" s="205" t="s">
        <v>464</v>
      </c>
      <c r="P10" s="205" t="s">
        <v>465</v>
      </c>
      <c r="Q10" s="205">
        <v>0</v>
      </c>
      <c r="R10" s="205">
        <v>2023</v>
      </c>
      <c r="S10" s="205" t="s">
        <v>466</v>
      </c>
      <c r="T10" s="205" t="s">
        <v>37</v>
      </c>
      <c r="U10" s="205" t="s">
        <v>33</v>
      </c>
      <c r="V10" s="205">
        <v>3</v>
      </c>
      <c r="W10" s="205">
        <v>3</v>
      </c>
      <c r="X10" s="205">
        <v>1</v>
      </c>
      <c r="Y10" s="205">
        <v>1</v>
      </c>
      <c r="Z10" s="205">
        <v>1</v>
      </c>
      <c r="AA10" s="205">
        <v>0</v>
      </c>
      <c r="AB10" s="206">
        <v>50050100</v>
      </c>
      <c r="AC10" s="206"/>
      <c r="AD10" s="206"/>
      <c r="AE10" s="206"/>
      <c r="AF10" s="206"/>
      <c r="AG10" s="206"/>
      <c r="AH10" s="206"/>
      <c r="AI10" s="206"/>
      <c r="AJ10" s="206"/>
      <c r="AK10" s="206"/>
      <c r="AL10" s="206">
        <v>61600000</v>
      </c>
      <c r="AM10" s="206"/>
      <c r="AN10" s="206"/>
      <c r="AO10" s="206"/>
      <c r="AP10" s="206"/>
      <c r="AQ10" s="206"/>
      <c r="AR10" s="206"/>
      <c r="AS10" s="206"/>
      <c r="AT10" s="206"/>
      <c r="AU10" s="206"/>
      <c r="AV10" s="206"/>
      <c r="AW10" s="206"/>
      <c r="AX10" s="413">
        <f t="shared" si="1"/>
        <v>111650100</v>
      </c>
      <c r="AY10" s="206">
        <v>25050100</v>
      </c>
      <c r="AZ10" s="206"/>
      <c r="BA10" s="206"/>
      <c r="BB10" s="206"/>
      <c r="BC10" s="206"/>
      <c r="BD10" s="206"/>
      <c r="BE10" s="206"/>
      <c r="BF10" s="206"/>
      <c r="BG10" s="206"/>
      <c r="BH10" s="206"/>
      <c r="BI10" s="206"/>
      <c r="BJ10" s="206"/>
      <c r="BK10" s="206"/>
      <c r="BL10" s="206"/>
      <c r="BM10" s="206"/>
      <c r="BN10" s="206"/>
      <c r="BO10" s="206"/>
      <c r="BP10" s="206"/>
      <c r="BQ10" s="206"/>
      <c r="BR10" s="206"/>
      <c r="BS10" s="206"/>
      <c r="BT10" s="413">
        <f t="shared" si="2"/>
        <v>25050100</v>
      </c>
      <c r="BU10" s="206">
        <v>25050100</v>
      </c>
      <c r="BV10" s="206"/>
      <c r="BW10" s="206"/>
      <c r="BX10" s="206"/>
      <c r="BY10" s="206"/>
      <c r="BZ10" s="206"/>
      <c r="CA10" s="206"/>
      <c r="CB10" s="206"/>
      <c r="CC10" s="206"/>
      <c r="CD10" s="206"/>
      <c r="CE10" s="206"/>
      <c r="CF10" s="206"/>
      <c r="CG10" s="206"/>
      <c r="CH10" s="206"/>
      <c r="CI10" s="206"/>
      <c r="CJ10" s="206"/>
      <c r="CK10" s="206"/>
      <c r="CL10" s="206"/>
      <c r="CM10" s="206"/>
      <c r="CN10" s="206"/>
      <c r="CO10" s="206"/>
      <c r="CP10" s="439">
        <f t="shared" si="3"/>
        <v>25050100</v>
      </c>
      <c r="CQ10" s="206">
        <v>0</v>
      </c>
      <c r="CR10" s="206"/>
      <c r="CS10" s="206"/>
      <c r="CT10" s="206"/>
      <c r="CU10" s="206"/>
      <c r="CV10" s="207"/>
      <c r="CW10" s="207"/>
      <c r="CX10" s="207"/>
      <c r="CY10" s="207"/>
      <c r="CZ10" s="207"/>
      <c r="DA10" s="207"/>
      <c r="DB10" s="207"/>
      <c r="DC10" s="207"/>
      <c r="DD10" s="207"/>
      <c r="DE10" s="207"/>
      <c r="DF10" s="207"/>
      <c r="DG10" s="207"/>
      <c r="DH10" s="207"/>
      <c r="DI10" s="207"/>
      <c r="DJ10" s="207"/>
      <c r="DK10" s="207"/>
      <c r="DL10" s="450">
        <f t="shared" si="4"/>
        <v>0</v>
      </c>
      <c r="DM10" s="206">
        <f t="shared" si="0"/>
        <v>161750300</v>
      </c>
      <c r="DN10" s="205" t="s">
        <v>1168</v>
      </c>
      <c r="DO10" s="462"/>
    </row>
    <row r="11" spans="1:119" s="3" customFormat="1" ht="50.1" customHeight="1" x14ac:dyDescent="0.2">
      <c r="A11" s="11">
        <v>1</v>
      </c>
      <c r="B11" s="11" t="s">
        <v>25</v>
      </c>
      <c r="C11" s="11" t="s">
        <v>438</v>
      </c>
      <c r="D11" s="11" t="s">
        <v>467</v>
      </c>
      <c r="E11" s="11" t="s">
        <v>468</v>
      </c>
      <c r="F11" s="54" t="s">
        <v>469</v>
      </c>
      <c r="G11" s="11" t="s">
        <v>470</v>
      </c>
      <c r="H11" s="11">
        <v>0</v>
      </c>
      <c r="I11" s="11">
        <v>2023</v>
      </c>
      <c r="J11" s="11" t="s">
        <v>471</v>
      </c>
      <c r="K11" s="11" t="s">
        <v>444</v>
      </c>
      <c r="L11" s="11" t="s">
        <v>33</v>
      </c>
      <c r="M11" s="11">
        <v>4</v>
      </c>
      <c r="N11" s="11">
        <v>4</v>
      </c>
      <c r="O11" s="149" t="s">
        <v>472</v>
      </c>
      <c r="P11" s="149" t="s">
        <v>473</v>
      </c>
      <c r="Q11" s="149">
        <v>0</v>
      </c>
      <c r="R11" s="149">
        <v>2023</v>
      </c>
      <c r="S11" s="149" t="s">
        <v>474</v>
      </c>
      <c r="T11" s="149" t="s">
        <v>37</v>
      </c>
      <c r="U11" s="149" t="s">
        <v>33</v>
      </c>
      <c r="V11" s="149">
        <v>4</v>
      </c>
      <c r="W11" s="149">
        <v>4</v>
      </c>
      <c r="X11" s="149">
        <v>1</v>
      </c>
      <c r="Y11" s="149">
        <v>1</v>
      </c>
      <c r="Z11" s="149">
        <v>1</v>
      </c>
      <c r="AA11" s="149">
        <v>1</v>
      </c>
      <c r="AB11" s="145"/>
      <c r="AC11" s="145"/>
      <c r="AD11" s="145"/>
      <c r="AE11" s="145"/>
      <c r="AF11" s="145"/>
      <c r="AG11" s="145"/>
      <c r="AH11" s="145"/>
      <c r="AI11" s="145"/>
      <c r="AJ11" s="145"/>
      <c r="AK11" s="145"/>
      <c r="AL11" s="145">
        <v>61600000</v>
      </c>
      <c r="AM11" s="145"/>
      <c r="AN11" s="145"/>
      <c r="AO11" s="145"/>
      <c r="AP11" s="145"/>
      <c r="AQ11" s="145"/>
      <c r="AR11" s="145"/>
      <c r="AS11" s="145"/>
      <c r="AT11" s="145"/>
      <c r="AU11" s="145"/>
      <c r="AV11" s="145"/>
      <c r="AW11" s="145"/>
      <c r="AX11" s="413">
        <f t="shared" si="1"/>
        <v>61600000</v>
      </c>
      <c r="AY11" s="145"/>
      <c r="AZ11" s="145"/>
      <c r="BA11" s="145"/>
      <c r="BB11" s="145"/>
      <c r="BC11" s="145"/>
      <c r="BD11" s="145"/>
      <c r="BE11" s="145"/>
      <c r="BF11" s="145"/>
      <c r="BG11" s="145"/>
      <c r="BH11" s="145"/>
      <c r="BI11" s="145">
        <v>128936004</v>
      </c>
      <c r="BJ11" s="145"/>
      <c r="BK11" s="145"/>
      <c r="BL11" s="145"/>
      <c r="BM11" s="145"/>
      <c r="BN11" s="145"/>
      <c r="BO11" s="145"/>
      <c r="BP11" s="145"/>
      <c r="BQ11" s="145"/>
      <c r="BR11" s="145"/>
      <c r="BS11" s="145"/>
      <c r="BT11" s="413">
        <f t="shared" si="2"/>
        <v>128936004</v>
      </c>
      <c r="BU11" s="145"/>
      <c r="BV11" s="145"/>
      <c r="BW11" s="145"/>
      <c r="BX11" s="145"/>
      <c r="BY11" s="145"/>
      <c r="BZ11" s="145"/>
      <c r="CA11" s="145"/>
      <c r="CB11" s="145"/>
      <c r="CC11" s="145"/>
      <c r="CD11" s="145"/>
      <c r="CE11" s="145">
        <v>137891292</v>
      </c>
      <c r="CF11" s="145"/>
      <c r="CG11" s="145"/>
      <c r="CH11" s="145"/>
      <c r="CI11" s="145"/>
      <c r="CJ11" s="145"/>
      <c r="CK11" s="145"/>
      <c r="CL11" s="145"/>
      <c r="CM11" s="145"/>
      <c r="CN11" s="145"/>
      <c r="CO11" s="145"/>
      <c r="CP11" s="439">
        <f t="shared" si="3"/>
        <v>137891292</v>
      </c>
      <c r="CQ11" s="145">
        <v>25050100</v>
      </c>
      <c r="CR11" s="145"/>
      <c r="CS11" s="145"/>
      <c r="CT11" s="145"/>
      <c r="CU11" s="145"/>
      <c r="CV11" s="147"/>
      <c r="CW11" s="147"/>
      <c r="CX11" s="147"/>
      <c r="CY11" s="147"/>
      <c r="CZ11" s="147"/>
      <c r="DA11" s="147">
        <v>147240612</v>
      </c>
      <c r="DB11" s="147"/>
      <c r="DC11" s="147"/>
      <c r="DD11" s="147"/>
      <c r="DE11" s="147"/>
      <c r="DF11" s="147"/>
      <c r="DG11" s="147"/>
      <c r="DH11" s="147"/>
      <c r="DI11" s="147"/>
      <c r="DJ11" s="147"/>
      <c r="DK11" s="147"/>
      <c r="DL11" s="449">
        <f t="shared" si="4"/>
        <v>172290712</v>
      </c>
      <c r="DM11" s="145">
        <f t="shared" si="0"/>
        <v>500718008</v>
      </c>
      <c r="DN11" s="165" t="s">
        <v>1168</v>
      </c>
    </row>
    <row r="12" spans="1:119" s="3" customFormat="1" ht="50.1" customHeight="1" x14ac:dyDescent="0.2">
      <c r="A12" s="11">
        <v>1</v>
      </c>
      <c r="B12" s="11" t="s">
        <v>25</v>
      </c>
      <c r="C12" s="11" t="s">
        <v>475</v>
      </c>
      <c r="D12" s="11" t="s">
        <v>476</v>
      </c>
      <c r="E12" s="11" t="s">
        <v>477</v>
      </c>
      <c r="F12" s="54" t="s">
        <v>478</v>
      </c>
      <c r="G12" s="11" t="s">
        <v>479</v>
      </c>
      <c r="H12" s="11">
        <v>0</v>
      </c>
      <c r="I12" s="11">
        <v>2023</v>
      </c>
      <c r="J12" s="11" t="s">
        <v>480</v>
      </c>
      <c r="K12" s="11" t="s">
        <v>444</v>
      </c>
      <c r="L12" s="11" t="s">
        <v>139</v>
      </c>
      <c r="M12" s="11">
        <v>1500</v>
      </c>
      <c r="N12" s="11">
        <v>1500</v>
      </c>
      <c r="O12" s="169" t="s">
        <v>481</v>
      </c>
      <c r="P12" s="169" t="s">
        <v>482</v>
      </c>
      <c r="Q12" s="169">
        <v>20</v>
      </c>
      <c r="R12" s="169">
        <v>2023</v>
      </c>
      <c r="S12" s="169" t="s">
        <v>483</v>
      </c>
      <c r="T12" s="169" t="s">
        <v>37</v>
      </c>
      <c r="U12" s="169" t="s">
        <v>139</v>
      </c>
      <c r="V12" s="169">
        <v>24</v>
      </c>
      <c r="W12" s="169">
        <v>24</v>
      </c>
      <c r="X12" s="169">
        <v>21</v>
      </c>
      <c r="Y12" s="169">
        <v>22</v>
      </c>
      <c r="Z12" s="169">
        <v>23</v>
      </c>
      <c r="AA12" s="169">
        <v>24</v>
      </c>
      <c r="AB12" s="208">
        <v>70000000</v>
      </c>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413">
        <f t="shared" si="1"/>
        <v>70000000</v>
      </c>
      <c r="AY12" s="145">
        <v>70000000</v>
      </c>
      <c r="AZ12" s="145"/>
      <c r="BA12" s="145"/>
      <c r="BB12" s="145"/>
      <c r="BC12" s="145"/>
      <c r="BD12" s="145"/>
      <c r="BE12" s="145"/>
      <c r="BF12" s="145"/>
      <c r="BG12" s="145"/>
      <c r="BH12" s="145"/>
      <c r="BI12" s="145"/>
      <c r="BJ12" s="145"/>
      <c r="BK12" s="145"/>
      <c r="BL12" s="145"/>
      <c r="BM12" s="145"/>
      <c r="BN12" s="145"/>
      <c r="BO12" s="145"/>
      <c r="BP12" s="145"/>
      <c r="BQ12" s="145"/>
      <c r="BR12" s="145"/>
      <c r="BS12" s="145"/>
      <c r="BT12" s="413">
        <f t="shared" si="2"/>
        <v>70000000</v>
      </c>
      <c r="BU12" s="145">
        <v>70000000</v>
      </c>
      <c r="BV12" s="145"/>
      <c r="BW12" s="145"/>
      <c r="BX12" s="145"/>
      <c r="BY12" s="145"/>
      <c r="BZ12" s="145"/>
      <c r="CA12" s="145"/>
      <c r="CB12" s="145"/>
      <c r="CC12" s="145"/>
      <c r="CD12" s="145"/>
      <c r="CE12" s="145"/>
      <c r="CF12" s="145"/>
      <c r="CG12" s="145"/>
      <c r="CH12" s="145"/>
      <c r="CI12" s="145"/>
      <c r="CJ12" s="145"/>
      <c r="CK12" s="145"/>
      <c r="CL12" s="145"/>
      <c r="CM12" s="145"/>
      <c r="CN12" s="145"/>
      <c r="CO12" s="145"/>
      <c r="CP12" s="439">
        <f t="shared" si="3"/>
        <v>70000000</v>
      </c>
      <c r="CQ12" s="145">
        <v>70000000</v>
      </c>
      <c r="CR12" s="145"/>
      <c r="CS12" s="145"/>
      <c r="CT12" s="145"/>
      <c r="CU12" s="145"/>
      <c r="CV12" s="147"/>
      <c r="CW12" s="147"/>
      <c r="CX12" s="147"/>
      <c r="CY12" s="147"/>
      <c r="CZ12" s="147"/>
      <c r="DA12" s="147"/>
      <c r="DB12" s="147"/>
      <c r="DC12" s="147"/>
      <c r="DD12" s="147"/>
      <c r="DE12" s="147"/>
      <c r="DF12" s="147"/>
      <c r="DG12" s="147"/>
      <c r="DH12" s="147"/>
      <c r="DI12" s="147"/>
      <c r="DJ12" s="147"/>
      <c r="DK12" s="147"/>
      <c r="DL12" s="449">
        <f t="shared" si="4"/>
        <v>70000000</v>
      </c>
      <c r="DM12" s="145">
        <f t="shared" si="0"/>
        <v>280000000</v>
      </c>
      <c r="DN12" s="165" t="s">
        <v>1168</v>
      </c>
    </row>
    <row r="13" spans="1:119" s="3" customFormat="1" ht="50.1" customHeight="1" x14ac:dyDescent="0.2">
      <c r="A13" s="11">
        <v>1</v>
      </c>
      <c r="B13" s="11" t="s">
        <v>25</v>
      </c>
      <c r="C13" s="11" t="s">
        <v>475</v>
      </c>
      <c r="D13" s="11" t="s">
        <v>476</v>
      </c>
      <c r="E13" s="11" t="s">
        <v>477</v>
      </c>
      <c r="F13" s="54" t="s">
        <v>478</v>
      </c>
      <c r="G13" s="11" t="s">
        <v>479</v>
      </c>
      <c r="H13" s="11">
        <v>0</v>
      </c>
      <c r="I13" s="11">
        <v>2023</v>
      </c>
      <c r="J13" s="11" t="s">
        <v>480</v>
      </c>
      <c r="K13" s="11" t="s">
        <v>444</v>
      </c>
      <c r="L13" s="11" t="s">
        <v>139</v>
      </c>
      <c r="M13" s="11">
        <v>1500</v>
      </c>
      <c r="N13" s="11">
        <v>1500</v>
      </c>
      <c r="O13" s="169" t="s">
        <v>484</v>
      </c>
      <c r="P13" s="169" t="s">
        <v>485</v>
      </c>
      <c r="Q13" s="169">
        <v>16</v>
      </c>
      <c r="R13" s="169">
        <v>2023</v>
      </c>
      <c r="S13" s="169" t="s">
        <v>486</v>
      </c>
      <c r="T13" s="169" t="s">
        <v>37</v>
      </c>
      <c r="U13" s="169" t="s">
        <v>139</v>
      </c>
      <c r="V13" s="169">
        <v>20</v>
      </c>
      <c r="W13" s="169">
        <v>20</v>
      </c>
      <c r="X13" s="169">
        <v>17</v>
      </c>
      <c r="Y13" s="169">
        <v>18</v>
      </c>
      <c r="Z13" s="169">
        <v>19</v>
      </c>
      <c r="AA13" s="169">
        <v>20</v>
      </c>
      <c r="AB13" s="208">
        <v>30000000</v>
      </c>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413">
        <f t="shared" si="1"/>
        <v>30000000</v>
      </c>
      <c r="AY13" s="145">
        <v>30000000</v>
      </c>
      <c r="AZ13" s="145"/>
      <c r="BA13" s="145"/>
      <c r="BB13" s="145"/>
      <c r="BC13" s="145"/>
      <c r="BD13" s="145"/>
      <c r="BE13" s="145"/>
      <c r="BF13" s="145"/>
      <c r="BG13" s="145"/>
      <c r="BH13" s="145"/>
      <c r="BI13" s="145"/>
      <c r="BJ13" s="145"/>
      <c r="BK13" s="145"/>
      <c r="BL13" s="145"/>
      <c r="BM13" s="145"/>
      <c r="BN13" s="145"/>
      <c r="BO13" s="145"/>
      <c r="BP13" s="145"/>
      <c r="BQ13" s="145"/>
      <c r="BR13" s="145"/>
      <c r="BS13" s="145"/>
      <c r="BT13" s="413">
        <f t="shared" si="2"/>
        <v>30000000</v>
      </c>
      <c r="BU13" s="145">
        <v>30000000</v>
      </c>
      <c r="BV13" s="145"/>
      <c r="BW13" s="145"/>
      <c r="BX13" s="145"/>
      <c r="BY13" s="145"/>
      <c r="BZ13" s="145"/>
      <c r="CA13" s="145"/>
      <c r="CB13" s="145"/>
      <c r="CC13" s="145"/>
      <c r="CD13" s="145"/>
      <c r="CE13" s="145"/>
      <c r="CF13" s="145"/>
      <c r="CG13" s="145"/>
      <c r="CH13" s="145"/>
      <c r="CI13" s="145"/>
      <c r="CJ13" s="145"/>
      <c r="CK13" s="145"/>
      <c r="CL13" s="145"/>
      <c r="CM13" s="145"/>
      <c r="CN13" s="145"/>
      <c r="CO13" s="145"/>
      <c r="CP13" s="439">
        <f t="shared" si="3"/>
        <v>30000000</v>
      </c>
      <c r="CQ13" s="145">
        <v>30000000</v>
      </c>
      <c r="CR13" s="145"/>
      <c r="CS13" s="145"/>
      <c r="CT13" s="145"/>
      <c r="CU13" s="145"/>
      <c r="CV13" s="147"/>
      <c r="CW13" s="147"/>
      <c r="CX13" s="147"/>
      <c r="CY13" s="147"/>
      <c r="CZ13" s="147"/>
      <c r="DA13" s="147"/>
      <c r="DB13" s="147"/>
      <c r="DC13" s="147"/>
      <c r="DD13" s="147"/>
      <c r="DE13" s="147"/>
      <c r="DF13" s="147"/>
      <c r="DG13" s="147"/>
      <c r="DH13" s="147"/>
      <c r="DI13" s="147"/>
      <c r="DJ13" s="147"/>
      <c r="DK13" s="147"/>
      <c r="DL13" s="449">
        <f t="shared" si="4"/>
        <v>30000000</v>
      </c>
      <c r="DM13" s="145">
        <f t="shared" si="0"/>
        <v>120000000</v>
      </c>
      <c r="DN13" s="165" t="s">
        <v>1168</v>
      </c>
    </row>
    <row r="14" spans="1:119" s="3" customFormat="1" ht="50.1" customHeight="1" x14ac:dyDescent="0.2">
      <c r="A14" s="11">
        <v>1</v>
      </c>
      <c r="B14" s="11" t="s">
        <v>25</v>
      </c>
      <c r="C14" s="11" t="s">
        <v>475</v>
      </c>
      <c r="D14" s="11" t="s">
        <v>476</v>
      </c>
      <c r="E14" s="11" t="s">
        <v>477</v>
      </c>
      <c r="F14" s="54" t="s">
        <v>478</v>
      </c>
      <c r="G14" s="11" t="s">
        <v>479</v>
      </c>
      <c r="H14" s="11">
        <v>0</v>
      </c>
      <c r="I14" s="11">
        <v>2023</v>
      </c>
      <c r="J14" s="11" t="s">
        <v>480</v>
      </c>
      <c r="K14" s="11" t="s">
        <v>444</v>
      </c>
      <c r="L14" s="11" t="s">
        <v>139</v>
      </c>
      <c r="M14" s="11">
        <v>1500</v>
      </c>
      <c r="N14" s="11">
        <v>1500</v>
      </c>
      <c r="O14" s="169" t="s">
        <v>487</v>
      </c>
      <c r="P14" s="169" t="s">
        <v>488</v>
      </c>
      <c r="Q14" s="169">
        <v>55</v>
      </c>
      <c r="R14" s="169">
        <v>2023</v>
      </c>
      <c r="S14" s="169" t="s">
        <v>489</v>
      </c>
      <c r="T14" s="169" t="s">
        <v>37</v>
      </c>
      <c r="U14" s="169" t="s">
        <v>490</v>
      </c>
      <c r="V14" s="169">
        <v>65</v>
      </c>
      <c r="W14" s="169">
        <v>65</v>
      </c>
      <c r="X14" s="169">
        <v>57</v>
      </c>
      <c r="Y14" s="169">
        <v>59</v>
      </c>
      <c r="Z14" s="169">
        <v>62</v>
      </c>
      <c r="AA14" s="169">
        <v>65</v>
      </c>
      <c r="AB14" s="208">
        <v>263300000</v>
      </c>
      <c r="AC14" s="145"/>
      <c r="AD14" s="145"/>
      <c r="AE14" s="145"/>
      <c r="AF14" s="145"/>
      <c r="AG14" s="145"/>
      <c r="AH14" s="145"/>
      <c r="AI14" s="145"/>
      <c r="AJ14" s="145"/>
      <c r="AK14" s="145"/>
      <c r="AL14" s="145"/>
      <c r="AM14" s="145"/>
      <c r="AN14" s="145">
        <v>462167001</v>
      </c>
      <c r="AO14" s="145">
        <v>67793258</v>
      </c>
      <c r="AP14" s="145"/>
      <c r="AQ14" s="145"/>
      <c r="AR14" s="145"/>
      <c r="AS14" s="145"/>
      <c r="AT14" s="145"/>
      <c r="AU14" s="145"/>
      <c r="AV14" s="145"/>
      <c r="AW14" s="145"/>
      <c r="AX14" s="413">
        <f t="shared" si="1"/>
        <v>793260259</v>
      </c>
      <c r="AY14" s="145">
        <v>263300000</v>
      </c>
      <c r="AZ14" s="145"/>
      <c r="BA14" s="145"/>
      <c r="BB14" s="145"/>
      <c r="BC14" s="145"/>
      <c r="BD14" s="145"/>
      <c r="BE14" s="145"/>
      <c r="BF14" s="145"/>
      <c r="BG14" s="145"/>
      <c r="BH14" s="145"/>
      <c r="BI14" s="145"/>
      <c r="BJ14" s="145"/>
      <c r="BK14" s="145">
        <v>217167000</v>
      </c>
      <c r="BL14" s="145">
        <v>70000000</v>
      </c>
      <c r="BM14" s="145"/>
      <c r="BN14" s="145"/>
      <c r="BO14" s="145"/>
      <c r="BP14" s="145"/>
      <c r="BQ14" s="145"/>
      <c r="BR14" s="145"/>
      <c r="BS14" s="145"/>
      <c r="BT14" s="413">
        <f t="shared" si="2"/>
        <v>550467000</v>
      </c>
      <c r="BU14" s="145">
        <v>300000000</v>
      </c>
      <c r="BV14" s="145"/>
      <c r="BW14" s="145"/>
      <c r="BX14" s="145"/>
      <c r="BY14" s="145"/>
      <c r="BZ14" s="145"/>
      <c r="CA14" s="145"/>
      <c r="CB14" s="145"/>
      <c r="CC14" s="145"/>
      <c r="CD14" s="145"/>
      <c r="CE14" s="145"/>
      <c r="CF14" s="145"/>
      <c r="CG14" s="145">
        <v>200000000</v>
      </c>
      <c r="CH14" s="145">
        <v>93300000</v>
      </c>
      <c r="CI14" s="145"/>
      <c r="CJ14" s="145"/>
      <c r="CK14" s="145"/>
      <c r="CL14" s="145"/>
      <c r="CM14" s="145"/>
      <c r="CN14" s="145"/>
      <c r="CO14" s="145"/>
      <c r="CP14" s="439">
        <f t="shared" si="3"/>
        <v>593300000</v>
      </c>
      <c r="CQ14" s="145">
        <v>293300000</v>
      </c>
      <c r="CR14" s="145"/>
      <c r="CS14" s="145"/>
      <c r="CT14" s="145"/>
      <c r="CU14" s="145"/>
      <c r="CV14" s="147"/>
      <c r="CW14" s="147"/>
      <c r="CX14" s="147"/>
      <c r="CY14" s="147"/>
      <c r="CZ14" s="147"/>
      <c r="DA14" s="147"/>
      <c r="DB14" s="147"/>
      <c r="DC14" s="147">
        <v>200000000</v>
      </c>
      <c r="DD14" s="147">
        <v>110000000</v>
      </c>
      <c r="DE14" s="147"/>
      <c r="DF14" s="147"/>
      <c r="DG14" s="147"/>
      <c r="DH14" s="147"/>
      <c r="DI14" s="147"/>
      <c r="DJ14" s="147"/>
      <c r="DK14" s="147"/>
      <c r="DL14" s="449">
        <f t="shared" si="4"/>
        <v>603300000</v>
      </c>
      <c r="DM14" s="145">
        <f t="shared" si="0"/>
        <v>2540327259</v>
      </c>
      <c r="DN14" s="165" t="s">
        <v>1168</v>
      </c>
    </row>
    <row r="15" spans="1:119" s="3" customFormat="1" ht="50.1" customHeight="1" x14ac:dyDescent="0.2">
      <c r="A15" s="11">
        <v>1</v>
      </c>
      <c r="B15" s="11" t="s">
        <v>25</v>
      </c>
      <c r="C15" s="11" t="s">
        <v>475</v>
      </c>
      <c r="D15" s="11" t="s">
        <v>476</v>
      </c>
      <c r="E15" s="11" t="s">
        <v>477</v>
      </c>
      <c r="F15" s="54" t="s">
        <v>478</v>
      </c>
      <c r="G15" s="11" t="s">
        <v>479</v>
      </c>
      <c r="H15" s="11">
        <v>0</v>
      </c>
      <c r="I15" s="11">
        <v>2023</v>
      </c>
      <c r="J15" s="11" t="s">
        <v>480</v>
      </c>
      <c r="K15" s="11" t="s">
        <v>444</v>
      </c>
      <c r="L15" s="11" t="s">
        <v>139</v>
      </c>
      <c r="M15" s="11">
        <v>1500</v>
      </c>
      <c r="N15" s="11">
        <v>1500</v>
      </c>
      <c r="O15" s="169" t="s">
        <v>491</v>
      </c>
      <c r="P15" s="169" t="s">
        <v>492</v>
      </c>
      <c r="Q15" s="169">
        <v>75</v>
      </c>
      <c r="R15" s="169">
        <v>2023</v>
      </c>
      <c r="S15" s="169" t="s">
        <v>493</v>
      </c>
      <c r="T15" s="169" t="s">
        <v>37</v>
      </c>
      <c r="U15" s="169" t="s">
        <v>139</v>
      </c>
      <c r="V15" s="169">
        <v>100</v>
      </c>
      <c r="W15" s="169">
        <v>100</v>
      </c>
      <c r="X15" s="169">
        <v>80</v>
      </c>
      <c r="Y15" s="169">
        <v>85</v>
      </c>
      <c r="Z15" s="169">
        <v>90</v>
      </c>
      <c r="AA15" s="169">
        <v>100</v>
      </c>
      <c r="AB15" s="208">
        <v>70000000</v>
      </c>
      <c r="AC15" s="145"/>
      <c r="AD15" s="145"/>
      <c r="AE15" s="145"/>
      <c r="AF15" s="145"/>
      <c r="AG15" s="145"/>
      <c r="AH15" s="145"/>
      <c r="AI15" s="145"/>
      <c r="AJ15" s="145"/>
      <c r="AK15" s="145"/>
      <c r="AL15" s="145"/>
      <c r="AM15" s="145"/>
      <c r="AN15" s="145"/>
      <c r="AO15" s="145"/>
      <c r="AP15" s="145"/>
      <c r="AQ15" s="145"/>
      <c r="AR15" s="145"/>
      <c r="AS15" s="145"/>
      <c r="AT15" s="145"/>
      <c r="AU15" s="145"/>
      <c r="AV15" s="145"/>
      <c r="AW15" s="145"/>
      <c r="AX15" s="413">
        <f t="shared" si="1"/>
        <v>70000000</v>
      </c>
      <c r="AY15" s="145">
        <v>100000000</v>
      </c>
      <c r="AZ15" s="145"/>
      <c r="BA15" s="145"/>
      <c r="BB15" s="145"/>
      <c r="BC15" s="145"/>
      <c r="BD15" s="145"/>
      <c r="BE15" s="145"/>
      <c r="BF15" s="145"/>
      <c r="BG15" s="145"/>
      <c r="BH15" s="145"/>
      <c r="BI15" s="145"/>
      <c r="BJ15" s="145"/>
      <c r="BK15" s="145"/>
      <c r="BL15" s="145"/>
      <c r="BM15" s="145"/>
      <c r="BN15" s="145"/>
      <c r="BO15" s="145"/>
      <c r="BP15" s="145"/>
      <c r="BQ15" s="145"/>
      <c r="BR15" s="145"/>
      <c r="BS15" s="145"/>
      <c r="BT15" s="413">
        <f t="shared" si="2"/>
        <v>100000000</v>
      </c>
      <c r="BU15" s="145">
        <v>100000000</v>
      </c>
      <c r="BV15" s="145"/>
      <c r="BW15" s="145"/>
      <c r="BX15" s="145"/>
      <c r="BY15" s="145"/>
      <c r="BZ15" s="145"/>
      <c r="CA15" s="145"/>
      <c r="CB15" s="145"/>
      <c r="CC15" s="145"/>
      <c r="CD15" s="145"/>
      <c r="CE15" s="145"/>
      <c r="CF15" s="145"/>
      <c r="CG15" s="145"/>
      <c r="CH15" s="145"/>
      <c r="CI15" s="145"/>
      <c r="CJ15" s="145"/>
      <c r="CK15" s="145"/>
      <c r="CL15" s="145"/>
      <c r="CM15" s="145"/>
      <c r="CN15" s="145"/>
      <c r="CO15" s="145"/>
      <c r="CP15" s="439">
        <f t="shared" si="3"/>
        <v>100000000</v>
      </c>
      <c r="CQ15" s="145">
        <v>100000000</v>
      </c>
      <c r="CR15" s="145"/>
      <c r="CS15" s="145"/>
      <c r="CT15" s="145"/>
      <c r="CU15" s="145"/>
      <c r="CV15" s="147"/>
      <c r="CW15" s="147"/>
      <c r="CX15" s="147"/>
      <c r="CY15" s="147"/>
      <c r="CZ15" s="147"/>
      <c r="DA15" s="147"/>
      <c r="DB15" s="147"/>
      <c r="DC15" s="147"/>
      <c r="DD15" s="147"/>
      <c r="DE15" s="147"/>
      <c r="DF15" s="147"/>
      <c r="DG15" s="147"/>
      <c r="DH15" s="147"/>
      <c r="DI15" s="147"/>
      <c r="DJ15" s="147"/>
      <c r="DK15" s="147"/>
      <c r="DL15" s="449">
        <f t="shared" si="4"/>
        <v>100000000</v>
      </c>
      <c r="DM15" s="145">
        <f t="shared" si="0"/>
        <v>370000000</v>
      </c>
      <c r="DN15" s="165" t="s">
        <v>1168</v>
      </c>
    </row>
    <row r="16" spans="1:119" s="3" customFormat="1" ht="50.1" customHeight="1" x14ac:dyDescent="0.2">
      <c r="A16" s="11">
        <v>1</v>
      </c>
      <c r="B16" s="11" t="s">
        <v>25</v>
      </c>
      <c r="C16" s="11" t="s">
        <v>475</v>
      </c>
      <c r="D16" s="11" t="s">
        <v>476</v>
      </c>
      <c r="E16" s="11" t="s">
        <v>477</v>
      </c>
      <c r="F16" s="54" t="s">
        <v>478</v>
      </c>
      <c r="G16" s="11" t="s">
        <v>479</v>
      </c>
      <c r="H16" s="11">
        <v>0</v>
      </c>
      <c r="I16" s="11">
        <v>2023</v>
      </c>
      <c r="J16" s="11" t="s">
        <v>480</v>
      </c>
      <c r="K16" s="11" t="s">
        <v>444</v>
      </c>
      <c r="L16" s="11" t="s">
        <v>139</v>
      </c>
      <c r="M16" s="11">
        <v>1500</v>
      </c>
      <c r="N16" s="11">
        <v>1500</v>
      </c>
      <c r="O16" s="169" t="s">
        <v>494</v>
      </c>
      <c r="P16" s="169" t="s">
        <v>495</v>
      </c>
      <c r="Q16" s="169">
        <v>0</v>
      </c>
      <c r="R16" s="169">
        <v>2023</v>
      </c>
      <c r="S16" s="169" t="s">
        <v>496</v>
      </c>
      <c r="T16" s="169" t="s">
        <v>37</v>
      </c>
      <c r="U16" s="169" t="s">
        <v>139</v>
      </c>
      <c r="V16" s="169">
        <v>400</v>
      </c>
      <c r="W16" s="169">
        <v>400</v>
      </c>
      <c r="X16" s="169">
        <v>400</v>
      </c>
      <c r="Y16" s="169">
        <v>400</v>
      </c>
      <c r="Z16" s="169">
        <v>400</v>
      </c>
      <c r="AA16" s="169">
        <v>400</v>
      </c>
      <c r="AB16" s="208">
        <v>50000000</v>
      </c>
      <c r="AC16" s="145"/>
      <c r="AD16" s="145"/>
      <c r="AE16" s="145"/>
      <c r="AF16" s="145"/>
      <c r="AG16" s="145"/>
      <c r="AH16" s="145"/>
      <c r="AI16" s="145"/>
      <c r="AJ16" s="145"/>
      <c r="AK16" s="145"/>
      <c r="AL16" s="145"/>
      <c r="AM16" s="145"/>
      <c r="AN16" s="145"/>
      <c r="AO16" s="145">
        <v>20000000</v>
      </c>
      <c r="AP16" s="145"/>
      <c r="AQ16" s="145"/>
      <c r="AR16" s="145"/>
      <c r="AS16" s="145"/>
      <c r="AT16" s="145"/>
      <c r="AU16" s="145"/>
      <c r="AV16" s="145"/>
      <c r="AW16" s="145"/>
      <c r="AX16" s="413">
        <f t="shared" si="1"/>
        <v>70000000</v>
      </c>
      <c r="AY16" s="145">
        <v>64508622</v>
      </c>
      <c r="AZ16" s="145"/>
      <c r="BA16" s="145"/>
      <c r="BB16" s="145"/>
      <c r="BC16" s="145"/>
      <c r="BD16" s="145"/>
      <c r="BE16" s="145"/>
      <c r="BF16" s="145"/>
      <c r="BG16" s="145"/>
      <c r="BH16" s="145"/>
      <c r="BI16" s="145"/>
      <c r="BJ16" s="145"/>
      <c r="BK16" s="145">
        <v>20000000</v>
      </c>
      <c r="BL16" s="145"/>
      <c r="BM16" s="145"/>
      <c r="BN16" s="145"/>
      <c r="BO16" s="145"/>
      <c r="BP16" s="145"/>
      <c r="BQ16" s="145"/>
      <c r="BR16" s="145"/>
      <c r="BS16" s="145"/>
      <c r="BT16" s="413">
        <f t="shared" si="2"/>
        <v>84508622</v>
      </c>
      <c r="BU16" s="145">
        <v>64508622</v>
      </c>
      <c r="BV16" s="145"/>
      <c r="BW16" s="145"/>
      <c r="BX16" s="145"/>
      <c r="BY16" s="145"/>
      <c r="BZ16" s="145"/>
      <c r="CA16" s="145"/>
      <c r="CB16" s="145"/>
      <c r="CC16" s="145"/>
      <c r="CD16" s="145"/>
      <c r="CE16" s="145"/>
      <c r="CF16" s="145"/>
      <c r="CG16" s="145">
        <v>30000000</v>
      </c>
      <c r="CH16" s="145"/>
      <c r="CI16" s="145"/>
      <c r="CJ16" s="145"/>
      <c r="CK16" s="145"/>
      <c r="CL16" s="145"/>
      <c r="CM16" s="145"/>
      <c r="CN16" s="145"/>
      <c r="CO16" s="145"/>
      <c r="CP16" s="439">
        <f t="shared" si="3"/>
        <v>94508622</v>
      </c>
      <c r="CQ16" s="145">
        <v>75000000</v>
      </c>
      <c r="CR16" s="145"/>
      <c r="CS16" s="145"/>
      <c r="CT16" s="145"/>
      <c r="CU16" s="145"/>
      <c r="CV16" s="147"/>
      <c r="CW16" s="147"/>
      <c r="CX16" s="147"/>
      <c r="CY16" s="147"/>
      <c r="CZ16" s="147"/>
      <c r="DA16" s="147"/>
      <c r="DB16" s="147"/>
      <c r="DC16" s="147">
        <v>30000000</v>
      </c>
      <c r="DD16" s="147"/>
      <c r="DE16" s="147"/>
      <c r="DF16" s="147"/>
      <c r="DG16" s="147"/>
      <c r="DH16" s="147"/>
      <c r="DI16" s="147"/>
      <c r="DJ16" s="147"/>
      <c r="DK16" s="147"/>
      <c r="DL16" s="449">
        <f t="shared" si="4"/>
        <v>105000000</v>
      </c>
      <c r="DM16" s="145">
        <f t="shared" si="0"/>
        <v>354017244</v>
      </c>
      <c r="DN16" s="165" t="s">
        <v>1168</v>
      </c>
    </row>
    <row r="17" spans="1:120" s="3" customFormat="1" ht="50.1" customHeight="1" x14ac:dyDescent="0.2">
      <c r="A17" s="11">
        <v>1</v>
      </c>
      <c r="B17" s="11" t="s">
        <v>25</v>
      </c>
      <c r="C17" s="11" t="s">
        <v>475</v>
      </c>
      <c r="D17" s="11" t="s">
        <v>476</v>
      </c>
      <c r="E17" s="11" t="s">
        <v>477</v>
      </c>
      <c r="F17" s="54" t="s">
        <v>478</v>
      </c>
      <c r="G17" s="11" t="s">
        <v>479</v>
      </c>
      <c r="H17" s="11">
        <v>0</v>
      </c>
      <c r="I17" s="11">
        <v>2023</v>
      </c>
      <c r="J17" s="11" t="s">
        <v>480</v>
      </c>
      <c r="K17" s="11" t="s">
        <v>444</v>
      </c>
      <c r="L17" s="11" t="s">
        <v>139</v>
      </c>
      <c r="M17" s="11">
        <v>1500</v>
      </c>
      <c r="N17" s="11">
        <v>1500</v>
      </c>
      <c r="O17" s="169" t="s">
        <v>497</v>
      </c>
      <c r="P17" s="169" t="s">
        <v>498</v>
      </c>
      <c r="Q17" s="169">
        <v>0</v>
      </c>
      <c r="R17" s="169">
        <v>2023</v>
      </c>
      <c r="S17" s="169" t="s">
        <v>480</v>
      </c>
      <c r="T17" s="169" t="s">
        <v>37</v>
      </c>
      <c r="U17" s="169" t="s">
        <v>139</v>
      </c>
      <c r="V17" s="169">
        <v>1500</v>
      </c>
      <c r="W17" s="169">
        <v>1500</v>
      </c>
      <c r="X17" s="169">
        <v>1500</v>
      </c>
      <c r="Y17" s="169">
        <v>1500</v>
      </c>
      <c r="Z17" s="169">
        <v>1500</v>
      </c>
      <c r="AA17" s="169">
        <v>1500</v>
      </c>
      <c r="AB17" s="208">
        <f>91500000+58500000</f>
        <v>150000000</v>
      </c>
      <c r="AC17" s="145"/>
      <c r="AD17" s="145"/>
      <c r="AE17" s="145"/>
      <c r="AF17" s="145"/>
      <c r="AG17" s="145"/>
      <c r="AH17" s="145"/>
      <c r="AI17" s="145"/>
      <c r="AJ17" s="145"/>
      <c r="AK17" s="145"/>
      <c r="AL17" s="145"/>
      <c r="AM17" s="145"/>
      <c r="AN17" s="145">
        <v>235000000</v>
      </c>
      <c r="AO17" s="145">
        <v>45000000</v>
      </c>
      <c r="AP17" s="145"/>
      <c r="AQ17" s="145"/>
      <c r="AR17" s="145"/>
      <c r="AS17" s="145"/>
      <c r="AT17" s="145"/>
      <c r="AU17" s="145"/>
      <c r="AV17" s="145"/>
      <c r="AW17" s="145"/>
      <c r="AX17" s="413">
        <f t="shared" si="1"/>
        <v>430000000</v>
      </c>
      <c r="AY17" s="145">
        <v>150000000</v>
      </c>
      <c r="AZ17" s="145"/>
      <c r="BA17" s="145"/>
      <c r="BB17" s="145"/>
      <c r="BC17" s="145"/>
      <c r="BD17" s="145"/>
      <c r="BE17" s="145"/>
      <c r="BF17" s="145"/>
      <c r="BG17" s="145"/>
      <c r="BH17" s="145"/>
      <c r="BI17" s="145"/>
      <c r="BJ17" s="145"/>
      <c r="BK17" s="145">
        <v>200000000</v>
      </c>
      <c r="BL17" s="145">
        <v>60000000</v>
      </c>
      <c r="BM17" s="145"/>
      <c r="BN17" s="145"/>
      <c r="BO17" s="145"/>
      <c r="BP17" s="145"/>
      <c r="BQ17" s="145"/>
      <c r="BR17" s="145"/>
      <c r="BS17" s="145"/>
      <c r="BT17" s="413">
        <f t="shared" si="2"/>
        <v>410000000</v>
      </c>
      <c r="BU17" s="145">
        <v>160000000</v>
      </c>
      <c r="BV17" s="145"/>
      <c r="BW17" s="145"/>
      <c r="BX17" s="145"/>
      <c r="BY17" s="145"/>
      <c r="BZ17" s="145"/>
      <c r="CA17" s="145"/>
      <c r="CB17" s="145"/>
      <c r="CC17" s="145"/>
      <c r="CD17" s="145"/>
      <c r="CE17" s="145"/>
      <c r="CF17" s="145"/>
      <c r="CG17" s="145">
        <v>200000000</v>
      </c>
      <c r="CH17" s="145">
        <v>77150000</v>
      </c>
      <c r="CI17" s="145"/>
      <c r="CJ17" s="145"/>
      <c r="CK17" s="145"/>
      <c r="CL17" s="145"/>
      <c r="CM17" s="145"/>
      <c r="CN17" s="145"/>
      <c r="CO17" s="145"/>
      <c r="CP17" s="439">
        <f t="shared" si="3"/>
        <v>437150000</v>
      </c>
      <c r="CQ17" s="145">
        <v>206651539</v>
      </c>
      <c r="CR17" s="145"/>
      <c r="CS17" s="145"/>
      <c r="CT17" s="145"/>
      <c r="CU17" s="145"/>
      <c r="CV17" s="147"/>
      <c r="CW17" s="147"/>
      <c r="CX17" s="147"/>
      <c r="CY17" s="147"/>
      <c r="CZ17" s="147"/>
      <c r="DA17" s="147"/>
      <c r="DB17" s="147"/>
      <c r="DC17" s="147">
        <v>200000000</v>
      </c>
      <c r="DD17" s="147">
        <v>71404460</v>
      </c>
      <c r="DE17" s="147"/>
      <c r="DF17" s="147"/>
      <c r="DG17" s="147"/>
      <c r="DH17" s="147"/>
      <c r="DI17" s="147"/>
      <c r="DJ17" s="147"/>
      <c r="DK17" s="147"/>
      <c r="DL17" s="449">
        <f t="shared" si="4"/>
        <v>478055999</v>
      </c>
      <c r="DM17" s="145">
        <f t="shared" si="0"/>
        <v>1755205999</v>
      </c>
      <c r="DN17" s="165" t="s">
        <v>1168</v>
      </c>
    </row>
    <row r="18" spans="1:120" s="3" customFormat="1" ht="50.1" customHeight="1" x14ac:dyDescent="0.2">
      <c r="A18" s="11">
        <v>1</v>
      </c>
      <c r="B18" s="11" t="s">
        <v>25</v>
      </c>
      <c r="C18" s="11" t="s">
        <v>475</v>
      </c>
      <c r="D18" s="11" t="s">
        <v>476</v>
      </c>
      <c r="E18" s="11" t="s">
        <v>477</v>
      </c>
      <c r="F18" s="54" t="s">
        <v>478</v>
      </c>
      <c r="G18" s="11" t="s">
        <v>479</v>
      </c>
      <c r="H18" s="11">
        <v>0</v>
      </c>
      <c r="I18" s="11">
        <v>2023</v>
      </c>
      <c r="J18" s="11" t="s">
        <v>480</v>
      </c>
      <c r="K18" s="11" t="s">
        <v>444</v>
      </c>
      <c r="L18" s="11" t="s">
        <v>139</v>
      </c>
      <c r="M18" s="11">
        <v>1500</v>
      </c>
      <c r="N18" s="11">
        <v>1500</v>
      </c>
      <c r="O18" s="169" t="s">
        <v>499</v>
      </c>
      <c r="P18" s="169" t="s">
        <v>1236</v>
      </c>
      <c r="Q18" s="169">
        <v>0</v>
      </c>
      <c r="R18" s="169">
        <v>2023</v>
      </c>
      <c r="S18" s="169" t="s">
        <v>500</v>
      </c>
      <c r="T18" s="169" t="s">
        <v>37</v>
      </c>
      <c r="U18" s="169" t="s">
        <v>139</v>
      </c>
      <c r="V18" s="169">
        <v>1500</v>
      </c>
      <c r="W18" s="169">
        <v>1500</v>
      </c>
      <c r="X18" s="169">
        <v>1500</v>
      </c>
      <c r="Y18" s="169">
        <v>1500</v>
      </c>
      <c r="Z18" s="169">
        <v>1500</v>
      </c>
      <c r="AA18" s="169">
        <v>1500</v>
      </c>
      <c r="AB18" s="208">
        <v>200000000</v>
      </c>
      <c r="AC18" s="145"/>
      <c r="AD18" s="145"/>
      <c r="AE18" s="145"/>
      <c r="AF18" s="145"/>
      <c r="AG18" s="145"/>
      <c r="AH18" s="145"/>
      <c r="AI18" s="145"/>
      <c r="AJ18" s="145"/>
      <c r="AK18" s="145"/>
      <c r="AL18" s="145"/>
      <c r="AM18" s="145"/>
      <c r="AN18" s="145">
        <v>286138129</v>
      </c>
      <c r="AO18" s="145">
        <v>45000000</v>
      </c>
      <c r="AP18" s="145"/>
      <c r="AQ18" s="145"/>
      <c r="AR18" s="145"/>
      <c r="AS18" s="145"/>
      <c r="AT18" s="145"/>
      <c r="AU18" s="145"/>
      <c r="AV18" s="145"/>
      <c r="AW18" s="145"/>
      <c r="AX18" s="413">
        <f t="shared" si="1"/>
        <v>531138129</v>
      </c>
      <c r="AY18" s="145">
        <v>200000000</v>
      </c>
      <c r="AZ18" s="145"/>
      <c r="BA18" s="145"/>
      <c r="BB18" s="145"/>
      <c r="BC18" s="145"/>
      <c r="BD18" s="145"/>
      <c r="BE18" s="145"/>
      <c r="BF18" s="145"/>
      <c r="BG18" s="145"/>
      <c r="BH18" s="145"/>
      <c r="BI18" s="145"/>
      <c r="BJ18" s="145"/>
      <c r="BK18" s="145">
        <v>166494284</v>
      </c>
      <c r="BL18" s="145">
        <v>73505716</v>
      </c>
      <c r="BM18" s="145"/>
      <c r="BN18" s="145"/>
      <c r="BO18" s="145"/>
      <c r="BP18" s="145"/>
      <c r="BQ18" s="145"/>
      <c r="BR18" s="145"/>
      <c r="BS18" s="145"/>
      <c r="BT18" s="413">
        <f t="shared" si="2"/>
        <v>440000000</v>
      </c>
      <c r="BU18" s="145">
        <v>210000000</v>
      </c>
      <c r="BV18" s="145"/>
      <c r="BW18" s="145"/>
      <c r="BX18" s="145"/>
      <c r="BY18" s="145"/>
      <c r="BZ18" s="145"/>
      <c r="CA18" s="145"/>
      <c r="CB18" s="145"/>
      <c r="CC18" s="145"/>
      <c r="CD18" s="145"/>
      <c r="CE18" s="145"/>
      <c r="CF18" s="145"/>
      <c r="CG18" s="145">
        <v>207905179</v>
      </c>
      <c r="CH18" s="145">
        <v>42094821</v>
      </c>
      <c r="CI18" s="145"/>
      <c r="CJ18" s="145"/>
      <c r="CK18" s="145"/>
      <c r="CL18" s="145"/>
      <c r="CM18" s="145"/>
      <c r="CN18" s="145"/>
      <c r="CO18" s="145"/>
      <c r="CP18" s="439">
        <f t="shared" si="3"/>
        <v>460000000</v>
      </c>
      <c r="CQ18" s="145">
        <v>230000000</v>
      </c>
      <c r="CR18" s="145"/>
      <c r="CS18" s="145"/>
      <c r="CT18" s="145"/>
      <c r="CU18" s="145"/>
      <c r="CV18" s="147"/>
      <c r="CW18" s="147"/>
      <c r="CX18" s="147"/>
      <c r="CY18" s="147"/>
      <c r="CZ18" s="147"/>
      <c r="DA18" s="147"/>
      <c r="DB18" s="147"/>
      <c r="DC18" s="147">
        <v>219493049</v>
      </c>
      <c r="DD18" s="147">
        <v>40506951</v>
      </c>
      <c r="DE18" s="147"/>
      <c r="DF18" s="147"/>
      <c r="DG18" s="147"/>
      <c r="DH18" s="147"/>
      <c r="DI18" s="147"/>
      <c r="DJ18" s="147"/>
      <c r="DK18" s="147"/>
      <c r="DL18" s="449">
        <f t="shared" si="4"/>
        <v>490000000</v>
      </c>
      <c r="DM18" s="145">
        <f t="shared" si="0"/>
        <v>1921138129</v>
      </c>
      <c r="DN18" s="165" t="s">
        <v>1168</v>
      </c>
    </row>
    <row r="19" spans="1:120" s="3" customFormat="1" ht="50.1" customHeight="1" x14ac:dyDescent="0.2">
      <c r="A19" s="11">
        <v>1</v>
      </c>
      <c r="B19" s="11" t="s">
        <v>25</v>
      </c>
      <c r="C19" s="11" t="s">
        <v>475</v>
      </c>
      <c r="D19" s="11" t="s">
        <v>476</v>
      </c>
      <c r="E19" s="11" t="s">
        <v>477</v>
      </c>
      <c r="F19" s="54" t="s">
        <v>478</v>
      </c>
      <c r="G19" s="11" t="s">
        <v>479</v>
      </c>
      <c r="H19" s="11">
        <v>0</v>
      </c>
      <c r="I19" s="11">
        <v>2023</v>
      </c>
      <c r="J19" s="11" t="s">
        <v>480</v>
      </c>
      <c r="K19" s="11" t="s">
        <v>444</v>
      </c>
      <c r="L19" s="11" t="s">
        <v>139</v>
      </c>
      <c r="M19" s="11">
        <v>1500</v>
      </c>
      <c r="N19" s="11">
        <v>1500</v>
      </c>
      <c r="O19" s="169" t="s">
        <v>501</v>
      </c>
      <c r="P19" s="169" t="s">
        <v>502</v>
      </c>
      <c r="Q19" s="169">
        <v>0</v>
      </c>
      <c r="R19" s="169">
        <v>2023</v>
      </c>
      <c r="S19" s="169" t="s">
        <v>503</v>
      </c>
      <c r="T19" s="169" t="s">
        <v>37</v>
      </c>
      <c r="U19" s="169" t="s">
        <v>139</v>
      </c>
      <c r="V19" s="169">
        <v>2</v>
      </c>
      <c r="W19" s="169">
        <v>2</v>
      </c>
      <c r="X19" s="169">
        <v>0.25</v>
      </c>
      <c r="Y19" s="169">
        <v>0.75</v>
      </c>
      <c r="Z19" s="169">
        <v>0.25</v>
      </c>
      <c r="AA19" s="169">
        <v>0.75</v>
      </c>
      <c r="AB19" s="208">
        <v>87001000</v>
      </c>
      <c r="AC19" s="145"/>
      <c r="AD19" s="145"/>
      <c r="AE19" s="145"/>
      <c r="AF19" s="145"/>
      <c r="AG19" s="145"/>
      <c r="AH19" s="145"/>
      <c r="AI19" s="145"/>
      <c r="AJ19" s="145"/>
      <c r="AK19" s="145"/>
      <c r="AL19" s="145"/>
      <c r="AM19" s="145"/>
      <c r="AN19" s="145">
        <v>100000000</v>
      </c>
      <c r="AO19" s="145">
        <v>957863370</v>
      </c>
      <c r="AP19" s="145"/>
      <c r="AQ19" s="145"/>
      <c r="AR19" s="145"/>
      <c r="AS19" s="145"/>
      <c r="AT19" s="145"/>
      <c r="AU19" s="145"/>
      <c r="AV19" s="145"/>
      <c r="AW19" s="145"/>
      <c r="AX19" s="413">
        <f t="shared" si="1"/>
        <v>1144864370</v>
      </c>
      <c r="AY19" s="145">
        <v>211627576</v>
      </c>
      <c r="AZ19" s="145"/>
      <c r="BA19" s="145"/>
      <c r="BB19" s="145"/>
      <c r="BC19" s="145"/>
      <c r="BD19" s="145"/>
      <c r="BE19" s="145"/>
      <c r="BF19" s="145"/>
      <c r="BG19" s="145"/>
      <c r="BH19" s="145"/>
      <c r="BI19" s="145"/>
      <c r="BJ19" s="145"/>
      <c r="BK19" s="145"/>
      <c r="BL19" s="145"/>
      <c r="BM19" s="145"/>
      <c r="BN19" s="145"/>
      <c r="BO19" s="145"/>
      <c r="BP19" s="145"/>
      <c r="BQ19" s="145"/>
      <c r="BR19" s="145"/>
      <c r="BS19" s="145"/>
      <c r="BT19" s="413">
        <f t="shared" si="2"/>
        <v>211627576</v>
      </c>
      <c r="BU19" s="145">
        <v>216498799</v>
      </c>
      <c r="BV19" s="145"/>
      <c r="BW19" s="145"/>
      <c r="BX19" s="145"/>
      <c r="BY19" s="145"/>
      <c r="BZ19" s="145"/>
      <c r="CA19" s="145"/>
      <c r="CB19" s="145"/>
      <c r="CC19" s="145"/>
      <c r="CD19" s="145"/>
      <c r="CE19" s="145"/>
      <c r="CF19" s="145"/>
      <c r="CG19" s="145"/>
      <c r="CH19" s="145"/>
      <c r="CI19" s="145"/>
      <c r="CJ19" s="145"/>
      <c r="CK19" s="145"/>
      <c r="CL19" s="145"/>
      <c r="CM19" s="145"/>
      <c r="CN19" s="145"/>
      <c r="CO19" s="145"/>
      <c r="CP19" s="439">
        <f t="shared" si="3"/>
        <v>216498799</v>
      </c>
      <c r="CQ19" s="145">
        <v>210000000</v>
      </c>
      <c r="CR19" s="145"/>
      <c r="CS19" s="145"/>
      <c r="CT19" s="145"/>
      <c r="CU19" s="145"/>
      <c r="CV19" s="147"/>
      <c r="CW19" s="147"/>
      <c r="CX19" s="147"/>
      <c r="CY19" s="147"/>
      <c r="CZ19" s="147"/>
      <c r="DA19" s="147"/>
      <c r="DB19" s="147"/>
      <c r="DC19" s="147"/>
      <c r="DD19" s="147"/>
      <c r="DE19" s="147"/>
      <c r="DF19" s="147"/>
      <c r="DG19" s="147"/>
      <c r="DH19" s="147"/>
      <c r="DI19" s="147"/>
      <c r="DJ19" s="147"/>
      <c r="DK19" s="147"/>
      <c r="DL19" s="449">
        <f t="shared" si="4"/>
        <v>210000000</v>
      </c>
      <c r="DM19" s="145">
        <f t="shared" si="0"/>
        <v>1782990745</v>
      </c>
      <c r="DN19" s="165" t="s">
        <v>1168</v>
      </c>
    </row>
    <row r="20" spans="1:120" s="3" customFormat="1" ht="50.1" customHeight="1" x14ac:dyDescent="0.2">
      <c r="A20" s="11">
        <v>1</v>
      </c>
      <c r="B20" s="11" t="s">
        <v>25</v>
      </c>
      <c r="C20" s="11" t="s">
        <v>475</v>
      </c>
      <c r="D20" s="11" t="s">
        <v>476</v>
      </c>
      <c r="E20" s="11" t="s">
        <v>477</v>
      </c>
      <c r="F20" s="54" t="s">
        <v>478</v>
      </c>
      <c r="G20" s="11" t="s">
        <v>479</v>
      </c>
      <c r="H20" s="11">
        <v>0</v>
      </c>
      <c r="I20" s="11">
        <v>2023</v>
      </c>
      <c r="J20" s="11" t="s">
        <v>480</v>
      </c>
      <c r="K20" s="11" t="s">
        <v>444</v>
      </c>
      <c r="L20" s="11" t="s">
        <v>139</v>
      </c>
      <c r="M20" s="11">
        <v>1500</v>
      </c>
      <c r="N20" s="11">
        <v>1500</v>
      </c>
      <c r="O20" s="169" t="s">
        <v>504</v>
      </c>
      <c r="P20" s="169" t="s">
        <v>505</v>
      </c>
      <c r="Q20" s="169">
        <v>100</v>
      </c>
      <c r="R20" s="169">
        <v>2023</v>
      </c>
      <c r="S20" s="169" t="s">
        <v>506</v>
      </c>
      <c r="T20" s="169" t="s">
        <v>37</v>
      </c>
      <c r="U20" s="169" t="s">
        <v>33</v>
      </c>
      <c r="V20" s="169">
        <v>120</v>
      </c>
      <c r="W20" s="169">
        <v>120</v>
      </c>
      <c r="X20" s="169">
        <v>105</v>
      </c>
      <c r="Y20" s="169">
        <v>110</v>
      </c>
      <c r="Z20" s="169">
        <v>115</v>
      </c>
      <c r="AA20" s="169">
        <v>120</v>
      </c>
      <c r="AB20" s="208">
        <v>100000000</v>
      </c>
      <c r="AC20" s="145"/>
      <c r="AD20" s="145"/>
      <c r="AE20" s="145"/>
      <c r="AF20" s="145"/>
      <c r="AG20" s="145"/>
      <c r="AH20" s="145"/>
      <c r="AI20" s="145"/>
      <c r="AJ20" s="145"/>
      <c r="AK20" s="145"/>
      <c r="AL20" s="145"/>
      <c r="AM20" s="145"/>
      <c r="AN20" s="145">
        <v>80000000</v>
      </c>
      <c r="AO20" s="145"/>
      <c r="AP20" s="145"/>
      <c r="AQ20" s="145"/>
      <c r="AR20" s="145"/>
      <c r="AS20" s="145"/>
      <c r="AT20" s="145"/>
      <c r="AU20" s="145"/>
      <c r="AV20" s="145"/>
      <c r="AW20" s="145"/>
      <c r="AX20" s="413">
        <f t="shared" si="1"/>
        <v>180000000</v>
      </c>
      <c r="AY20" s="145"/>
      <c r="AZ20" s="145"/>
      <c r="BA20" s="145"/>
      <c r="BB20" s="145"/>
      <c r="BC20" s="145"/>
      <c r="BD20" s="145"/>
      <c r="BE20" s="145"/>
      <c r="BF20" s="145"/>
      <c r="BG20" s="145"/>
      <c r="BH20" s="145"/>
      <c r="BI20" s="145"/>
      <c r="BJ20" s="145"/>
      <c r="BK20" s="145">
        <v>175373424</v>
      </c>
      <c r="BL20" s="145"/>
      <c r="BM20" s="145"/>
      <c r="BN20" s="145"/>
      <c r="BO20" s="145"/>
      <c r="BP20" s="145"/>
      <c r="BQ20" s="145"/>
      <c r="BR20" s="145"/>
      <c r="BS20" s="145"/>
      <c r="BT20" s="413">
        <f t="shared" si="2"/>
        <v>175373424</v>
      </c>
      <c r="BU20" s="145"/>
      <c r="BV20" s="145"/>
      <c r="BW20" s="145"/>
      <c r="BX20" s="145"/>
      <c r="BY20" s="145"/>
      <c r="BZ20" s="145"/>
      <c r="CA20" s="145"/>
      <c r="CB20" s="145"/>
      <c r="CC20" s="145"/>
      <c r="CD20" s="145"/>
      <c r="CE20" s="145"/>
      <c r="CF20" s="145"/>
      <c r="CG20" s="145">
        <v>175731882</v>
      </c>
      <c r="CH20" s="145"/>
      <c r="CI20" s="145"/>
      <c r="CJ20" s="145"/>
      <c r="CK20" s="145"/>
      <c r="CL20" s="145"/>
      <c r="CM20" s="145"/>
      <c r="CN20" s="145"/>
      <c r="CO20" s="145"/>
      <c r="CP20" s="439">
        <f t="shared" si="3"/>
        <v>175731882</v>
      </c>
      <c r="CQ20" s="145"/>
      <c r="CR20" s="145"/>
      <c r="CS20" s="145"/>
      <c r="CT20" s="145"/>
      <c r="CU20" s="145"/>
      <c r="CV20" s="147"/>
      <c r="CW20" s="147"/>
      <c r="CX20" s="147"/>
      <c r="CY20" s="147"/>
      <c r="CZ20" s="147"/>
      <c r="DA20" s="147"/>
      <c r="DB20" s="147"/>
      <c r="DC20" s="147">
        <v>200000000</v>
      </c>
      <c r="DD20" s="147"/>
      <c r="DE20" s="147"/>
      <c r="DF20" s="147"/>
      <c r="DG20" s="147"/>
      <c r="DH20" s="147"/>
      <c r="DI20" s="147"/>
      <c r="DJ20" s="147"/>
      <c r="DK20" s="147"/>
      <c r="DL20" s="449">
        <f t="shared" si="4"/>
        <v>200000000</v>
      </c>
      <c r="DM20" s="145">
        <f t="shared" si="0"/>
        <v>731105306</v>
      </c>
      <c r="DN20" s="165" t="s">
        <v>1168</v>
      </c>
    </row>
    <row r="21" spans="1:120" s="3" customFormat="1" ht="50.1" customHeight="1" x14ac:dyDescent="0.2">
      <c r="A21" s="11">
        <v>5</v>
      </c>
      <c r="B21" s="11" t="s">
        <v>25</v>
      </c>
      <c r="C21" s="11" t="s">
        <v>398</v>
      </c>
      <c r="D21" s="11" t="s">
        <v>1129</v>
      </c>
      <c r="E21" s="11" t="s">
        <v>1130</v>
      </c>
      <c r="F21" s="54" t="s">
        <v>1131</v>
      </c>
      <c r="G21" s="11" t="s">
        <v>1132</v>
      </c>
      <c r="H21" s="11">
        <v>0</v>
      </c>
      <c r="I21" s="11">
        <v>2023</v>
      </c>
      <c r="J21" s="11" t="s">
        <v>1133</v>
      </c>
      <c r="K21" s="11" t="s">
        <v>444</v>
      </c>
      <c r="L21" s="11" t="s">
        <v>33</v>
      </c>
      <c r="M21" s="11">
        <v>1</v>
      </c>
      <c r="N21" s="11">
        <v>1</v>
      </c>
      <c r="O21" s="169" t="s">
        <v>1201</v>
      </c>
      <c r="P21" s="169" t="s">
        <v>1202</v>
      </c>
      <c r="Q21" s="169">
        <v>0</v>
      </c>
      <c r="R21" s="169">
        <v>2023</v>
      </c>
      <c r="S21" s="169" t="s">
        <v>1141</v>
      </c>
      <c r="T21" s="169" t="s">
        <v>37</v>
      </c>
      <c r="U21" s="169" t="s">
        <v>33</v>
      </c>
      <c r="V21" s="169">
        <v>1</v>
      </c>
      <c r="W21" s="169">
        <v>1</v>
      </c>
      <c r="X21" s="169">
        <v>0.25</v>
      </c>
      <c r="Y21" s="169">
        <v>0.5</v>
      </c>
      <c r="Z21" s="169">
        <v>0.75</v>
      </c>
      <c r="AA21" s="169">
        <v>1</v>
      </c>
      <c r="AB21" s="208">
        <v>300000000</v>
      </c>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413">
        <f t="shared" si="1"/>
        <v>300000000</v>
      </c>
      <c r="AY21" s="145">
        <v>300000000</v>
      </c>
      <c r="AZ21" s="145"/>
      <c r="BA21" s="145"/>
      <c r="BB21" s="145"/>
      <c r="BC21" s="145"/>
      <c r="BD21" s="145"/>
      <c r="BE21" s="145"/>
      <c r="BF21" s="145"/>
      <c r="BG21" s="145"/>
      <c r="BH21" s="145"/>
      <c r="BI21" s="145"/>
      <c r="BJ21" s="145"/>
      <c r="BK21" s="145"/>
      <c r="BL21" s="145"/>
      <c r="BM21" s="145"/>
      <c r="BN21" s="145"/>
      <c r="BO21" s="145"/>
      <c r="BP21" s="145"/>
      <c r="BQ21" s="145"/>
      <c r="BR21" s="145"/>
      <c r="BS21" s="145"/>
      <c r="BT21" s="413">
        <f t="shared" si="2"/>
        <v>300000000</v>
      </c>
      <c r="BU21" s="145">
        <v>300000000</v>
      </c>
      <c r="BV21" s="145"/>
      <c r="BW21" s="145"/>
      <c r="BX21" s="145"/>
      <c r="BY21" s="145"/>
      <c r="BZ21" s="145"/>
      <c r="CA21" s="145"/>
      <c r="CB21" s="145"/>
      <c r="CC21" s="145"/>
      <c r="CD21" s="145"/>
      <c r="CE21" s="145"/>
      <c r="CF21" s="145"/>
      <c r="CG21" s="145"/>
      <c r="CH21" s="145"/>
      <c r="CI21" s="145"/>
      <c r="CJ21" s="145"/>
      <c r="CK21" s="145"/>
      <c r="CL21" s="145"/>
      <c r="CM21" s="145"/>
      <c r="CN21" s="145"/>
      <c r="CO21" s="145"/>
      <c r="CP21" s="439">
        <f t="shared" si="3"/>
        <v>300000000</v>
      </c>
      <c r="CQ21" s="145">
        <v>300000000</v>
      </c>
      <c r="CR21" s="145"/>
      <c r="CS21" s="145"/>
      <c r="CT21" s="145"/>
      <c r="CU21" s="145"/>
      <c r="CV21" s="147"/>
      <c r="CW21" s="147"/>
      <c r="CX21" s="147"/>
      <c r="CY21" s="147"/>
      <c r="CZ21" s="147"/>
      <c r="DA21" s="147"/>
      <c r="DB21" s="147"/>
      <c r="DC21" s="147"/>
      <c r="DD21" s="147"/>
      <c r="DE21" s="147"/>
      <c r="DF21" s="147"/>
      <c r="DG21" s="147"/>
      <c r="DH21" s="147"/>
      <c r="DI21" s="147"/>
      <c r="DJ21" s="147"/>
      <c r="DK21" s="147"/>
      <c r="DL21" s="449">
        <f t="shared" si="4"/>
        <v>300000000</v>
      </c>
      <c r="DM21" s="145">
        <f t="shared" si="0"/>
        <v>1200000000</v>
      </c>
      <c r="DN21" s="165" t="s">
        <v>1168</v>
      </c>
    </row>
    <row r="22" spans="1:120" s="3" customFormat="1" ht="50.1" customHeight="1" x14ac:dyDescent="0.2">
      <c r="A22" s="11">
        <v>5</v>
      </c>
      <c r="B22" s="11" t="s">
        <v>25</v>
      </c>
      <c r="C22" s="11" t="s">
        <v>398</v>
      </c>
      <c r="D22" s="11" t="s">
        <v>1129</v>
      </c>
      <c r="E22" s="11" t="s">
        <v>1130</v>
      </c>
      <c r="F22" s="54" t="s">
        <v>1131</v>
      </c>
      <c r="G22" s="11" t="s">
        <v>1132</v>
      </c>
      <c r="H22" s="11">
        <v>0</v>
      </c>
      <c r="I22" s="11">
        <v>2023</v>
      </c>
      <c r="J22" s="11" t="s">
        <v>1133</v>
      </c>
      <c r="K22" s="11" t="s">
        <v>444</v>
      </c>
      <c r="L22" s="11" t="s">
        <v>33</v>
      </c>
      <c r="M22" s="11">
        <v>1</v>
      </c>
      <c r="N22" s="11">
        <v>1</v>
      </c>
      <c r="O22" s="169" t="s">
        <v>1203</v>
      </c>
      <c r="P22" s="169" t="s">
        <v>1204</v>
      </c>
      <c r="Q22" s="169">
        <v>0</v>
      </c>
      <c r="R22" s="169">
        <v>2023</v>
      </c>
      <c r="S22" s="169" t="s">
        <v>1142</v>
      </c>
      <c r="T22" s="169" t="s">
        <v>37</v>
      </c>
      <c r="U22" s="169" t="s">
        <v>33</v>
      </c>
      <c r="V22" s="169">
        <v>1</v>
      </c>
      <c r="W22" s="169">
        <v>1</v>
      </c>
      <c r="X22" s="169">
        <v>0.25</v>
      </c>
      <c r="Y22" s="169">
        <v>0.5</v>
      </c>
      <c r="Z22" s="169">
        <v>0.75</v>
      </c>
      <c r="AA22" s="169">
        <v>1</v>
      </c>
      <c r="AB22" s="208">
        <v>308115000</v>
      </c>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413">
        <f t="shared" si="1"/>
        <v>308115000</v>
      </c>
      <c r="AY22" s="145">
        <v>299862786</v>
      </c>
      <c r="AZ22" s="145"/>
      <c r="BA22" s="145"/>
      <c r="BB22" s="145"/>
      <c r="BC22" s="145"/>
      <c r="BD22" s="145"/>
      <c r="BE22" s="145"/>
      <c r="BF22" s="145"/>
      <c r="BG22" s="145"/>
      <c r="BH22" s="145"/>
      <c r="BI22" s="145"/>
      <c r="BJ22" s="145"/>
      <c r="BK22" s="145"/>
      <c r="BL22" s="145"/>
      <c r="BM22" s="145"/>
      <c r="BN22" s="145"/>
      <c r="BO22" s="145"/>
      <c r="BP22" s="145"/>
      <c r="BQ22" s="145"/>
      <c r="BR22" s="145"/>
      <c r="BS22" s="145"/>
      <c r="BT22" s="413">
        <f t="shared" si="2"/>
        <v>299862786</v>
      </c>
      <c r="BU22" s="145">
        <v>300000000</v>
      </c>
      <c r="BV22" s="145"/>
      <c r="BW22" s="145"/>
      <c r="BX22" s="145"/>
      <c r="BY22" s="145"/>
      <c r="BZ22" s="145"/>
      <c r="CA22" s="145"/>
      <c r="CB22" s="145"/>
      <c r="CC22" s="145"/>
      <c r="CD22" s="145"/>
      <c r="CE22" s="145"/>
      <c r="CF22" s="145"/>
      <c r="CG22" s="145"/>
      <c r="CH22" s="145"/>
      <c r="CI22" s="145"/>
      <c r="CJ22" s="145"/>
      <c r="CK22" s="145"/>
      <c r="CL22" s="145"/>
      <c r="CM22" s="145"/>
      <c r="CN22" s="145"/>
      <c r="CO22" s="145"/>
      <c r="CP22" s="439">
        <f t="shared" si="3"/>
        <v>300000000</v>
      </c>
      <c r="CQ22" s="145">
        <v>300000000</v>
      </c>
      <c r="CR22" s="145"/>
      <c r="CS22" s="145"/>
      <c r="CT22" s="145"/>
      <c r="CU22" s="145"/>
      <c r="CV22" s="147"/>
      <c r="CW22" s="147"/>
      <c r="CX22" s="147"/>
      <c r="CY22" s="147"/>
      <c r="CZ22" s="147"/>
      <c r="DA22" s="147"/>
      <c r="DB22" s="147"/>
      <c r="DC22" s="147"/>
      <c r="DD22" s="147"/>
      <c r="DE22" s="147"/>
      <c r="DF22" s="147"/>
      <c r="DG22" s="147"/>
      <c r="DH22" s="147"/>
      <c r="DI22" s="147"/>
      <c r="DJ22" s="147"/>
      <c r="DK22" s="147"/>
      <c r="DL22" s="449">
        <f t="shared" si="4"/>
        <v>300000000</v>
      </c>
      <c r="DM22" s="145">
        <f t="shared" si="0"/>
        <v>1207977786</v>
      </c>
      <c r="DN22" s="165" t="s">
        <v>1168</v>
      </c>
    </row>
    <row r="23" spans="1:120" s="3" customFormat="1" ht="50.1" customHeight="1" x14ac:dyDescent="0.25">
      <c r="A23" s="1520" t="s">
        <v>1172</v>
      </c>
      <c r="B23" s="1523"/>
      <c r="C23" s="1523"/>
      <c r="D23" s="1523"/>
      <c r="E23" s="1523"/>
      <c r="F23" s="1523"/>
      <c r="G23" s="1523"/>
      <c r="H23" s="1523"/>
      <c r="I23" s="1523"/>
      <c r="J23" s="1523"/>
      <c r="K23" s="1523"/>
      <c r="L23" s="1523"/>
      <c r="M23" s="1523"/>
      <c r="N23" s="1523"/>
      <c r="O23" s="1523"/>
      <c r="P23" s="1523"/>
      <c r="Q23" s="1523"/>
      <c r="R23" s="1523"/>
      <c r="S23" s="1523"/>
      <c r="T23" s="1523"/>
      <c r="U23" s="1523"/>
      <c r="V23" s="1523"/>
      <c r="W23" s="1523"/>
      <c r="X23" s="1523"/>
      <c r="Y23" s="1523"/>
      <c r="Z23" s="1523"/>
      <c r="AA23" s="1524"/>
      <c r="AB23" s="201">
        <f t="shared" ref="AB23:CM23" si="5">SUM(AB4:AB22)</f>
        <v>2178932000</v>
      </c>
      <c r="AC23" s="201">
        <f t="shared" si="5"/>
        <v>0</v>
      </c>
      <c r="AD23" s="201">
        <f t="shared" si="5"/>
        <v>0</v>
      </c>
      <c r="AE23" s="201">
        <f t="shared" si="5"/>
        <v>0</v>
      </c>
      <c r="AF23" s="201">
        <f t="shared" si="5"/>
        <v>0</v>
      </c>
      <c r="AG23" s="201">
        <f t="shared" si="5"/>
        <v>0</v>
      </c>
      <c r="AH23" s="201">
        <f t="shared" si="5"/>
        <v>0</v>
      </c>
      <c r="AI23" s="201">
        <f t="shared" si="5"/>
        <v>0</v>
      </c>
      <c r="AJ23" s="201">
        <f t="shared" si="5"/>
        <v>0</v>
      </c>
      <c r="AK23" s="201">
        <f t="shared" si="5"/>
        <v>0</v>
      </c>
      <c r="AL23" s="201">
        <f t="shared" si="5"/>
        <v>197793257</v>
      </c>
      <c r="AM23" s="201">
        <f t="shared" si="5"/>
        <v>873728848</v>
      </c>
      <c r="AN23" s="201">
        <f t="shared" si="5"/>
        <v>1163305130</v>
      </c>
      <c r="AO23" s="201">
        <f t="shared" si="5"/>
        <v>1135656628</v>
      </c>
      <c r="AP23" s="201">
        <f t="shared" si="5"/>
        <v>0</v>
      </c>
      <c r="AQ23" s="201">
        <f t="shared" si="5"/>
        <v>0</v>
      </c>
      <c r="AR23" s="201">
        <f t="shared" si="5"/>
        <v>0</v>
      </c>
      <c r="AS23" s="201">
        <f t="shared" si="5"/>
        <v>0</v>
      </c>
      <c r="AT23" s="201">
        <f t="shared" si="5"/>
        <v>0</v>
      </c>
      <c r="AU23" s="201">
        <f t="shared" si="5"/>
        <v>0</v>
      </c>
      <c r="AV23" s="201">
        <f t="shared" si="5"/>
        <v>0</v>
      </c>
      <c r="AW23" s="201">
        <f t="shared" si="5"/>
        <v>0</v>
      </c>
      <c r="AX23" s="201">
        <f t="shared" si="5"/>
        <v>5549415863</v>
      </c>
      <c r="AY23" s="201">
        <f t="shared" si="5"/>
        <v>2264479948</v>
      </c>
      <c r="AZ23" s="201">
        <f t="shared" si="5"/>
        <v>0</v>
      </c>
      <c r="BA23" s="201">
        <f t="shared" si="5"/>
        <v>0</v>
      </c>
      <c r="BB23" s="201">
        <f t="shared" si="5"/>
        <v>0</v>
      </c>
      <c r="BC23" s="201">
        <f t="shared" si="5"/>
        <v>0</v>
      </c>
      <c r="BD23" s="201">
        <f t="shared" si="5"/>
        <v>0</v>
      </c>
      <c r="BE23" s="201">
        <f t="shared" si="5"/>
        <v>0</v>
      </c>
      <c r="BF23" s="201">
        <f t="shared" si="5"/>
        <v>0</v>
      </c>
      <c r="BG23" s="201">
        <f t="shared" si="5"/>
        <v>0</v>
      </c>
      <c r="BH23" s="201">
        <f t="shared" si="5"/>
        <v>0</v>
      </c>
      <c r="BI23" s="201">
        <f t="shared" si="5"/>
        <v>263529261</v>
      </c>
      <c r="BJ23" s="201">
        <f t="shared" si="5"/>
        <v>525629884</v>
      </c>
      <c r="BK23" s="201">
        <f t="shared" si="5"/>
        <v>779034708</v>
      </c>
      <c r="BL23" s="201">
        <f t="shared" si="5"/>
        <v>203505716</v>
      </c>
      <c r="BM23" s="201">
        <f t="shared" si="5"/>
        <v>0</v>
      </c>
      <c r="BN23" s="201">
        <f t="shared" si="5"/>
        <v>0</v>
      </c>
      <c r="BO23" s="201">
        <f t="shared" si="5"/>
        <v>0</v>
      </c>
      <c r="BP23" s="201">
        <f t="shared" si="5"/>
        <v>0</v>
      </c>
      <c r="BQ23" s="201">
        <f t="shared" si="5"/>
        <v>0</v>
      </c>
      <c r="BR23" s="201">
        <f t="shared" si="5"/>
        <v>0</v>
      </c>
      <c r="BS23" s="201">
        <f t="shared" si="5"/>
        <v>0</v>
      </c>
      <c r="BT23" s="201">
        <f t="shared" si="5"/>
        <v>4036179517</v>
      </c>
      <c r="BU23" s="201">
        <f t="shared" si="5"/>
        <v>2364696347</v>
      </c>
      <c r="BV23" s="201">
        <f t="shared" si="5"/>
        <v>0</v>
      </c>
      <c r="BW23" s="201">
        <f t="shared" si="5"/>
        <v>0</v>
      </c>
      <c r="BX23" s="201">
        <f t="shared" si="5"/>
        <v>0</v>
      </c>
      <c r="BY23" s="201">
        <f t="shared" si="5"/>
        <v>0</v>
      </c>
      <c r="BZ23" s="201">
        <f t="shared" si="5"/>
        <v>0</v>
      </c>
      <c r="CA23" s="201">
        <f t="shared" si="5"/>
        <v>0</v>
      </c>
      <c r="CB23" s="201">
        <f t="shared" si="5"/>
        <v>0</v>
      </c>
      <c r="CC23" s="201">
        <f t="shared" si="5"/>
        <v>0</v>
      </c>
      <c r="CD23" s="201">
        <f t="shared" si="5"/>
        <v>0</v>
      </c>
      <c r="CE23" s="201">
        <f t="shared" si="5"/>
        <v>212484549</v>
      </c>
      <c r="CF23" s="201">
        <f t="shared" si="5"/>
        <v>611397599</v>
      </c>
      <c r="CG23" s="201">
        <f t="shared" si="5"/>
        <v>813637061</v>
      </c>
      <c r="CH23" s="201">
        <f t="shared" si="5"/>
        <v>212544821</v>
      </c>
      <c r="CI23" s="201">
        <f t="shared" si="5"/>
        <v>0</v>
      </c>
      <c r="CJ23" s="201">
        <f t="shared" si="5"/>
        <v>0</v>
      </c>
      <c r="CK23" s="201">
        <f t="shared" si="5"/>
        <v>0</v>
      </c>
      <c r="CL23" s="201">
        <f t="shared" si="5"/>
        <v>0</v>
      </c>
      <c r="CM23" s="201">
        <f t="shared" si="5"/>
        <v>0</v>
      </c>
      <c r="CN23" s="201">
        <f t="shared" ref="CN23:DM23" si="6">SUM(CN4:CN22)</f>
        <v>0</v>
      </c>
      <c r="CO23" s="201">
        <f t="shared" si="6"/>
        <v>0</v>
      </c>
      <c r="CP23" s="201">
        <f t="shared" si="6"/>
        <v>4214760377</v>
      </c>
      <c r="CQ23" s="201">
        <f t="shared" si="6"/>
        <v>2468842778</v>
      </c>
      <c r="CR23" s="201">
        <f t="shared" si="6"/>
        <v>0</v>
      </c>
      <c r="CS23" s="201">
        <f t="shared" si="6"/>
        <v>0</v>
      </c>
      <c r="CT23" s="201">
        <f t="shared" si="6"/>
        <v>0</v>
      </c>
      <c r="CU23" s="201">
        <f t="shared" si="6"/>
        <v>0</v>
      </c>
      <c r="CV23" s="201">
        <f t="shared" si="6"/>
        <v>0</v>
      </c>
      <c r="CW23" s="201">
        <f t="shared" si="6"/>
        <v>0</v>
      </c>
      <c r="CX23" s="201">
        <f t="shared" si="6"/>
        <v>0</v>
      </c>
      <c r="CY23" s="201">
        <f t="shared" si="6"/>
        <v>0</v>
      </c>
      <c r="CZ23" s="201">
        <f t="shared" si="6"/>
        <v>0</v>
      </c>
      <c r="DA23" s="201">
        <f t="shared" si="6"/>
        <v>221833869</v>
      </c>
      <c r="DB23" s="201">
        <f t="shared" si="6"/>
        <v>638299093</v>
      </c>
      <c r="DC23" s="201">
        <f t="shared" si="6"/>
        <v>849493049</v>
      </c>
      <c r="DD23" s="201">
        <f t="shared" si="6"/>
        <v>221911411</v>
      </c>
      <c r="DE23" s="201">
        <f t="shared" si="6"/>
        <v>0</v>
      </c>
      <c r="DF23" s="201">
        <f t="shared" si="6"/>
        <v>0</v>
      </c>
      <c r="DG23" s="201">
        <f t="shared" si="6"/>
        <v>0</v>
      </c>
      <c r="DH23" s="201">
        <f t="shared" si="6"/>
        <v>0</v>
      </c>
      <c r="DI23" s="201">
        <f t="shared" si="6"/>
        <v>0</v>
      </c>
      <c r="DJ23" s="201">
        <f t="shared" si="6"/>
        <v>0</v>
      </c>
      <c r="DK23" s="201">
        <f t="shared" si="6"/>
        <v>0</v>
      </c>
      <c r="DL23" s="201">
        <f t="shared" si="6"/>
        <v>4400380200</v>
      </c>
      <c r="DM23" s="201">
        <f t="shared" si="6"/>
        <v>18200735957</v>
      </c>
      <c r="DN23" s="209" t="s">
        <v>1168</v>
      </c>
      <c r="DO23" s="461"/>
      <c r="DP23" s="210">
        <f>+[2]Deportes!$AP$49-DM23</f>
        <v>0</v>
      </c>
    </row>
  </sheetData>
  <mergeCells count="107">
    <mergeCell ref="A2:A3"/>
    <mergeCell ref="B2:B3"/>
    <mergeCell ref="C2:C3"/>
    <mergeCell ref="E2:E3"/>
    <mergeCell ref="G2:G3"/>
    <mergeCell ref="H2:N2"/>
    <mergeCell ref="O2:O3"/>
    <mergeCell ref="AX1:AX3"/>
    <mergeCell ref="AY1:BS1"/>
    <mergeCell ref="AY2:AY3"/>
    <mergeCell ref="BA2:BA3"/>
    <mergeCell ref="BB2:BB3"/>
    <mergeCell ref="BC2:BC3"/>
    <mergeCell ref="A1:C1"/>
    <mergeCell ref="D1:E1"/>
    <mergeCell ref="F1:N1"/>
    <mergeCell ref="O1:W1"/>
    <mergeCell ref="P2:P3"/>
    <mergeCell ref="Q2:W2"/>
    <mergeCell ref="X2:AA2"/>
    <mergeCell ref="AB2:AB3"/>
    <mergeCell ref="AD2:AD3"/>
    <mergeCell ref="AE2:AE3"/>
    <mergeCell ref="AI2:AI3"/>
    <mergeCell ref="DL1:DL3"/>
    <mergeCell ref="DM1:DM3"/>
    <mergeCell ref="DN1:DN3"/>
    <mergeCell ref="BT1:BT3"/>
    <mergeCell ref="BU1:CO1"/>
    <mergeCell ref="CP1:CP3"/>
    <mergeCell ref="CQ1:DK1"/>
    <mergeCell ref="X1:AA1"/>
    <mergeCell ref="AB1:AW1"/>
    <mergeCell ref="AR2:AR3"/>
    <mergeCell ref="AS2:AS3"/>
    <mergeCell ref="AT2:AT3"/>
    <mergeCell ref="AU2:AU3"/>
    <mergeCell ref="AV2:AV3"/>
    <mergeCell ref="AW2:AW3"/>
    <mergeCell ref="AL2:AL3"/>
    <mergeCell ref="AM2:AM3"/>
    <mergeCell ref="AN2:AN3"/>
    <mergeCell ref="AO2:AO3"/>
    <mergeCell ref="AP2:AP3"/>
    <mergeCell ref="AQ2:AQ3"/>
    <mergeCell ref="AF2:AF3"/>
    <mergeCell ref="AG2:AG3"/>
    <mergeCell ref="AH2:AH3"/>
    <mergeCell ref="AJ2:AJ3"/>
    <mergeCell ref="AK2:AK3"/>
    <mergeCell ref="BJ2:BJ3"/>
    <mergeCell ref="BK2:BK3"/>
    <mergeCell ref="BL2:BL3"/>
    <mergeCell ref="BM2:BM3"/>
    <mergeCell ref="BN2:BN3"/>
    <mergeCell ref="BO2:BO3"/>
    <mergeCell ref="BD2:BD3"/>
    <mergeCell ref="BE2:BE3"/>
    <mergeCell ref="BF2:BF3"/>
    <mergeCell ref="BG2:BG3"/>
    <mergeCell ref="BH2:BH3"/>
    <mergeCell ref="BI2:BI3"/>
    <mergeCell ref="BX2:BX3"/>
    <mergeCell ref="BY2:BY3"/>
    <mergeCell ref="BZ2:BZ3"/>
    <mergeCell ref="CA2:CA3"/>
    <mergeCell ref="CB2:CB3"/>
    <mergeCell ref="CC2:CC3"/>
    <mergeCell ref="BP2:BP3"/>
    <mergeCell ref="BQ2:BQ3"/>
    <mergeCell ref="BR2:BR3"/>
    <mergeCell ref="BS2:BS3"/>
    <mergeCell ref="BU2:BU3"/>
    <mergeCell ref="BW2:BW3"/>
    <mergeCell ref="CM2:CM3"/>
    <mergeCell ref="CN2:CN3"/>
    <mergeCell ref="CO2:CO3"/>
    <mergeCell ref="CD2:CD3"/>
    <mergeCell ref="CE2:CE3"/>
    <mergeCell ref="CF2:CF3"/>
    <mergeCell ref="CG2:CG3"/>
    <mergeCell ref="CH2:CH3"/>
    <mergeCell ref="CI2:CI3"/>
    <mergeCell ref="DJ2:DJ3"/>
    <mergeCell ref="DK2:DK3"/>
    <mergeCell ref="A23:AA23"/>
    <mergeCell ref="DD2:DD3"/>
    <mergeCell ref="DE2:DE3"/>
    <mergeCell ref="DF2:DF3"/>
    <mergeCell ref="DG2:DG3"/>
    <mergeCell ref="DH2:DH3"/>
    <mergeCell ref="DI2:DI3"/>
    <mergeCell ref="CX2:CX3"/>
    <mergeCell ref="CY2:CY3"/>
    <mergeCell ref="CZ2:CZ3"/>
    <mergeCell ref="DA2:DA3"/>
    <mergeCell ref="DB2:DB3"/>
    <mergeCell ref="DC2:DC3"/>
    <mergeCell ref="CQ2:CQ3"/>
    <mergeCell ref="CS2:CS3"/>
    <mergeCell ref="CT2:CT3"/>
    <mergeCell ref="CU2:CU3"/>
    <mergeCell ref="CV2:CV3"/>
    <mergeCell ref="CW2:CW3"/>
    <mergeCell ref="CJ2:CJ3"/>
    <mergeCell ref="CK2:CK3"/>
    <mergeCell ref="CL2:CL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dimension ref="A1:GI19"/>
  <sheetViews>
    <sheetView topLeftCell="DC16" workbookViewId="0">
      <selection activeCell="DJ18" sqref="DJ18"/>
    </sheetView>
  </sheetViews>
  <sheetFormatPr baseColWidth="10" defaultRowHeight="15" x14ac:dyDescent="0.25"/>
  <cols>
    <col min="117" max="117" width="20.85546875" customWidth="1"/>
  </cols>
  <sheetData>
    <row r="1" spans="1:191" s="3" customFormat="1" ht="41.25" customHeight="1" thickBot="1" x14ac:dyDescent="0.25">
      <c r="A1" s="1490" t="s">
        <v>14</v>
      </c>
      <c r="B1" s="1491"/>
      <c r="C1" s="1492"/>
      <c r="D1" s="1493" t="s">
        <v>1212</v>
      </c>
      <c r="E1" s="1494"/>
      <c r="F1" s="1485" t="s">
        <v>1213</v>
      </c>
      <c r="G1" s="1486"/>
      <c r="H1" s="1486"/>
      <c r="I1" s="1486"/>
      <c r="J1" s="1486"/>
      <c r="K1" s="1486"/>
      <c r="L1" s="1486"/>
      <c r="M1" s="1486"/>
      <c r="N1" s="1487"/>
      <c r="O1" s="1485" t="s">
        <v>1191</v>
      </c>
      <c r="P1" s="1486"/>
      <c r="Q1" s="1486"/>
      <c r="R1" s="1486"/>
      <c r="S1" s="1486"/>
      <c r="T1" s="1486"/>
      <c r="U1" s="1486"/>
      <c r="V1" s="1486"/>
      <c r="W1" s="1487"/>
      <c r="X1" s="1485" t="s">
        <v>1200</v>
      </c>
      <c r="Y1" s="1486"/>
      <c r="Z1" s="1486"/>
      <c r="AA1" s="1487"/>
      <c r="AB1" s="1485" t="s">
        <v>1214</v>
      </c>
      <c r="AC1" s="1486"/>
      <c r="AD1" s="1486"/>
      <c r="AE1" s="1486"/>
      <c r="AF1" s="1486"/>
      <c r="AG1" s="1486"/>
      <c r="AH1" s="1486"/>
      <c r="AI1" s="1486"/>
      <c r="AJ1" s="1486"/>
      <c r="AK1" s="1486"/>
      <c r="AL1" s="1486"/>
      <c r="AM1" s="1486"/>
      <c r="AN1" s="1486"/>
      <c r="AO1" s="1486"/>
      <c r="AP1" s="1486"/>
      <c r="AQ1" s="1486"/>
      <c r="AR1" s="1486"/>
      <c r="AS1" s="1486"/>
      <c r="AT1" s="1486"/>
      <c r="AU1" s="1486"/>
      <c r="AV1" s="1486"/>
      <c r="AW1" s="1487"/>
      <c r="AX1" s="1482" t="s">
        <v>0</v>
      </c>
      <c r="AY1" s="1485" t="s">
        <v>1215</v>
      </c>
      <c r="AZ1" s="1486"/>
      <c r="BA1" s="1486"/>
      <c r="BB1" s="1486"/>
      <c r="BC1" s="1486"/>
      <c r="BD1" s="1486"/>
      <c r="BE1" s="1486"/>
      <c r="BF1" s="1486"/>
      <c r="BG1" s="1486"/>
      <c r="BH1" s="1486"/>
      <c r="BI1" s="1486"/>
      <c r="BJ1" s="1486"/>
      <c r="BK1" s="1486"/>
      <c r="BL1" s="1486"/>
      <c r="BM1" s="1486"/>
      <c r="BN1" s="1486"/>
      <c r="BO1" s="1486"/>
      <c r="BP1" s="1486"/>
      <c r="BQ1" s="1486"/>
      <c r="BR1" s="1486"/>
      <c r="BS1" s="1487"/>
      <c r="BT1" s="1482" t="s">
        <v>2</v>
      </c>
      <c r="BU1" s="1485" t="s">
        <v>1216</v>
      </c>
      <c r="BV1" s="1486"/>
      <c r="BW1" s="1486"/>
      <c r="BX1" s="1486"/>
      <c r="BY1" s="1486"/>
      <c r="BZ1" s="1486"/>
      <c r="CA1" s="1486"/>
      <c r="CB1" s="1486"/>
      <c r="CC1" s="1486"/>
      <c r="CD1" s="1486"/>
      <c r="CE1" s="1486"/>
      <c r="CF1" s="1486"/>
      <c r="CG1" s="1486"/>
      <c r="CH1" s="1486"/>
      <c r="CI1" s="1486"/>
      <c r="CJ1" s="1486"/>
      <c r="CK1" s="1486"/>
      <c r="CL1" s="1486"/>
      <c r="CM1" s="1486"/>
      <c r="CN1" s="1486"/>
      <c r="CO1" s="1487"/>
      <c r="CP1" s="1482" t="s">
        <v>3</v>
      </c>
      <c r="CQ1" s="1506" t="s">
        <v>1217</v>
      </c>
      <c r="CR1" s="1507"/>
      <c r="CS1" s="1507"/>
      <c r="CT1" s="1507"/>
      <c r="CU1" s="1507"/>
      <c r="CV1" s="1507"/>
      <c r="CW1" s="1507"/>
      <c r="CX1" s="1507"/>
      <c r="CY1" s="1507"/>
      <c r="CZ1" s="1507"/>
      <c r="DA1" s="1507"/>
      <c r="DB1" s="1507"/>
      <c r="DC1" s="1507"/>
      <c r="DD1" s="1507"/>
      <c r="DE1" s="1507"/>
      <c r="DF1" s="1507"/>
      <c r="DG1" s="1507"/>
      <c r="DH1" s="1507"/>
      <c r="DI1" s="1507"/>
      <c r="DJ1" s="1507"/>
      <c r="DK1" s="1508"/>
      <c r="DL1" s="1482" t="s">
        <v>5</v>
      </c>
      <c r="DM1" s="1451" t="s">
        <v>6</v>
      </c>
      <c r="DN1" s="1451" t="s">
        <v>1160</v>
      </c>
    </row>
    <row r="2" spans="1:191" s="3" customFormat="1" ht="28.5" customHeight="1" thickBot="1" x14ac:dyDescent="0.25">
      <c r="A2" s="1472" t="s">
        <v>14</v>
      </c>
      <c r="B2" s="1472" t="s">
        <v>15</v>
      </c>
      <c r="C2" s="1474" t="s">
        <v>15</v>
      </c>
      <c r="D2" s="53" t="s">
        <v>7</v>
      </c>
      <c r="E2" s="1476" t="s">
        <v>8</v>
      </c>
      <c r="F2" s="53" t="s">
        <v>9</v>
      </c>
      <c r="G2" s="1478" t="s">
        <v>10</v>
      </c>
      <c r="H2" s="1460" t="s">
        <v>11</v>
      </c>
      <c r="I2" s="1461"/>
      <c r="J2" s="1461"/>
      <c r="K2" s="1461"/>
      <c r="L2" s="1461"/>
      <c r="M2" s="1461"/>
      <c r="N2" s="1462"/>
      <c r="O2" s="1480" t="s">
        <v>12</v>
      </c>
      <c r="P2" s="1480" t="s">
        <v>13</v>
      </c>
      <c r="Q2" s="1460" t="s">
        <v>11</v>
      </c>
      <c r="R2" s="1461"/>
      <c r="S2" s="1461"/>
      <c r="T2" s="1461"/>
      <c r="U2" s="1461"/>
      <c r="V2" s="1461"/>
      <c r="W2" s="1462"/>
      <c r="X2" s="1460" t="s">
        <v>1192</v>
      </c>
      <c r="Y2" s="1461"/>
      <c r="Z2" s="1461"/>
      <c r="AA2" s="1461"/>
      <c r="AB2" s="1456" t="s">
        <v>1243</v>
      </c>
      <c r="AC2" s="175" t="s">
        <v>1240</v>
      </c>
      <c r="AD2" s="1456" t="s">
        <v>1244</v>
      </c>
      <c r="AE2" s="1464" t="s">
        <v>1245</v>
      </c>
      <c r="AF2" s="1451" t="s">
        <v>1246</v>
      </c>
      <c r="AG2" s="1451" t="s">
        <v>1247</v>
      </c>
      <c r="AH2" s="1451" t="s">
        <v>1248</v>
      </c>
      <c r="AI2" s="1451" t="s">
        <v>1249</v>
      </c>
      <c r="AJ2" s="1451" t="s">
        <v>1250</v>
      </c>
      <c r="AK2" s="1451" t="s">
        <v>1251</v>
      </c>
      <c r="AL2" s="1451" t="s">
        <v>1252</v>
      </c>
      <c r="AM2" s="1451" t="s">
        <v>1253</v>
      </c>
      <c r="AN2" s="1451" t="s">
        <v>1254</v>
      </c>
      <c r="AO2" s="1451" t="s">
        <v>1255</v>
      </c>
      <c r="AP2" s="1451" t="s">
        <v>1206</v>
      </c>
      <c r="AQ2" s="1470" t="s">
        <v>1256</v>
      </c>
      <c r="AR2" s="1466" t="s">
        <v>1257</v>
      </c>
      <c r="AS2" s="1468" t="s">
        <v>1270</v>
      </c>
      <c r="AT2" s="1468" t="s">
        <v>1259</v>
      </c>
      <c r="AU2" s="1468" t="s">
        <v>1258</v>
      </c>
      <c r="AV2" s="1495" t="s">
        <v>1234</v>
      </c>
      <c r="AW2" s="1495" t="s">
        <v>1242</v>
      </c>
      <c r="AX2" s="1483"/>
      <c r="AY2" s="1488" t="s">
        <v>1</v>
      </c>
      <c r="AZ2" s="177" t="s">
        <v>1269</v>
      </c>
      <c r="BA2" s="1488" t="s">
        <v>1244</v>
      </c>
      <c r="BB2" s="1488" t="s">
        <v>1161</v>
      </c>
      <c r="BC2" s="1488" t="s">
        <v>1246</v>
      </c>
      <c r="BD2" s="1488" t="s">
        <v>1247</v>
      </c>
      <c r="BE2" s="1458" t="s">
        <v>1260</v>
      </c>
      <c r="BF2" s="1458" t="s">
        <v>1261</v>
      </c>
      <c r="BG2" s="1458" t="s">
        <v>1250</v>
      </c>
      <c r="BH2" s="1458" t="s">
        <v>1262</v>
      </c>
      <c r="BI2" s="1458" t="s">
        <v>1263</v>
      </c>
      <c r="BJ2" s="1458" t="s">
        <v>1264</v>
      </c>
      <c r="BK2" s="1458" t="s">
        <v>1254</v>
      </c>
      <c r="BL2" s="1458" t="s">
        <v>1255</v>
      </c>
      <c r="BM2" s="1458" t="s">
        <v>1265</v>
      </c>
      <c r="BN2" s="1458" t="s">
        <v>1266</v>
      </c>
      <c r="BO2" s="1488" t="s">
        <v>1267</v>
      </c>
      <c r="BP2" s="1456" t="s">
        <v>1271</v>
      </c>
      <c r="BQ2" s="1451" t="s">
        <v>1258</v>
      </c>
      <c r="BR2" s="1451" t="s">
        <v>1234</v>
      </c>
      <c r="BS2" s="1451" t="s">
        <v>1242</v>
      </c>
      <c r="BT2" s="1504" t="e">
        <f>+#REF!*1.029</f>
        <v>#REF!</v>
      </c>
      <c r="BU2" s="1451" t="s">
        <v>1243</v>
      </c>
      <c r="BV2" s="181" t="s">
        <v>1272</v>
      </c>
      <c r="BW2" s="1451" t="s">
        <v>1274</v>
      </c>
      <c r="BX2" s="1451" t="s">
        <v>1161</v>
      </c>
      <c r="BY2" s="1451" t="s">
        <v>1246</v>
      </c>
      <c r="BZ2" s="1451" t="s">
        <v>1247</v>
      </c>
      <c r="CA2" s="1451" t="s">
        <v>1275</v>
      </c>
      <c r="CB2" s="1451" t="s">
        <v>1261</v>
      </c>
      <c r="CC2" s="1458" t="s">
        <v>1250</v>
      </c>
      <c r="CD2" s="1451" t="s">
        <v>1276</v>
      </c>
      <c r="CE2" s="1451" t="s">
        <v>1252</v>
      </c>
      <c r="CF2" s="1451" t="s">
        <v>1277</v>
      </c>
      <c r="CG2" s="1451" t="s">
        <v>1278</v>
      </c>
      <c r="CH2" s="1451" t="s">
        <v>1279</v>
      </c>
      <c r="CI2" s="1451" t="s">
        <v>1280</v>
      </c>
      <c r="CJ2" s="1451" t="s">
        <v>1281</v>
      </c>
      <c r="CK2" s="1451" t="s">
        <v>1267</v>
      </c>
      <c r="CL2" s="1451" t="s">
        <v>1268</v>
      </c>
      <c r="CM2" s="1451" t="s">
        <v>1258</v>
      </c>
      <c r="CN2" s="1451" t="s">
        <v>1234</v>
      </c>
      <c r="CO2" s="1451" t="s">
        <v>1242</v>
      </c>
      <c r="CP2" s="1483"/>
      <c r="CQ2" s="1456" t="s">
        <v>4</v>
      </c>
      <c r="CR2" s="176" t="s">
        <v>1282</v>
      </c>
      <c r="CS2" s="1456" t="s">
        <v>1244</v>
      </c>
      <c r="CT2" s="1456" t="s">
        <v>1162</v>
      </c>
      <c r="CU2" s="1451" t="s">
        <v>1285</v>
      </c>
      <c r="CV2" s="1451" t="s">
        <v>1286</v>
      </c>
      <c r="CW2" s="1451" t="s">
        <v>1287</v>
      </c>
      <c r="CX2" s="1451" t="s">
        <v>1261</v>
      </c>
      <c r="CY2" s="1451" t="s">
        <v>1288</v>
      </c>
      <c r="CZ2" s="1451" t="s">
        <v>1289</v>
      </c>
      <c r="DA2" s="1451" t="s">
        <v>1290</v>
      </c>
      <c r="DB2" s="1451" t="s">
        <v>1235</v>
      </c>
      <c r="DC2" s="1451" t="s">
        <v>1291</v>
      </c>
      <c r="DD2" s="1451" t="s">
        <v>1292</v>
      </c>
      <c r="DE2" s="1451" t="s">
        <v>1265</v>
      </c>
      <c r="DF2" s="1451" t="s">
        <v>1267</v>
      </c>
      <c r="DG2" s="1451" t="s">
        <v>1222</v>
      </c>
      <c r="DH2" s="1451" t="s">
        <v>1228</v>
      </c>
      <c r="DI2" s="1451" t="s">
        <v>1233</v>
      </c>
      <c r="DJ2" s="1451" t="s">
        <v>1234</v>
      </c>
      <c r="DK2" s="1451" t="s">
        <v>1284</v>
      </c>
      <c r="DL2" s="1502">
        <f>+CP2*1.044</f>
        <v>0</v>
      </c>
      <c r="DM2" s="1495"/>
      <c r="DN2" s="1495"/>
    </row>
    <row r="3" spans="1:191" s="3" customFormat="1" ht="38.25" customHeight="1" thickBot="1" x14ac:dyDescent="0.25">
      <c r="A3" s="1473"/>
      <c r="B3" s="1473"/>
      <c r="C3" s="1475"/>
      <c r="D3" s="4"/>
      <c r="E3" s="1477"/>
      <c r="F3" s="4"/>
      <c r="G3" s="1479"/>
      <c r="H3" s="170" t="s">
        <v>16</v>
      </c>
      <c r="I3" s="170" t="s">
        <v>17</v>
      </c>
      <c r="J3" s="170" t="s">
        <v>18</v>
      </c>
      <c r="K3" s="170" t="s">
        <v>1229</v>
      </c>
      <c r="L3" s="170" t="s">
        <v>20</v>
      </c>
      <c r="M3" s="170" t="s">
        <v>21</v>
      </c>
      <c r="N3" s="171" t="s">
        <v>22</v>
      </c>
      <c r="O3" s="1481"/>
      <c r="P3" s="1481"/>
      <c r="Q3" s="172" t="s">
        <v>16</v>
      </c>
      <c r="R3" s="173" t="s">
        <v>17</v>
      </c>
      <c r="S3" s="173" t="s">
        <v>23</v>
      </c>
      <c r="T3" s="173" t="s">
        <v>19</v>
      </c>
      <c r="U3" s="173" t="s">
        <v>20</v>
      </c>
      <c r="V3" s="173" t="s">
        <v>24</v>
      </c>
      <c r="W3" s="174" t="s">
        <v>22</v>
      </c>
      <c r="X3" s="173" t="s">
        <v>1156</v>
      </c>
      <c r="Y3" s="173" t="s">
        <v>1157</v>
      </c>
      <c r="Z3" s="173" t="s">
        <v>1158</v>
      </c>
      <c r="AA3" s="174" t="s">
        <v>1159</v>
      </c>
      <c r="AB3" s="1463"/>
      <c r="AC3" s="144" t="s">
        <v>1241</v>
      </c>
      <c r="AD3" s="1463"/>
      <c r="AE3" s="1465"/>
      <c r="AF3" s="1495"/>
      <c r="AG3" s="1495"/>
      <c r="AH3" s="1495"/>
      <c r="AI3" s="1452"/>
      <c r="AJ3" s="1452"/>
      <c r="AK3" s="1452"/>
      <c r="AL3" s="1452"/>
      <c r="AM3" s="1452"/>
      <c r="AN3" s="1452"/>
      <c r="AO3" s="1452"/>
      <c r="AP3" s="1452"/>
      <c r="AQ3" s="1471"/>
      <c r="AR3" s="1467"/>
      <c r="AS3" s="1469"/>
      <c r="AT3" s="1469"/>
      <c r="AU3" s="1469"/>
      <c r="AV3" s="1452"/>
      <c r="AW3" s="1452"/>
      <c r="AX3" s="1484"/>
      <c r="AY3" s="1489"/>
      <c r="AZ3" s="178" t="s">
        <v>1241</v>
      </c>
      <c r="BA3" s="1489"/>
      <c r="BB3" s="1489"/>
      <c r="BC3" s="1489"/>
      <c r="BD3" s="1489"/>
      <c r="BE3" s="1459"/>
      <c r="BF3" s="1459"/>
      <c r="BG3" s="1459"/>
      <c r="BH3" s="1459"/>
      <c r="BI3" s="1459"/>
      <c r="BJ3" s="1459"/>
      <c r="BK3" s="1459"/>
      <c r="BL3" s="1459"/>
      <c r="BM3" s="1459"/>
      <c r="BN3" s="1459"/>
      <c r="BO3" s="1489"/>
      <c r="BP3" s="1457"/>
      <c r="BQ3" s="1452"/>
      <c r="BR3" s="1452"/>
      <c r="BS3" s="1452"/>
      <c r="BT3" s="1505"/>
      <c r="BU3" s="1452"/>
      <c r="BV3" s="182" t="s">
        <v>1273</v>
      </c>
      <c r="BW3" s="1452"/>
      <c r="BX3" s="1452"/>
      <c r="BY3" s="1452"/>
      <c r="BZ3" s="1452"/>
      <c r="CA3" s="1452"/>
      <c r="CB3" s="1452"/>
      <c r="CC3" s="1459"/>
      <c r="CD3" s="1452"/>
      <c r="CE3" s="1452"/>
      <c r="CF3" s="1452"/>
      <c r="CG3" s="1452"/>
      <c r="CH3" s="1452"/>
      <c r="CI3" s="1452"/>
      <c r="CJ3" s="1452"/>
      <c r="CK3" s="1452"/>
      <c r="CL3" s="1452"/>
      <c r="CM3" s="1452"/>
      <c r="CN3" s="1452"/>
      <c r="CO3" s="1452"/>
      <c r="CP3" s="1484"/>
      <c r="CQ3" s="1457"/>
      <c r="CR3" s="182" t="s">
        <v>1283</v>
      </c>
      <c r="CS3" s="1457"/>
      <c r="CT3" s="1457"/>
      <c r="CU3" s="1452"/>
      <c r="CV3" s="1452"/>
      <c r="CW3" s="1452"/>
      <c r="CX3" s="1452"/>
      <c r="CY3" s="1452"/>
      <c r="CZ3" s="1452"/>
      <c r="DA3" s="1452"/>
      <c r="DB3" s="1452"/>
      <c r="DC3" s="1452"/>
      <c r="DD3" s="1452"/>
      <c r="DE3" s="1452"/>
      <c r="DF3" s="1452"/>
      <c r="DG3" s="1452"/>
      <c r="DH3" s="1452"/>
      <c r="DI3" s="1452"/>
      <c r="DJ3" s="1452"/>
      <c r="DK3" s="1452"/>
      <c r="DL3" s="1503"/>
      <c r="DM3" s="1452"/>
      <c r="DN3" s="1452"/>
    </row>
    <row r="4" spans="1:191" s="3" customFormat="1" ht="50.1" customHeight="1" x14ac:dyDescent="0.2">
      <c r="A4" s="11">
        <v>1</v>
      </c>
      <c r="B4" s="11" t="s">
        <v>25</v>
      </c>
      <c r="C4" s="11" t="s">
        <v>254</v>
      </c>
      <c r="D4" s="11" t="s">
        <v>507</v>
      </c>
      <c r="E4" s="11" t="s">
        <v>508</v>
      </c>
      <c r="F4" s="54" t="s">
        <v>509</v>
      </c>
      <c r="G4" s="11" t="s">
        <v>510</v>
      </c>
      <c r="H4" s="11">
        <v>15000</v>
      </c>
      <c r="I4" s="11">
        <v>2023</v>
      </c>
      <c r="J4" s="11" t="s">
        <v>344</v>
      </c>
      <c r="K4" s="11" t="s">
        <v>105</v>
      </c>
      <c r="L4" s="11" t="s">
        <v>38</v>
      </c>
      <c r="M4" s="11">
        <v>15000</v>
      </c>
      <c r="N4" s="11">
        <v>15000</v>
      </c>
      <c r="O4" s="62" t="s">
        <v>511</v>
      </c>
      <c r="P4" s="13" t="s">
        <v>512</v>
      </c>
      <c r="Q4" s="13">
        <v>0</v>
      </c>
      <c r="R4" s="13">
        <v>2023</v>
      </c>
      <c r="S4" s="13" t="s">
        <v>513</v>
      </c>
      <c r="T4" s="13" t="s">
        <v>37</v>
      </c>
      <c r="U4" s="13" t="s">
        <v>33</v>
      </c>
      <c r="V4" s="13">
        <v>4</v>
      </c>
      <c r="W4" s="13">
        <v>4</v>
      </c>
      <c r="X4" s="13">
        <v>4</v>
      </c>
      <c r="Y4" s="13">
        <v>4</v>
      </c>
      <c r="Z4" s="13">
        <v>4</v>
      </c>
      <c r="AA4" s="13">
        <v>4</v>
      </c>
      <c r="AB4" s="6"/>
      <c r="AC4" s="6"/>
      <c r="AD4" s="6"/>
      <c r="AE4" s="6"/>
      <c r="AF4" s="6"/>
      <c r="AG4" s="6"/>
      <c r="AH4" s="6"/>
      <c r="AI4" s="6"/>
      <c r="AJ4" s="6"/>
      <c r="AK4" s="6"/>
      <c r="AL4" s="6"/>
      <c r="AM4" s="6"/>
      <c r="AN4" s="6"/>
      <c r="AO4" s="6"/>
      <c r="AP4" s="6">
        <v>41865000</v>
      </c>
      <c r="AQ4" s="6"/>
      <c r="AR4" s="6"/>
      <c r="AS4" s="6"/>
      <c r="AT4" s="6"/>
      <c r="AU4" s="6"/>
      <c r="AV4" s="6"/>
      <c r="AW4" s="6"/>
      <c r="AX4" s="200">
        <f>SUM(AB4:AW4)</f>
        <v>41865000</v>
      </c>
      <c r="AY4" s="6"/>
      <c r="AZ4" s="6"/>
      <c r="BA4" s="6">
        <f t="shared" ref="BA4:BA10" si="0">+AD4*1.029</f>
        <v>0</v>
      </c>
      <c r="BB4" s="6"/>
      <c r="BC4" s="6"/>
      <c r="BD4" s="6"/>
      <c r="BE4" s="6"/>
      <c r="BF4" s="6"/>
      <c r="BG4" s="6"/>
      <c r="BH4" s="6"/>
      <c r="BI4" s="6"/>
      <c r="BJ4" s="6"/>
      <c r="BK4" s="6"/>
      <c r="BL4" s="6"/>
      <c r="BM4" s="6">
        <v>30000000</v>
      </c>
      <c r="BN4" s="6"/>
      <c r="BO4" s="6"/>
      <c r="BP4" s="6"/>
      <c r="BQ4" s="6"/>
      <c r="BR4" s="6"/>
      <c r="BS4" s="6"/>
      <c r="BT4" s="200">
        <f>SUM(AY4:BS4)</f>
        <v>30000000</v>
      </c>
      <c r="BU4" s="6"/>
      <c r="BV4" s="6"/>
      <c r="BW4" s="6"/>
      <c r="BX4" s="6"/>
      <c r="BY4" s="6"/>
      <c r="BZ4" s="6"/>
      <c r="CA4" s="6"/>
      <c r="CB4" s="6"/>
      <c r="CC4" s="6"/>
      <c r="CD4" s="6"/>
      <c r="CE4" s="6"/>
      <c r="CF4" s="6"/>
      <c r="CG4" s="6"/>
      <c r="CH4" s="6"/>
      <c r="CI4" s="6">
        <v>39685534</v>
      </c>
      <c r="CJ4" s="6"/>
      <c r="CK4" s="6"/>
      <c r="CL4" s="6"/>
      <c r="CM4" s="6"/>
      <c r="CN4" s="6"/>
      <c r="CO4" s="6"/>
      <c r="CP4" s="200">
        <f>SUM(BU4:CO4)</f>
        <v>39685534</v>
      </c>
      <c r="CQ4" s="6"/>
      <c r="CR4" s="6"/>
      <c r="CS4" s="6"/>
      <c r="CT4" s="6"/>
      <c r="CU4" s="6"/>
      <c r="CV4" s="9"/>
      <c r="CW4" s="9"/>
      <c r="CX4" s="9"/>
      <c r="CY4" s="9"/>
      <c r="CZ4" s="9"/>
      <c r="DA4" s="9"/>
      <c r="DB4" s="9"/>
      <c r="DC4" s="9"/>
      <c r="DD4" s="9"/>
      <c r="DE4" s="9">
        <v>49734875</v>
      </c>
      <c r="DF4" s="9"/>
      <c r="DG4" s="9"/>
      <c r="DH4" s="9"/>
      <c r="DI4" s="9"/>
      <c r="DJ4" s="9"/>
      <c r="DK4" s="9"/>
      <c r="DL4" s="447">
        <f>SUM(CQ4:DK4)</f>
        <v>49734875</v>
      </c>
      <c r="DM4" s="27">
        <f>+AX4+BT4+CP4+DL4</f>
        <v>161285409</v>
      </c>
      <c r="DN4" s="60" t="s">
        <v>1171</v>
      </c>
    </row>
    <row r="5" spans="1:191" s="3" customFormat="1" ht="50.1" customHeight="1" x14ac:dyDescent="0.2">
      <c r="A5" s="11">
        <v>1</v>
      </c>
      <c r="B5" s="11" t="s">
        <v>25</v>
      </c>
      <c r="C5" s="11" t="s">
        <v>254</v>
      </c>
      <c r="D5" s="11" t="s">
        <v>507</v>
      </c>
      <c r="E5" s="11" t="s">
        <v>508</v>
      </c>
      <c r="F5" s="54" t="s">
        <v>509</v>
      </c>
      <c r="G5" s="11" t="s">
        <v>514</v>
      </c>
      <c r="H5" s="11">
        <v>15000</v>
      </c>
      <c r="I5" s="11">
        <v>2023</v>
      </c>
      <c r="J5" s="11" t="s">
        <v>344</v>
      </c>
      <c r="K5" s="11" t="s">
        <v>105</v>
      </c>
      <c r="L5" s="11" t="s">
        <v>38</v>
      </c>
      <c r="M5" s="11">
        <v>15000</v>
      </c>
      <c r="N5" s="11">
        <v>15000</v>
      </c>
      <c r="O5" s="62" t="s">
        <v>515</v>
      </c>
      <c r="P5" s="13" t="s">
        <v>516</v>
      </c>
      <c r="Q5" s="13">
        <v>0</v>
      </c>
      <c r="R5" s="13">
        <v>2023</v>
      </c>
      <c r="S5" s="13" t="s">
        <v>517</v>
      </c>
      <c r="T5" s="13" t="s">
        <v>37</v>
      </c>
      <c r="U5" s="13" t="s">
        <v>33</v>
      </c>
      <c r="V5" s="13">
        <v>15000</v>
      </c>
      <c r="W5" s="13">
        <v>15000</v>
      </c>
      <c r="X5" s="13">
        <v>15000</v>
      </c>
      <c r="Y5" s="13">
        <v>15000</v>
      </c>
      <c r="Z5" s="13">
        <v>15000</v>
      </c>
      <c r="AA5" s="13">
        <v>15000</v>
      </c>
      <c r="AB5" s="6"/>
      <c r="AC5" s="6"/>
      <c r="AD5" s="6"/>
      <c r="AE5" s="6"/>
      <c r="AF5" s="6"/>
      <c r="AG5" s="6"/>
      <c r="AH5" s="6"/>
      <c r="AI5" s="6"/>
      <c r="AJ5" s="6"/>
      <c r="AK5" s="6"/>
      <c r="AL5" s="6"/>
      <c r="AM5" s="6"/>
      <c r="AN5" s="6"/>
      <c r="AO5" s="6"/>
      <c r="AP5" s="6">
        <v>42000000</v>
      </c>
      <c r="AQ5" s="6"/>
      <c r="AR5" s="6"/>
      <c r="AS5" s="6"/>
      <c r="AT5" s="6"/>
      <c r="AU5" s="6"/>
      <c r="AV5" s="6"/>
      <c r="AW5" s="6"/>
      <c r="AX5" s="200">
        <f t="shared" ref="AX5:AX18" si="1">SUM(AB5:AW5)</f>
        <v>42000000</v>
      </c>
      <c r="AY5" s="6"/>
      <c r="AZ5" s="6"/>
      <c r="BA5" s="6">
        <f t="shared" si="0"/>
        <v>0</v>
      </c>
      <c r="BB5" s="6"/>
      <c r="BC5" s="6"/>
      <c r="BD5" s="6"/>
      <c r="BE5" s="6"/>
      <c r="BF5" s="6"/>
      <c r="BG5" s="6"/>
      <c r="BH5" s="6"/>
      <c r="BI5" s="6"/>
      <c r="BJ5" s="6"/>
      <c r="BK5" s="6"/>
      <c r="BL5" s="6"/>
      <c r="BM5" s="6">
        <v>28679911</v>
      </c>
      <c r="BN5" s="6"/>
      <c r="BO5" s="6"/>
      <c r="BP5" s="6"/>
      <c r="BQ5" s="6"/>
      <c r="BR5" s="6"/>
      <c r="BS5" s="6"/>
      <c r="BT5" s="200">
        <f t="shared" ref="BT5:BT18" si="2">SUM(AY5:BS5)</f>
        <v>28679911</v>
      </c>
      <c r="BU5" s="6"/>
      <c r="BV5" s="6"/>
      <c r="BW5" s="6"/>
      <c r="BX5" s="6"/>
      <c r="BY5" s="6"/>
      <c r="BZ5" s="6"/>
      <c r="CA5" s="6"/>
      <c r="CB5" s="6"/>
      <c r="CC5" s="6"/>
      <c r="CD5" s="6"/>
      <c r="CE5" s="6"/>
      <c r="CF5" s="6"/>
      <c r="CG5" s="6"/>
      <c r="CH5" s="6"/>
      <c r="CI5" s="6">
        <v>28679911</v>
      </c>
      <c r="CJ5" s="6"/>
      <c r="CK5" s="6"/>
      <c r="CL5" s="6"/>
      <c r="CM5" s="6"/>
      <c r="CN5" s="6"/>
      <c r="CO5" s="6"/>
      <c r="CP5" s="200">
        <f t="shared" ref="CP5:CP18" si="3">SUM(BU5:CO5)</f>
        <v>28679911</v>
      </c>
      <c r="CQ5" s="6"/>
      <c r="CR5" s="6"/>
      <c r="CS5" s="6"/>
      <c r="CT5" s="6"/>
      <c r="CU5" s="6"/>
      <c r="CV5" s="9"/>
      <c r="CW5" s="9"/>
      <c r="CX5" s="9"/>
      <c r="CY5" s="9"/>
      <c r="CZ5" s="9"/>
      <c r="DA5" s="9"/>
      <c r="DB5" s="9"/>
      <c r="DC5" s="9"/>
      <c r="DD5" s="9"/>
      <c r="DE5" s="9">
        <v>28679911</v>
      </c>
      <c r="DF5" s="9"/>
      <c r="DG5" s="9"/>
      <c r="DH5" s="9"/>
      <c r="DI5" s="9"/>
      <c r="DJ5" s="9"/>
      <c r="DK5" s="9"/>
      <c r="DL5" s="447">
        <f t="shared" ref="DL5:DL18" si="4">SUM(CQ5:DK5)</f>
        <v>28679911</v>
      </c>
      <c r="DM5" s="27">
        <f t="shared" ref="DM5:DM18" si="5">+AX5+BT5+CP5+DL5</f>
        <v>128039733</v>
      </c>
      <c r="DN5" s="60" t="s">
        <v>1171</v>
      </c>
    </row>
    <row r="6" spans="1:191" s="3" customFormat="1" ht="50.1" customHeight="1" x14ac:dyDescent="0.2">
      <c r="A6" s="11">
        <v>1</v>
      </c>
      <c r="B6" s="11" t="s">
        <v>25</v>
      </c>
      <c r="C6" s="11" t="s">
        <v>254</v>
      </c>
      <c r="D6" s="11" t="s">
        <v>507</v>
      </c>
      <c r="E6" s="11" t="s">
        <v>508</v>
      </c>
      <c r="F6" s="54" t="s">
        <v>509</v>
      </c>
      <c r="G6" s="11" t="s">
        <v>510</v>
      </c>
      <c r="H6" s="11">
        <v>15000</v>
      </c>
      <c r="I6" s="11">
        <v>2023</v>
      </c>
      <c r="J6" s="11" t="s">
        <v>344</v>
      </c>
      <c r="K6" s="11" t="s">
        <v>105</v>
      </c>
      <c r="L6" s="11" t="s">
        <v>38</v>
      </c>
      <c r="M6" s="11">
        <v>15000</v>
      </c>
      <c r="N6" s="11">
        <v>15000</v>
      </c>
      <c r="O6" s="62" t="s">
        <v>518</v>
      </c>
      <c r="P6" s="13" t="s">
        <v>519</v>
      </c>
      <c r="Q6" s="13">
        <v>0</v>
      </c>
      <c r="R6" s="13">
        <v>2023</v>
      </c>
      <c r="S6" s="13" t="s">
        <v>520</v>
      </c>
      <c r="T6" s="13" t="s">
        <v>37</v>
      </c>
      <c r="U6" s="13" t="s">
        <v>33</v>
      </c>
      <c r="V6" s="13">
        <v>236</v>
      </c>
      <c r="W6" s="13">
        <v>236</v>
      </c>
      <c r="X6" s="13">
        <v>59</v>
      </c>
      <c r="Y6" s="13">
        <v>59</v>
      </c>
      <c r="Z6" s="13">
        <v>59</v>
      </c>
      <c r="AA6" s="13">
        <v>59</v>
      </c>
      <c r="AB6" s="6">
        <v>10000000</v>
      </c>
      <c r="AC6" s="6"/>
      <c r="AD6" s="6"/>
      <c r="AE6" s="6"/>
      <c r="AF6" s="6"/>
      <c r="AG6" s="6"/>
      <c r="AH6" s="6"/>
      <c r="AI6" s="6"/>
      <c r="AJ6" s="6"/>
      <c r="AK6" s="6"/>
      <c r="AL6" s="6"/>
      <c r="AM6" s="6"/>
      <c r="AN6" s="6"/>
      <c r="AO6" s="6"/>
      <c r="AP6" s="6">
        <v>20000000</v>
      </c>
      <c r="AQ6" s="6"/>
      <c r="AR6" s="6"/>
      <c r="AS6" s="6"/>
      <c r="AT6" s="6"/>
      <c r="AU6" s="6"/>
      <c r="AV6" s="6"/>
      <c r="AW6" s="6"/>
      <c r="AX6" s="200">
        <f t="shared" si="1"/>
        <v>30000000</v>
      </c>
      <c r="AY6" s="6"/>
      <c r="AZ6" s="6"/>
      <c r="BA6" s="6">
        <f t="shared" si="0"/>
        <v>0</v>
      </c>
      <c r="BB6" s="6"/>
      <c r="BC6" s="6"/>
      <c r="BD6" s="6"/>
      <c r="BE6" s="6"/>
      <c r="BF6" s="6"/>
      <c r="BG6" s="6"/>
      <c r="BH6" s="6"/>
      <c r="BI6" s="6"/>
      <c r="BJ6" s="6"/>
      <c r="BK6" s="6"/>
      <c r="BL6" s="6"/>
      <c r="BM6" s="6">
        <v>30000000</v>
      </c>
      <c r="BN6" s="6"/>
      <c r="BO6" s="6"/>
      <c r="BP6" s="6"/>
      <c r="BQ6" s="6"/>
      <c r="BR6" s="6"/>
      <c r="BS6" s="6"/>
      <c r="BT6" s="200">
        <f t="shared" si="2"/>
        <v>30000000</v>
      </c>
      <c r="BU6" s="6"/>
      <c r="BV6" s="6"/>
      <c r="BW6" s="6"/>
      <c r="BX6" s="6"/>
      <c r="BY6" s="6"/>
      <c r="BZ6" s="6"/>
      <c r="CA6" s="6"/>
      <c r="CB6" s="6"/>
      <c r="CC6" s="6"/>
      <c r="CD6" s="6"/>
      <c r="CE6" s="6"/>
      <c r="CF6" s="6"/>
      <c r="CG6" s="6"/>
      <c r="CH6" s="6"/>
      <c r="CI6" s="6">
        <v>30000000</v>
      </c>
      <c r="CJ6" s="6"/>
      <c r="CK6" s="6"/>
      <c r="CL6" s="6"/>
      <c r="CM6" s="6"/>
      <c r="CN6" s="6"/>
      <c r="CO6" s="6"/>
      <c r="CP6" s="200">
        <f t="shared" si="3"/>
        <v>30000000</v>
      </c>
      <c r="CQ6" s="6"/>
      <c r="CR6" s="6"/>
      <c r="CS6" s="6"/>
      <c r="CT6" s="6"/>
      <c r="CU6" s="6"/>
      <c r="CV6" s="9"/>
      <c r="CW6" s="9"/>
      <c r="CX6" s="9"/>
      <c r="CY6" s="9"/>
      <c r="CZ6" s="9"/>
      <c r="DA6" s="9"/>
      <c r="DB6" s="9"/>
      <c r="DC6" s="9"/>
      <c r="DD6" s="9"/>
      <c r="DE6" s="9">
        <v>30000000</v>
      </c>
      <c r="DF6" s="9"/>
      <c r="DG6" s="9"/>
      <c r="DH6" s="9"/>
      <c r="DI6" s="9"/>
      <c r="DJ6" s="9"/>
      <c r="DK6" s="9"/>
      <c r="DL6" s="447">
        <f t="shared" si="4"/>
        <v>30000000</v>
      </c>
      <c r="DM6" s="27">
        <f t="shared" si="5"/>
        <v>120000000</v>
      </c>
      <c r="DN6" s="60" t="s">
        <v>1171</v>
      </c>
    </row>
    <row r="7" spans="1:191" s="3" customFormat="1" ht="50.1" customHeight="1" x14ac:dyDescent="0.2">
      <c r="A7" s="11">
        <v>1</v>
      </c>
      <c r="B7" s="11" t="s">
        <v>25</v>
      </c>
      <c r="C7" s="11" t="s">
        <v>254</v>
      </c>
      <c r="D7" s="11" t="s">
        <v>507</v>
      </c>
      <c r="E7" s="11" t="s">
        <v>508</v>
      </c>
      <c r="F7" s="54" t="s">
        <v>509</v>
      </c>
      <c r="G7" s="11" t="s">
        <v>510</v>
      </c>
      <c r="H7" s="11">
        <v>15000</v>
      </c>
      <c r="I7" s="11">
        <v>2023</v>
      </c>
      <c r="J7" s="11" t="s">
        <v>344</v>
      </c>
      <c r="K7" s="11" t="s">
        <v>105</v>
      </c>
      <c r="L7" s="11" t="s">
        <v>38</v>
      </c>
      <c r="M7" s="11">
        <v>15000</v>
      </c>
      <c r="N7" s="11">
        <v>15000</v>
      </c>
      <c r="O7" s="54" t="s">
        <v>521</v>
      </c>
      <c r="P7" s="13" t="s">
        <v>522</v>
      </c>
      <c r="Q7" s="13">
        <v>0</v>
      </c>
      <c r="R7" s="13">
        <v>2023</v>
      </c>
      <c r="S7" s="13" t="s">
        <v>523</v>
      </c>
      <c r="T7" s="13" t="s">
        <v>37</v>
      </c>
      <c r="U7" s="13" t="s">
        <v>38</v>
      </c>
      <c r="V7" s="30">
        <v>1</v>
      </c>
      <c r="W7" s="30">
        <v>1</v>
      </c>
      <c r="X7" s="30">
        <v>1</v>
      </c>
      <c r="Y7" s="30">
        <v>1</v>
      </c>
      <c r="Z7" s="30">
        <v>1</v>
      </c>
      <c r="AA7" s="30">
        <v>1</v>
      </c>
      <c r="AB7" s="31"/>
      <c r="AC7" s="31"/>
      <c r="AD7" s="31"/>
      <c r="AE7" s="6"/>
      <c r="AF7" s="6"/>
      <c r="AG7" s="6"/>
      <c r="AH7" s="6"/>
      <c r="AI7" s="6"/>
      <c r="AJ7" s="6"/>
      <c r="AK7" s="6"/>
      <c r="AL7" s="6"/>
      <c r="AM7" s="6"/>
      <c r="AN7" s="6"/>
      <c r="AO7" s="6"/>
      <c r="AP7" s="6">
        <v>20000000</v>
      </c>
      <c r="AQ7" s="6"/>
      <c r="AR7" s="6"/>
      <c r="AS7" s="6"/>
      <c r="AT7" s="6"/>
      <c r="AU7" s="6"/>
      <c r="AV7" s="6"/>
      <c r="AW7" s="6"/>
      <c r="AX7" s="200">
        <f t="shared" si="1"/>
        <v>20000000</v>
      </c>
      <c r="AY7" s="6"/>
      <c r="AZ7" s="6"/>
      <c r="BA7" s="6">
        <f t="shared" si="0"/>
        <v>0</v>
      </c>
      <c r="BB7" s="6"/>
      <c r="BC7" s="6"/>
      <c r="BD7" s="6"/>
      <c r="BE7" s="6"/>
      <c r="BF7" s="6"/>
      <c r="BG7" s="6"/>
      <c r="BH7" s="6"/>
      <c r="BI7" s="6"/>
      <c r="BJ7" s="6"/>
      <c r="BK7" s="6"/>
      <c r="BL7" s="6"/>
      <c r="BM7" s="6">
        <v>29640145</v>
      </c>
      <c r="BN7" s="6"/>
      <c r="BO7" s="6"/>
      <c r="BP7" s="6"/>
      <c r="BQ7" s="6"/>
      <c r="BR7" s="6"/>
      <c r="BS7" s="6"/>
      <c r="BT7" s="200">
        <f t="shared" si="2"/>
        <v>29640145</v>
      </c>
      <c r="BU7" s="6"/>
      <c r="BV7" s="6"/>
      <c r="BW7" s="6"/>
      <c r="BX7" s="6"/>
      <c r="BY7" s="6"/>
      <c r="BZ7" s="6"/>
      <c r="CA7" s="6"/>
      <c r="CB7" s="6"/>
      <c r="CC7" s="6"/>
      <c r="CD7" s="6"/>
      <c r="CE7" s="6"/>
      <c r="CF7" s="6"/>
      <c r="CG7" s="6"/>
      <c r="CH7" s="6"/>
      <c r="CI7" s="6">
        <v>29640145</v>
      </c>
      <c r="CJ7" s="6"/>
      <c r="CK7" s="6"/>
      <c r="CL7" s="6"/>
      <c r="CM7" s="6"/>
      <c r="CN7" s="6"/>
      <c r="CO7" s="6"/>
      <c r="CP7" s="200">
        <f t="shared" si="3"/>
        <v>29640145</v>
      </c>
      <c r="CQ7" s="6"/>
      <c r="CR7" s="6"/>
      <c r="CS7" s="6"/>
      <c r="CT7" s="6"/>
      <c r="CU7" s="6"/>
      <c r="CV7" s="9"/>
      <c r="CW7" s="9"/>
      <c r="CX7" s="9"/>
      <c r="CY7" s="9"/>
      <c r="CZ7" s="9"/>
      <c r="DA7" s="9"/>
      <c r="DB7" s="9"/>
      <c r="DC7" s="9"/>
      <c r="DD7" s="9"/>
      <c r="DE7" s="9">
        <v>29640145</v>
      </c>
      <c r="DF7" s="9"/>
      <c r="DG7" s="9"/>
      <c r="DH7" s="9"/>
      <c r="DI7" s="9"/>
      <c r="DJ7" s="9"/>
      <c r="DK7" s="9"/>
      <c r="DL7" s="447">
        <f t="shared" si="4"/>
        <v>29640145</v>
      </c>
      <c r="DM7" s="27">
        <f t="shared" si="5"/>
        <v>108920435</v>
      </c>
      <c r="DN7" s="60" t="s">
        <v>1171</v>
      </c>
    </row>
    <row r="8" spans="1:191" s="3" customFormat="1" ht="50.1" customHeight="1" thickBot="1" x14ac:dyDescent="0.25">
      <c r="A8" s="11">
        <v>1</v>
      </c>
      <c r="B8" s="11" t="s">
        <v>25</v>
      </c>
      <c r="C8" s="11" t="s">
        <v>254</v>
      </c>
      <c r="D8" s="5" t="s">
        <v>507</v>
      </c>
      <c r="E8" s="5" t="s">
        <v>508</v>
      </c>
      <c r="F8" s="56" t="s">
        <v>509</v>
      </c>
      <c r="G8" s="5" t="s">
        <v>510</v>
      </c>
      <c r="H8" s="98">
        <v>15000</v>
      </c>
      <c r="I8" s="98">
        <v>2023</v>
      </c>
      <c r="J8" s="11" t="s">
        <v>344</v>
      </c>
      <c r="K8" s="11" t="s">
        <v>105</v>
      </c>
      <c r="L8" s="11" t="s">
        <v>38</v>
      </c>
      <c r="M8" s="11">
        <v>15000</v>
      </c>
      <c r="N8" s="11">
        <v>15000</v>
      </c>
      <c r="O8" s="54" t="s">
        <v>524</v>
      </c>
      <c r="P8" s="13" t="s">
        <v>525</v>
      </c>
      <c r="Q8" s="13">
        <v>0</v>
      </c>
      <c r="R8" s="13" t="s">
        <v>324</v>
      </c>
      <c r="S8" s="13" t="s">
        <v>526</v>
      </c>
      <c r="T8" s="13" t="s">
        <v>37</v>
      </c>
      <c r="U8" s="99" t="s">
        <v>33</v>
      </c>
      <c r="V8" s="13">
        <v>4</v>
      </c>
      <c r="W8" s="13">
        <v>4</v>
      </c>
      <c r="X8" s="13">
        <v>1</v>
      </c>
      <c r="Y8" s="13">
        <v>1</v>
      </c>
      <c r="Z8" s="13">
        <v>1</v>
      </c>
      <c r="AA8" s="13">
        <v>1</v>
      </c>
      <c r="AB8" s="6"/>
      <c r="AC8" s="6"/>
      <c r="AD8" s="6"/>
      <c r="AE8" s="33"/>
      <c r="AF8" s="7"/>
      <c r="AG8" s="7"/>
      <c r="AH8" s="7"/>
      <c r="AI8" s="7"/>
      <c r="AJ8" s="7"/>
      <c r="AK8" s="7"/>
      <c r="AL8" s="7"/>
      <c r="AM8" s="7"/>
      <c r="AN8" s="7"/>
      <c r="AO8" s="7"/>
      <c r="AP8" s="7"/>
      <c r="AQ8" s="7"/>
      <c r="AR8" s="7"/>
      <c r="AS8" s="7"/>
      <c r="AT8" s="7"/>
      <c r="AU8" s="7"/>
      <c r="AV8" s="7"/>
      <c r="AW8" s="7"/>
      <c r="AX8" s="200">
        <f t="shared" si="1"/>
        <v>0</v>
      </c>
      <c r="AY8" s="6">
        <f>+AB8*1.029</f>
        <v>0</v>
      </c>
      <c r="AZ8" s="6"/>
      <c r="BA8" s="6">
        <f t="shared" si="0"/>
        <v>0</v>
      </c>
      <c r="BB8" s="6"/>
      <c r="BC8" s="6"/>
      <c r="BD8" s="6"/>
      <c r="BE8" s="6"/>
      <c r="BF8" s="6"/>
      <c r="BG8" s="6"/>
      <c r="BH8" s="6"/>
      <c r="BI8" s="6"/>
      <c r="BJ8" s="6"/>
      <c r="BK8" s="6"/>
      <c r="BL8" s="6"/>
      <c r="BM8" s="6">
        <v>21609000</v>
      </c>
      <c r="BN8" s="6"/>
      <c r="BO8" s="6"/>
      <c r="BP8" s="6"/>
      <c r="BQ8" s="6"/>
      <c r="BR8" s="6"/>
      <c r="BS8" s="6"/>
      <c r="BT8" s="200">
        <f t="shared" si="2"/>
        <v>21609000</v>
      </c>
      <c r="BU8" s="6"/>
      <c r="BV8" s="6"/>
      <c r="BW8" s="6"/>
      <c r="BX8" s="6"/>
      <c r="BY8" s="6"/>
      <c r="BZ8" s="6"/>
      <c r="CA8" s="6"/>
      <c r="CB8" s="6"/>
      <c r="CC8" s="6"/>
      <c r="CD8" s="6"/>
      <c r="CE8" s="6"/>
      <c r="CF8" s="6"/>
      <c r="CG8" s="6"/>
      <c r="CH8" s="6"/>
      <c r="CI8" s="6">
        <v>21609000</v>
      </c>
      <c r="CJ8" s="6"/>
      <c r="CK8" s="6"/>
      <c r="CL8" s="6"/>
      <c r="CM8" s="6"/>
      <c r="CN8" s="6"/>
      <c r="CO8" s="6"/>
      <c r="CP8" s="200">
        <f t="shared" si="3"/>
        <v>21609000</v>
      </c>
      <c r="CQ8" s="6"/>
      <c r="CR8" s="6"/>
      <c r="CS8" s="6"/>
      <c r="CT8" s="6"/>
      <c r="CU8" s="6"/>
      <c r="CV8" s="9"/>
      <c r="CW8" s="9"/>
      <c r="CX8" s="9"/>
      <c r="CY8" s="9"/>
      <c r="CZ8" s="9"/>
      <c r="DA8" s="9"/>
      <c r="DB8" s="9"/>
      <c r="DC8" s="9"/>
      <c r="DD8" s="9"/>
      <c r="DE8" s="9">
        <v>21609000</v>
      </c>
      <c r="DF8" s="9"/>
      <c r="DG8" s="9"/>
      <c r="DH8" s="9"/>
      <c r="DI8" s="9"/>
      <c r="DJ8" s="9"/>
      <c r="DK8" s="9"/>
      <c r="DL8" s="447">
        <f t="shared" si="4"/>
        <v>21609000</v>
      </c>
      <c r="DM8" s="27">
        <f t="shared" si="5"/>
        <v>64827000</v>
      </c>
      <c r="DN8" s="60" t="s">
        <v>1171</v>
      </c>
    </row>
    <row r="9" spans="1:191" s="3" customFormat="1" ht="50.1" customHeight="1" x14ac:dyDescent="0.2">
      <c r="A9" s="11">
        <v>1</v>
      </c>
      <c r="B9" s="11" t="s">
        <v>25</v>
      </c>
      <c r="C9" s="11" t="s">
        <v>254</v>
      </c>
      <c r="D9" s="5" t="s">
        <v>507</v>
      </c>
      <c r="E9" s="11" t="s">
        <v>508</v>
      </c>
      <c r="F9" s="54" t="s">
        <v>509</v>
      </c>
      <c r="G9" s="11" t="s">
        <v>510</v>
      </c>
      <c r="H9" s="100">
        <v>15000</v>
      </c>
      <c r="I9" s="100">
        <v>2023</v>
      </c>
      <c r="J9" s="11" t="s">
        <v>344</v>
      </c>
      <c r="K9" s="11" t="s">
        <v>105</v>
      </c>
      <c r="L9" s="11" t="s">
        <v>38</v>
      </c>
      <c r="M9" s="11">
        <v>15000</v>
      </c>
      <c r="N9" s="11">
        <v>15000</v>
      </c>
      <c r="O9" s="54" t="s">
        <v>527</v>
      </c>
      <c r="P9" s="13" t="s">
        <v>528</v>
      </c>
      <c r="Q9" s="13">
        <v>0</v>
      </c>
      <c r="R9" s="13">
        <v>2023</v>
      </c>
      <c r="S9" s="13" t="s">
        <v>529</v>
      </c>
      <c r="T9" s="13" t="s">
        <v>37</v>
      </c>
      <c r="U9" s="16" t="s">
        <v>33</v>
      </c>
      <c r="V9" s="13">
        <v>1</v>
      </c>
      <c r="W9" s="13">
        <v>1</v>
      </c>
      <c r="X9" s="13">
        <v>1</v>
      </c>
      <c r="Y9" s="13">
        <v>1</v>
      </c>
      <c r="Z9" s="13">
        <v>1</v>
      </c>
      <c r="AA9" s="13">
        <v>1</v>
      </c>
      <c r="AB9" s="6"/>
      <c r="AC9" s="6"/>
      <c r="AD9" s="6"/>
      <c r="AE9" s="34"/>
      <c r="AF9" s="6"/>
      <c r="AG9" s="6"/>
      <c r="AH9" s="6"/>
      <c r="AI9" s="6"/>
      <c r="AJ9" s="6"/>
      <c r="AK9" s="6"/>
      <c r="AL9" s="6"/>
      <c r="AM9" s="6"/>
      <c r="AN9" s="6"/>
      <c r="AO9" s="6"/>
      <c r="AP9" s="6">
        <v>17200000</v>
      </c>
      <c r="AQ9" s="6"/>
      <c r="AR9" s="6"/>
      <c r="AS9" s="6"/>
      <c r="AT9" s="6"/>
      <c r="AU9" s="6"/>
      <c r="AV9" s="6"/>
      <c r="AW9" s="6"/>
      <c r="AX9" s="200">
        <f t="shared" si="1"/>
        <v>17200000</v>
      </c>
      <c r="AY9" s="6">
        <f>+AB9*1.029</f>
        <v>0</v>
      </c>
      <c r="AZ9" s="6"/>
      <c r="BA9" s="6">
        <f t="shared" si="0"/>
        <v>0</v>
      </c>
      <c r="BB9" s="6"/>
      <c r="BC9" s="6"/>
      <c r="BD9" s="6"/>
      <c r="BE9" s="6"/>
      <c r="BF9" s="6"/>
      <c r="BG9" s="6"/>
      <c r="BH9" s="6"/>
      <c r="BI9" s="6"/>
      <c r="BJ9" s="6"/>
      <c r="BK9" s="6"/>
      <c r="BL9" s="6"/>
      <c r="BM9" s="6">
        <v>17698800</v>
      </c>
      <c r="BN9" s="6"/>
      <c r="BO9" s="6"/>
      <c r="BP9" s="6"/>
      <c r="BQ9" s="6"/>
      <c r="BR9" s="6"/>
      <c r="BS9" s="6"/>
      <c r="BT9" s="200">
        <f t="shared" si="2"/>
        <v>17698800</v>
      </c>
      <c r="BU9" s="6"/>
      <c r="BV9" s="6"/>
      <c r="BW9" s="6"/>
      <c r="BX9" s="6"/>
      <c r="BY9" s="6"/>
      <c r="BZ9" s="6"/>
      <c r="CA9" s="6"/>
      <c r="CB9" s="6"/>
      <c r="CC9" s="6"/>
      <c r="CD9" s="6"/>
      <c r="CE9" s="6"/>
      <c r="CF9" s="6"/>
      <c r="CG9" s="6"/>
      <c r="CH9" s="6"/>
      <c r="CI9" s="6">
        <v>17698800</v>
      </c>
      <c r="CJ9" s="6"/>
      <c r="CK9" s="6"/>
      <c r="CL9" s="6"/>
      <c r="CM9" s="6"/>
      <c r="CN9" s="6"/>
      <c r="CO9" s="6"/>
      <c r="CP9" s="200">
        <f t="shared" si="3"/>
        <v>17698800</v>
      </c>
      <c r="CQ9" s="6"/>
      <c r="CR9" s="6"/>
      <c r="CS9" s="6"/>
      <c r="CT9" s="6"/>
      <c r="CU9" s="6"/>
      <c r="CV9" s="9"/>
      <c r="CW9" s="9"/>
      <c r="CX9" s="9"/>
      <c r="CY9" s="9"/>
      <c r="CZ9" s="9"/>
      <c r="DA9" s="9"/>
      <c r="DB9" s="9"/>
      <c r="DC9" s="9"/>
      <c r="DD9" s="9"/>
      <c r="DE9" s="9">
        <v>17698800</v>
      </c>
      <c r="DF9" s="9"/>
      <c r="DG9" s="9"/>
      <c r="DH9" s="9"/>
      <c r="DI9" s="9"/>
      <c r="DJ9" s="9"/>
      <c r="DK9" s="9"/>
      <c r="DL9" s="447">
        <f t="shared" si="4"/>
        <v>17698800</v>
      </c>
      <c r="DM9" s="27">
        <f t="shared" si="5"/>
        <v>70296400</v>
      </c>
      <c r="DN9" s="60" t="s">
        <v>1171</v>
      </c>
    </row>
    <row r="10" spans="1:191" s="3" customFormat="1" ht="50.1" customHeight="1" x14ac:dyDescent="0.2">
      <c r="A10" s="11">
        <v>1</v>
      </c>
      <c r="B10" s="11" t="s">
        <v>25</v>
      </c>
      <c r="C10" s="11" t="s">
        <v>254</v>
      </c>
      <c r="D10" s="5" t="s">
        <v>507</v>
      </c>
      <c r="E10" s="11" t="s">
        <v>508</v>
      </c>
      <c r="F10" s="54" t="s">
        <v>509</v>
      </c>
      <c r="G10" s="11" t="s">
        <v>510</v>
      </c>
      <c r="H10" s="11">
        <v>15000</v>
      </c>
      <c r="I10" s="11">
        <v>2023</v>
      </c>
      <c r="J10" s="11" t="s">
        <v>344</v>
      </c>
      <c r="K10" s="11" t="s">
        <v>105</v>
      </c>
      <c r="L10" s="11" t="s">
        <v>38</v>
      </c>
      <c r="M10" s="11">
        <v>15000</v>
      </c>
      <c r="N10" s="11">
        <v>15000</v>
      </c>
      <c r="O10" s="54" t="s">
        <v>530</v>
      </c>
      <c r="P10" s="13" t="s">
        <v>531</v>
      </c>
      <c r="Q10" s="13">
        <v>0</v>
      </c>
      <c r="R10" s="13">
        <v>2023</v>
      </c>
      <c r="S10" s="13" t="s">
        <v>532</v>
      </c>
      <c r="T10" s="13" t="s">
        <v>37</v>
      </c>
      <c r="U10" s="13" t="s">
        <v>33</v>
      </c>
      <c r="V10" s="70">
        <v>3</v>
      </c>
      <c r="W10" s="70">
        <v>3</v>
      </c>
      <c r="X10" s="70">
        <v>3</v>
      </c>
      <c r="Y10" s="70">
        <v>3</v>
      </c>
      <c r="Z10" s="70">
        <v>3</v>
      </c>
      <c r="AA10" s="70">
        <v>3</v>
      </c>
      <c r="AB10" s="7"/>
      <c r="AC10" s="7"/>
      <c r="AD10" s="7"/>
      <c r="AE10" s="6"/>
      <c r="AF10" s="6"/>
      <c r="AG10" s="6"/>
      <c r="AH10" s="6"/>
      <c r="AI10" s="6"/>
      <c r="AJ10" s="6"/>
      <c r="AK10" s="6"/>
      <c r="AL10" s="6"/>
      <c r="AM10" s="6"/>
      <c r="AN10" s="6"/>
      <c r="AO10" s="6"/>
      <c r="AP10" s="6">
        <v>10499999</v>
      </c>
      <c r="AQ10" s="6"/>
      <c r="AR10" s="6"/>
      <c r="AS10" s="6"/>
      <c r="AT10" s="6"/>
      <c r="AU10" s="6"/>
      <c r="AV10" s="6"/>
      <c r="AW10" s="6"/>
      <c r="AX10" s="200">
        <f t="shared" si="1"/>
        <v>10499999</v>
      </c>
      <c r="AY10" s="6">
        <f>+AB10*1.029</f>
        <v>0</v>
      </c>
      <c r="AZ10" s="6"/>
      <c r="BA10" s="6">
        <f t="shared" si="0"/>
        <v>0</v>
      </c>
      <c r="BB10" s="6"/>
      <c r="BC10" s="6"/>
      <c r="BD10" s="6"/>
      <c r="BE10" s="6"/>
      <c r="BF10" s="6"/>
      <c r="BG10" s="6"/>
      <c r="BH10" s="6"/>
      <c r="BI10" s="6"/>
      <c r="BJ10" s="6"/>
      <c r="BK10" s="6"/>
      <c r="BL10" s="6"/>
      <c r="BM10" s="6">
        <v>10000000</v>
      </c>
      <c r="BN10" s="6"/>
      <c r="BO10" s="6"/>
      <c r="BP10" s="6"/>
      <c r="BQ10" s="6"/>
      <c r="BR10" s="6"/>
      <c r="BS10" s="6"/>
      <c r="BT10" s="200">
        <f t="shared" si="2"/>
        <v>10000000</v>
      </c>
      <c r="BU10" s="6"/>
      <c r="BV10" s="6"/>
      <c r="BW10" s="6"/>
      <c r="BX10" s="6"/>
      <c r="BY10" s="6"/>
      <c r="BZ10" s="6"/>
      <c r="CA10" s="6"/>
      <c r="CB10" s="6"/>
      <c r="CC10" s="6"/>
      <c r="CD10" s="6"/>
      <c r="CE10" s="6"/>
      <c r="CF10" s="6"/>
      <c r="CG10" s="6"/>
      <c r="CH10" s="6"/>
      <c r="CI10" s="6">
        <v>10000000</v>
      </c>
      <c r="CJ10" s="6"/>
      <c r="CK10" s="6"/>
      <c r="CL10" s="6"/>
      <c r="CM10" s="6"/>
      <c r="CN10" s="6"/>
      <c r="CO10" s="6"/>
      <c r="CP10" s="200">
        <f t="shared" si="3"/>
        <v>10000000</v>
      </c>
      <c r="CQ10" s="6"/>
      <c r="CR10" s="6"/>
      <c r="CS10" s="6"/>
      <c r="CT10" s="6"/>
      <c r="CU10" s="6"/>
      <c r="CV10" s="9"/>
      <c r="CW10" s="9"/>
      <c r="CX10" s="9"/>
      <c r="CY10" s="9"/>
      <c r="CZ10" s="9"/>
      <c r="DA10" s="9"/>
      <c r="DB10" s="9"/>
      <c r="DC10" s="9"/>
      <c r="DD10" s="9"/>
      <c r="DE10" s="9">
        <v>10000000</v>
      </c>
      <c r="DF10" s="9"/>
      <c r="DG10" s="9"/>
      <c r="DH10" s="9"/>
      <c r="DI10" s="9"/>
      <c r="DJ10" s="9"/>
      <c r="DK10" s="9"/>
      <c r="DL10" s="447">
        <f t="shared" si="4"/>
        <v>10000000</v>
      </c>
      <c r="DM10" s="27">
        <f t="shared" si="5"/>
        <v>40499999</v>
      </c>
      <c r="DN10" s="60" t="s">
        <v>1171</v>
      </c>
    </row>
    <row r="11" spans="1:191" s="3" customFormat="1" ht="50.1" customHeight="1" x14ac:dyDescent="0.2">
      <c r="A11" s="11">
        <v>1</v>
      </c>
      <c r="B11" s="11" t="s">
        <v>25</v>
      </c>
      <c r="C11" s="11" t="s">
        <v>254</v>
      </c>
      <c r="D11" s="5" t="s">
        <v>507</v>
      </c>
      <c r="E11" s="11" t="s">
        <v>508</v>
      </c>
      <c r="F11" s="54" t="s">
        <v>509</v>
      </c>
      <c r="G11" s="11" t="s">
        <v>510</v>
      </c>
      <c r="H11" s="11">
        <v>15000</v>
      </c>
      <c r="I11" s="11">
        <v>2023</v>
      </c>
      <c r="J11" s="11" t="s">
        <v>344</v>
      </c>
      <c r="K11" s="11" t="s">
        <v>105</v>
      </c>
      <c r="L11" s="11" t="s">
        <v>38</v>
      </c>
      <c r="M11" s="11">
        <v>15000</v>
      </c>
      <c r="N11" s="11">
        <v>15000</v>
      </c>
      <c r="O11" s="54" t="s">
        <v>533</v>
      </c>
      <c r="P11" s="13" t="s">
        <v>534</v>
      </c>
      <c r="Q11" s="13">
        <v>0</v>
      </c>
      <c r="R11" s="13">
        <v>2023</v>
      </c>
      <c r="S11" s="13" t="s">
        <v>535</v>
      </c>
      <c r="T11" s="13" t="s">
        <v>37</v>
      </c>
      <c r="U11" s="13" t="s">
        <v>33</v>
      </c>
      <c r="V11" s="13">
        <v>1</v>
      </c>
      <c r="W11" s="13">
        <v>1</v>
      </c>
      <c r="X11" s="13">
        <v>0.2</v>
      </c>
      <c r="Y11" s="13">
        <v>0.5</v>
      </c>
      <c r="Z11" s="13">
        <v>0.75</v>
      </c>
      <c r="AA11" s="13">
        <v>1</v>
      </c>
      <c r="AB11" s="6"/>
      <c r="AC11" s="6"/>
      <c r="AD11" s="6"/>
      <c r="AE11" s="6"/>
      <c r="AF11" s="6"/>
      <c r="AG11" s="6"/>
      <c r="AH11" s="6"/>
      <c r="AI11" s="6"/>
      <c r="AJ11" s="6"/>
      <c r="AK11" s="6"/>
      <c r="AL11" s="6"/>
      <c r="AM11" s="6"/>
      <c r="AN11" s="6"/>
      <c r="AO11" s="6"/>
      <c r="AP11" s="6">
        <v>1</v>
      </c>
      <c r="AQ11" s="6"/>
      <c r="AR11" s="6"/>
      <c r="AS11" s="6"/>
      <c r="AT11" s="6"/>
      <c r="AU11" s="6"/>
      <c r="AV11" s="6"/>
      <c r="AW11" s="6"/>
      <c r="AX11" s="200">
        <f t="shared" si="1"/>
        <v>1</v>
      </c>
      <c r="AY11" s="6"/>
      <c r="AZ11" s="6"/>
      <c r="BA11" s="6"/>
      <c r="BB11" s="6"/>
      <c r="BC11" s="6"/>
      <c r="BD11" s="6"/>
      <c r="BE11" s="6"/>
      <c r="BF11" s="6"/>
      <c r="BG11" s="6"/>
      <c r="BH11" s="6"/>
      <c r="BI11" s="6"/>
      <c r="BJ11" s="6"/>
      <c r="BK11" s="6"/>
      <c r="BL11" s="6"/>
      <c r="BM11" s="6">
        <v>10000000</v>
      </c>
      <c r="BN11" s="6"/>
      <c r="BO11" s="6"/>
      <c r="BP11" s="6"/>
      <c r="BQ11" s="6"/>
      <c r="BR11" s="6"/>
      <c r="BS11" s="6"/>
      <c r="BT11" s="200">
        <f t="shared" si="2"/>
        <v>10000000</v>
      </c>
      <c r="BU11" s="6"/>
      <c r="BV11" s="6"/>
      <c r="BW11" s="6"/>
      <c r="BX11" s="6"/>
      <c r="BY11" s="6"/>
      <c r="BZ11" s="6"/>
      <c r="CA11" s="6"/>
      <c r="CB11" s="6"/>
      <c r="CC11" s="6"/>
      <c r="CD11" s="6"/>
      <c r="CE11" s="6"/>
      <c r="CF11" s="6"/>
      <c r="CG11" s="6"/>
      <c r="CH11" s="6"/>
      <c r="CI11" s="6">
        <v>10000000</v>
      </c>
      <c r="CJ11" s="6"/>
      <c r="CK11" s="6"/>
      <c r="CL11" s="6"/>
      <c r="CM11" s="6"/>
      <c r="CN11" s="6"/>
      <c r="CO11" s="6"/>
      <c r="CP11" s="200">
        <f t="shared" si="3"/>
        <v>10000000</v>
      </c>
      <c r="CQ11" s="6"/>
      <c r="CR11" s="6"/>
      <c r="CS11" s="6"/>
      <c r="CT11" s="6"/>
      <c r="CU11" s="6"/>
      <c r="CV11" s="9"/>
      <c r="CW11" s="9"/>
      <c r="CX11" s="9"/>
      <c r="CY11" s="9"/>
      <c r="CZ11" s="9"/>
      <c r="DA11" s="9"/>
      <c r="DB11" s="9"/>
      <c r="DC11" s="9"/>
      <c r="DD11" s="9"/>
      <c r="DE11" s="9">
        <v>10000000</v>
      </c>
      <c r="DF11" s="9"/>
      <c r="DG11" s="9"/>
      <c r="DH11" s="9"/>
      <c r="DI11" s="9"/>
      <c r="DJ11" s="9"/>
      <c r="DK11" s="9"/>
      <c r="DL11" s="447">
        <f t="shared" si="4"/>
        <v>10000000</v>
      </c>
      <c r="DM11" s="27">
        <f t="shared" si="5"/>
        <v>30000001</v>
      </c>
      <c r="DN11" s="60" t="s">
        <v>1171</v>
      </c>
    </row>
    <row r="12" spans="1:191" s="3" customFormat="1" ht="50.1" customHeight="1" x14ac:dyDescent="0.2">
      <c r="A12" s="11">
        <v>1</v>
      </c>
      <c r="B12" s="11" t="s">
        <v>25</v>
      </c>
      <c r="C12" s="11" t="s">
        <v>398</v>
      </c>
      <c r="D12" s="5" t="s">
        <v>536</v>
      </c>
      <c r="E12" s="11" t="s">
        <v>537</v>
      </c>
      <c r="F12" s="54" t="s">
        <v>538</v>
      </c>
      <c r="G12" s="11" t="s">
        <v>539</v>
      </c>
      <c r="H12" s="11">
        <v>0</v>
      </c>
      <c r="I12" s="11">
        <v>2023</v>
      </c>
      <c r="J12" s="11" t="s">
        <v>540</v>
      </c>
      <c r="K12" s="11" t="s">
        <v>105</v>
      </c>
      <c r="L12" s="11" t="s">
        <v>124</v>
      </c>
      <c r="M12" s="11">
        <v>2</v>
      </c>
      <c r="N12" s="11">
        <v>2</v>
      </c>
      <c r="O12" s="54" t="s">
        <v>541</v>
      </c>
      <c r="P12" s="13" t="s">
        <v>542</v>
      </c>
      <c r="Q12" s="13">
        <v>2</v>
      </c>
      <c r="R12" s="13">
        <v>2023</v>
      </c>
      <c r="S12" s="13" t="s">
        <v>543</v>
      </c>
      <c r="T12" s="13" t="s">
        <v>37</v>
      </c>
      <c r="U12" s="13" t="s">
        <v>38</v>
      </c>
      <c r="V12" s="13">
        <v>2</v>
      </c>
      <c r="W12" s="13">
        <v>2</v>
      </c>
      <c r="X12" s="13">
        <v>2</v>
      </c>
      <c r="Y12" s="13">
        <v>2</v>
      </c>
      <c r="Z12" s="13">
        <v>2</v>
      </c>
      <c r="AA12" s="13">
        <v>2</v>
      </c>
      <c r="AB12" s="6">
        <v>204000000</v>
      </c>
      <c r="AC12" s="6"/>
      <c r="AD12" s="6"/>
      <c r="AE12" s="6"/>
      <c r="AF12" s="6"/>
      <c r="AG12" s="6"/>
      <c r="AH12" s="6"/>
      <c r="AI12" s="6"/>
      <c r="AJ12" s="6"/>
      <c r="AK12" s="6"/>
      <c r="AL12" s="6"/>
      <c r="AM12" s="6"/>
      <c r="AN12" s="6"/>
      <c r="AO12" s="6"/>
      <c r="AP12" s="6">
        <v>539123848</v>
      </c>
      <c r="AQ12" s="6"/>
      <c r="AR12" s="6"/>
      <c r="AS12" s="6"/>
      <c r="AT12" s="6"/>
      <c r="AU12" s="6"/>
      <c r="AV12" s="6"/>
      <c r="AW12" s="6"/>
      <c r="AX12" s="200">
        <f t="shared" si="1"/>
        <v>743123848</v>
      </c>
      <c r="AY12" s="6"/>
      <c r="AZ12" s="6"/>
      <c r="BA12" s="6">
        <f>+AD12*1.029</f>
        <v>0</v>
      </c>
      <c r="BB12" s="6"/>
      <c r="BC12" s="6"/>
      <c r="BD12" s="6"/>
      <c r="BE12" s="6"/>
      <c r="BF12" s="6"/>
      <c r="BG12" s="6"/>
      <c r="BH12" s="6"/>
      <c r="BI12" s="6"/>
      <c r="BJ12" s="6"/>
      <c r="BK12" s="6"/>
      <c r="BL12" s="6"/>
      <c r="BM12" s="6">
        <v>64954439</v>
      </c>
      <c r="BN12" s="6"/>
      <c r="BO12" s="6"/>
      <c r="BP12" s="6"/>
      <c r="BQ12" s="6"/>
      <c r="BR12" s="6"/>
      <c r="BS12" s="6"/>
      <c r="BT12" s="200">
        <f t="shared" si="2"/>
        <v>64954439</v>
      </c>
      <c r="BU12" s="6">
        <v>600000000</v>
      </c>
      <c r="BV12" s="6"/>
      <c r="BW12" s="6"/>
      <c r="BX12" s="6"/>
      <c r="BY12" s="6"/>
      <c r="BZ12" s="6"/>
      <c r="CA12" s="6"/>
      <c r="CB12" s="6"/>
      <c r="CC12" s="6"/>
      <c r="CD12" s="6"/>
      <c r="CE12" s="6"/>
      <c r="CF12" s="6"/>
      <c r="CG12" s="6"/>
      <c r="CH12" s="6"/>
      <c r="CI12" s="6">
        <v>68851705</v>
      </c>
      <c r="CJ12" s="6"/>
      <c r="CK12" s="6"/>
      <c r="CL12" s="6"/>
      <c r="CM12" s="6"/>
      <c r="CN12" s="6"/>
      <c r="CO12" s="6"/>
      <c r="CP12" s="200">
        <f t="shared" si="3"/>
        <v>668851705</v>
      </c>
      <c r="CQ12" s="6">
        <v>700000000</v>
      </c>
      <c r="CR12" s="6"/>
      <c r="CS12" s="6"/>
      <c r="CT12" s="6"/>
      <c r="CU12" s="6"/>
      <c r="CV12" s="9"/>
      <c r="CW12" s="9"/>
      <c r="CX12" s="9"/>
      <c r="CY12" s="9"/>
      <c r="CZ12" s="9"/>
      <c r="DA12" s="9"/>
      <c r="DB12" s="9"/>
      <c r="DC12" s="9"/>
      <c r="DD12" s="9"/>
      <c r="DE12" s="9">
        <v>72982807</v>
      </c>
      <c r="DF12" s="9"/>
      <c r="DG12" s="9"/>
      <c r="DH12" s="9"/>
      <c r="DI12" s="9"/>
      <c r="DJ12" s="9"/>
      <c r="DK12" s="9"/>
      <c r="DL12" s="447">
        <f t="shared" si="4"/>
        <v>772982807</v>
      </c>
      <c r="DM12" s="27">
        <f t="shared" si="5"/>
        <v>2249912799</v>
      </c>
      <c r="DN12" s="60" t="s">
        <v>1171</v>
      </c>
    </row>
    <row r="13" spans="1:191" s="3" customFormat="1" ht="50.1" customHeight="1" x14ac:dyDescent="0.2">
      <c r="A13" s="11">
        <v>1</v>
      </c>
      <c r="B13" s="11" t="s">
        <v>25</v>
      </c>
      <c r="C13" s="11" t="s">
        <v>398</v>
      </c>
      <c r="D13" s="5" t="s">
        <v>536</v>
      </c>
      <c r="E13" s="11" t="s">
        <v>537</v>
      </c>
      <c r="F13" s="54" t="s">
        <v>538</v>
      </c>
      <c r="G13" s="11" t="s">
        <v>539</v>
      </c>
      <c r="H13" s="11">
        <v>0</v>
      </c>
      <c r="I13" s="11">
        <v>2023</v>
      </c>
      <c r="J13" s="11" t="s">
        <v>540</v>
      </c>
      <c r="K13" s="11" t="s">
        <v>105</v>
      </c>
      <c r="L13" s="11" t="s">
        <v>124</v>
      </c>
      <c r="M13" s="11">
        <v>2</v>
      </c>
      <c r="N13" s="11">
        <v>2</v>
      </c>
      <c r="O13" s="54" t="s">
        <v>544</v>
      </c>
      <c r="P13" s="13" t="s">
        <v>545</v>
      </c>
      <c r="Q13" s="13">
        <v>1</v>
      </c>
      <c r="R13" s="13">
        <v>2023</v>
      </c>
      <c r="S13" s="13" t="s">
        <v>546</v>
      </c>
      <c r="T13" s="13" t="s">
        <v>37</v>
      </c>
      <c r="U13" s="13" t="s">
        <v>38</v>
      </c>
      <c r="V13" s="13">
        <v>1</v>
      </c>
      <c r="W13" s="13">
        <v>1</v>
      </c>
      <c r="X13" s="13">
        <v>1</v>
      </c>
      <c r="Y13" s="13">
        <v>1</v>
      </c>
      <c r="Z13" s="13">
        <v>1</v>
      </c>
      <c r="AA13" s="13">
        <v>1</v>
      </c>
      <c r="AB13" s="6">
        <v>405680000</v>
      </c>
      <c r="AC13" s="6"/>
      <c r="AD13" s="6"/>
      <c r="AE13" s="6"/>
      <c r="AF13" s="6"/>
      <c r="AG13" s="6"/>
      <c r="AH13" s="6"/>
      <c r="AI13" s="6"/>
      <c r="AJ13" s="6"/>
      <c r="AK13" s="6"/>
      <c r="AL13" s="6"/>
      <c r="AM13" s="6"/>
      <c r="AN13" s="6"/>
      <c r="AO13" s="6"/>
      <c r="AP13" s="6"/>
      <c r="AQ13" s="6"/>
      <c r="AR13" s="6"/>
      <c r="AS13" s="6"/>
      <c r="AT13" s="6"/>
      <c r="AU13" s="6"/>
      <c r="AV13" s="6"/>
      <c r="AW13" s="6"/>
      <c r="AX13" s="200">
        <f t="shared" si="1"/>
        <v>405680000</v>
      </c>
      <c r="AY13" s="6">
        <v>438576000</v>
      </c>
      <c r="AZ13" s="6"/>
      <c r="BA13" s="6">
        <f>+AD13*1.029</f>
        <v>0</v>
      </c>
      <c r="BB13" s="6"/>
      <c r="BC13" s="6"/>
      <c r="BD13" s="6"/>
      <c r="BE13" s="6"/>
      <c r="BF13" s="6"/>
      <c r="BG13" s="6"/>
      <c r="BH13" s="6"/>
      <c r="BI13" s="6"/>
      <c r="BJ13" s="6"/>
      <c r="BK13" s="6"/>
      <c r="BL13" s="6"/>
      <c r="BM13" s="6"/>
      <c r="BN13" s="6"/>
      <c r="BO13" s="6"/>
      <c r="BP13" s="6"/>
      <c r="BQ13" s="6"/>
      <c r="BR13" s="6"/>
      <c r="BS13" s="6"/>
      <c r="BT13" s="200">
        <f t="shared" si="2"/>
        <v>438576000</v>
      </c>
      <c r="BU13" s="6">
        <v>474725863</v>
      </c>
      <c r="BV13" s="6"/>
      <c r="BW13" s="6"/>
      <c r="BX13" s="6"/>
      <c r="BY13" s="6"/>
      <c r="BZ13" s="6"/>
      <c r="CA13" s="6"/>
      <c r="CB13" s="6"/>
      <c r="CC13" s="6"/>
      <c r="CD13" s="6"/>
      <c r="CE13" s="6"/>
      <c r="CF13" s="6"/>
      <c r="CG13" s="6"/>
      <c r="CH13" s="6"/>
      <c r="CI13" s="6"/>
      <c r="CJ13" s="6"/>
      <c r="CK13" s="6"/>
      <c r="CL13" s="6"/>
      <c r="CM13" s="6"/>
      <c r="CN13" s="6"/>
      <c r="CO13" s="6"/>
      <c r="CP13" s="200">
        <f t="shared" si="3"/>
        <v>474725863</v>
      </c>
      <c r="CQ13" s="6">
        <v>473131093</v>
      </c>
      <c r="CR13" s="6"/>
      <c r="CS13" s="6"/>
      <c r="CT13" s="6"/>
      <c r="CU13" s="6"/>
      <c r="CV13" s="9"/>
      <c r="CW13" s="9"/>
      <c r="CX13" s="9"/>
      <c r="CY13" s="9"/>
      <c r="CZ13" s="9"/>
      <c r="DA13" s="9"/>
      <c r="DB13" s="9"/>
      <c r="DC13" s="9"/>
      <c r="DD13" s="9"/>
      <c r="DE13" s="9"/>
      <c r="DF13" s="9"/>
      <c r="DG13" s="9"/>
      <c r="DH13" s="9"/>
      <c r="DI13" s="9"/>
      <c r="DJ13" s="9"/>
      <c r="DK13" s="9"/>
      <c r="DL13" s="447">
        <f t="shared" si="4"/>
        <v>473131093</v>
      </c>
      <c r="DM13" s="27">
        <f t="shared" si="5"/>
        <v>1792112956</v>
      </c>
      <c r="DN13" s="60" t="s">
        <v>1171</v>
      </c>
    </row>
    <row r="14" spans="1:191" s="3" customFormat="1" ht="50.1" customHeight="1" x14ac:dyDescent="0.2">
      <c r="A14" s="11">
        <v>1</v>
      </c>
      <c r="B14" s="11" t="s">
        <v>25</v>
      </c>
      <c r="C14" s="11" t="s">
        <v>398</v>
      </c>
      <c r="D14" s="5" t="s">
        <v>536</v>
      </c>
      <c r="E14" s="11" t="s">
        <v>537</v>
      </c>
      <c r="F14" s="54" t="s">
        <v>538</v>
      </c>
      <c r="G14" s="11" t="s">
        <v>539</v>
      </c>
      <c r="H14" s="11">
        <v>0</v>
      </c>
      <c r="I14" s="11">
        <v>2023</v>
      </c>
      <c r="J14" s="11" t="s">
        <v>540</v>
      </c>
      <c r="K14" s="11" t="s">
        <v>105</v>
      </c>
      <c r="L14" s="11" t="s">
        <v>124</v>
      </c>
      <c r="M14" s="11">
        <v>2</v>
      </c>
      <c r="N14" s="11">
        <v>2</v>
      </c>
      <c r="O14" s="54" t="s">
        <v>547</v>
      </c>
      <c r="P14" s="13" t="s">
        <v>548</v>
      </c>
      <c r="Q14" s="13">
        <v>0</v>
      </c>
      <c r="R14" s="13">
        <v>2023</v>
      </c>
      <c r="S14" s="13" t="s">
        <v>549</v>
      </c>
      <c r="T14" s="13" t="s">
        <v>37</v>
      </c>
      <c r="U14" s="13" t="s">
        <v>33</v>
      </c>
      <c r="V14" s="13">
        <v>1</v>
      </c>
      <c r="W14" s="13">
        <v>1</v>
      </c>
      <c r="X14" s="13">
        <v>0.25</v>
      </c>
      <c r="Y14" s="13">
        <v>0.5</v>
      </c>
      <c r="Z14" s="13">
        <v>0.75</v>
      </c>
      <c r="AA14" s="13">
        <v>1</v>
      </c>
      <c r="AB14" s="6">
        <v>204500000</v>
      </c>
      <c r="AC14" s="6"/>
      <c r="AD14" s="6"/>
      <c r="AE14" s="6"/>
      <c r="AF14" s="6"/>
      <c r="AG14" s="6"/>
      <c r="AH14" s="6"/>
      <c r="AI14" s="6"/>
      <c r="AJ14" s="6"/>
      <c r="AK14" s="6"/>
      <c r="AL14" s="6"/>
      <c r="AM14" s="6"/>
      <c r="AN14" s="6"/>
      <c r="AO14" s="6"/>
      <c r="AP14" s="6"/>
      <c r="AQ14" s="6"/>
      <c r="AR14" s="6"/>
      <c r="AS14" s="6"/>
      <c r="AT14" s="6"/>
      <c r="AU14" s="6"/>
      <c r="AV14" s="6"/>
      <c r="AW14" s="6"/>
      <c r="AX14" s="200">
        <f t="shared" si="1"/>
        <v>204500000</v>
      </c>
      <c r="AY14" s="6">
        <v>490441980</v>
      </c>
      <c r="AZ14" s="6"/>
      <c r="BA14" s="6">
        <f>+AD14*1.029</f>
        <v>0</v>
      </c>
      <c r="BB14" s="6"/>
      <c r="BC14" s="6"/>
      <c r="BD14" s="6"/>
      <c r="BE14" s="6"/>
      <c r="BF14" s="6"/>
      <c r="BG14" s="6"/>
      <c r="BH14" s="6"/>
      <c r="BI14" s="6"/>
      <c r="BJ14" s="6"/>
      <c r="BK14" s="6"/>
      <c r="BL14" s="6"/>
      <c r="BM14" s="6"/>
      <c r="BN14" s="6"/>
      <c r="BO14" s="6"/>
      <c r="BP14" s="6"/>
      <c r="BQ14" s="6"/>
      <c r="BR14" s="6"/>
      <c r="BS14" s="6"/>
      <c r="BT14" s="200">
        <f t="shared" si="2"/>
        <v>490441980</v>
      </c>
      <c r="BU14" s="6">
        <v>490441980</v>
      </c>
      <c r="BV14" s="6"/>
      <c r="BW14" s="6"/>
      <c r="BX14" s="6"/>
      <c r="BY14" s="6"/>
      <c r="BZ14" s="6"/>
      <c r="CA14" s="6"/>
      <c r="CB14" s="6"/>
      <c r="CC14" s="6"/>
      <c r="CD14" s="6"/>
      <c r="CE14" s="6"/>
      <c r="CF14" s="6"/>
      <c r="CG14" s="6"/>
      <c r="CH14" s="6"/>
      <c r="CI14" s="6"/>
      <c r="CJ14" s="6"/>
      <c r="CK14" s="6"/>
      <c r="CL14" s="6"/>
      <c r="CM14" s="6"/>
      <c r="CN14" s="6"/>
      <c r="CO14" s="6"/>
      <c r="CP14" s="200">
        <f t="shared" si="3"/>
        <v>490441980</v>
      </c>
      <c r="CQ14" s="6">
        <v>490441980</v>
      </c>
      <c r="CR14" s="6"/>
      <c r="CS14" s="6"/>
      <c r="CT14" s="6"/>
      <c r="CU14" s="6"/>
      <c r="CV14" s="9"/>
      <c r="CW14" s="9"/>
      <c r="CX14" s="9"/>
      <c r="CY14" s="9"/>
      <c r="CZ14" s="9"/>
      <c r="DA14" s="9"/>
      <c r="DB14" s="9"/>
      <c r="DC14" s="9"/>
      <c r="DD14" s="9"/>
      <c r="DE14" s="9"/>
      <c r="DF14" s="9"/>
      <c r="DG14" s="9"/>
      <c r="DH14" s="9"/>
      <c r="DI14" s="9"/>
      <c r="DJ14" s="9"/>
      <c r="DK14" s="9"/>
      <c r="DL14" s="447">
        <f t="shared" si="4"/>
        <v>490441980</v>
      </c>
      <c r="DM14" s="27">
        <f t="shared" si="5"/>
        <v>1675825940</v>
      </c>
      <c r="DN14" s="60" t="s">
        <v>1171</v>
      </c>
    </row>
    <row r="15" spans="1:191" s="3" customFormat="1" ht="50.1" customHeight="1" x14ac:dyDescent="0.2">
      <c r="A15" s="88">
        <v>1</v>
      </c>
      <c r="B15" s="88" t="s">
        <v>25</v>
      </c>
      <c r="C15" s="88" t="s">
        <v>398</v>
      </c>
      <c r="D15" s="100" t="s">
        <v>536</v>
      </c>
      <c r="E15" s="88" t="s">
        <v>537</v>
      </c>
      <c r="F15" s="89" t="s">
        <v>538</v>
      </c>
      <c r="G15" s="88" t="s">
        <v>539</v>
      </c>
      <c r="H15" s="88">
        <v>0</v>
      </c>
      <c r="I15" s="88">
        <v>2023</v>
      </c>
      <c r="J15" s="88" t="s">
        <v>540</v>
      </c>
      <c r="K15" s="88" t="s">
        <v>105</v>
      </c>
      <c r="L15" s="88" t="s">
        <v>124</v>
      </c>
      <c r="M15" s="88">
        <v>2</v>
      </c>
      <c r="N15" s="88">
        <v>2</v>
      </c>
      <c r="O15" s="89" t="s">
        <v>550</v>
      </c>
      <c r="P15" s="30" t="s">
        <v>551</v>
      </c>
      <c r="Q15" s="30">
        <v>1</v>
      </c>
      <c r="R15" s="30">
        <v>2023</v>
      </c>
      <c r="S15" s="30" t="s">
        <v>546</v>
      </c>
      <c r="T15" s="30" t="s">
        <v>37</v>
      </c>
      <c r="U15" s="30" t="s">
        <v>38</v>
      </c>
      <c r="V15" s="30">
        <v>1</v>
      </c>
      <c r="W15" s="30">
        <v>1</v>
      </c>
      <c r="X15" s="30">
        <v>1</v>
      </c>
      <c r="Y15" s="30">
        <v>1</v>
      </c>
      <c r="Z15" s="30">
        <v>1</v>
      </c>
      <c r="AA15" s="30">
        <v>1</v>
      </c>
      <c r="AB15" s="31">
        <v>276780000</v>
      </c>
      <c r="AC15" s="31"/>
      <c r="AD15" s="31"/>
      <c r="AE15" s="31"/>
      <c r="AF15" s="31"/>
      <c r="AG15" s="31"/>
      <c r="AH15" s="31"/>
      <c r="AI15" s="31"/>
      <c r="AJ15" s="31"/>
      <c r="AK15" s="31"/>
      <c r="AL15" s="31"/>
      <c r="AM15" s="31"/>
      <c r="AN15" s="31"/>
      <c r="AO15" s="31"/>
      <c r="AP15" s="31"/>
      <c r="AQ15" s="31"/>
      <c r="AR15" s="31"/>
      <c r="AS15" s="31"/>
      <c r="AT15" s="31"/>
      <c r="AU15" s="31"/>
      <c r="AV15" s="31"/>
      <c r="AW15" s="31"/>
      <c r="AX15" s="200">
        <f t="shared" si="1"/>
        <v>276780000</v>
      </c>
      <c r="AY15" s="31">
        <v>208836000</v>
      </c>
      <c r="AZ15" s="31"/>
      <c r="BA15" s="31">
        <f>+AD15*1.029</f>
        <v>0</v>
      </c>
      <c r="BB15" s="31"/>
      <c r="BC15" s="31"/>
      <c r="BD15" s="31"/>
      <c r="BE15" s="31"/>
      <c r="BF15" s="31"/>
      <c r="BG15" s="31"/>
      <c r="BH15" s="31"/>
      <c r="BI15" s="31"/>
      <c r="BJ15" s="31"/>
      <c r="BK15" s="31"/>
      <c r="BL15" s="31"/>
      <c r="BM15" s="31"/>
      <c r="BN15" s="31"/>
      <c r="BO15" s="31"/>
      <c r="BP15" s="31"/>
      <c r="BQ15" s="31"/>
      <c r="BR15" s="31"/>
      <c r="BS15" s="31"/>
      <c r="BT15" s="200">
        <f t="shared" si="2"/>
        <v>208836000</v>
      </c>
      <c r="BU15" s="31">
        <v>208836000</v>
      </c>
      <c r="BV15" s="31"/>
      <c r="BW15" s="31"/>
      <c r="BX15" s="31"/>
      <c r="BY15" s="31"/>
      <c r="BZ15" s="31"/>
      <c r="CA15" s="31"/>
      <c r="CB15" s="31"/>
      <c r="CC15" s="31"/>
      <c r="CD15" s="31"/>
      <c r="CE15" s="31"/>
      <c r="CF15" s="31"/>
      <c r="CG15" s="31"/>
      <c r="CH15" s="31"/>
      <c r="CI15" s="31"/>
      <c r="CJ15" s="31"/>
      <c r="CK15" s="31"/>
      <c r="CL15" s="31"/>
      <c r="CM15" s="31"/>
      <c r="CN15" s="31"/>
      <c r="CO15" s="31"/>
      <c r="CP15" s="200">
        <f t="shared" si="3"/>
        <v>208836000</v>
      </c>
      <c r="CQ15" s="31">
        <v>208836000</v>
      </c>
      <c r="CR15" s="31"/>
      <c r="CS15" s="31"/>
      <c r="CT15" s="31"/>
      <c r="CU15" s="31"/>
      <c r="CV15" s="32"/>
      <c r="CW15" s="32"/>
      <c r="CX15" s="32"/>
      <c r="CY15" s="32"/>
      <c r="CZ15" s="32"/>
      <c r="DA15" s="32"/>
      <c r="DB15" s="32"/>
      <c r="DC15" s="32"/>
      <c r="DD15" s="32"/>
      <c r="DE15" s="32"/>
      <c r="DF15" s="32"/>
      <c r="DG15" s="32"/>
      <c r="DH15" s="32"/>
      <c r="DI15" s="32"/>
      <c r="DJ15" s="32"/>
      <c r="DK15" s="32"/>
      <c r="DL15" s="447">
        <f t="shared" si="4"/>
        <v>208836000</v>
      </c>
      <c r="DM15" s="27">
        <f t="shared" si="5"/>
        <v>903288000</v>
      </c>
      <c r="DN15" s="60" t="s">
        <v>1171</v>
      </c>
    </row>
    <row r="16" spans="1:191" s="102" customFormat="1" ht="50.1" customHeight="1" x14ac:dyDescent="0.2">
      <c r="A16" s="88">
        <v>5</v>
      </c>
      <c r="B16" s="88"/>
      <c r="C16" s="101" t="s">
        <v>963</v>
      </c>
      <c r="D16" s="73" t="s">
        <v>964</v>
      </c>
      <c r="E16" s="71" t="s">
        <v>965</v>
      </c>
      <c r="F16" s="71" t="s">
        <v>966</v>
      </c>
      <c r="G16" s="73" t="s">
        <v>967</v>
      </c>
      <c r="H16" s="73">
        <v>2</v>
      </c>
      <c r="I16" s="73">
        <v>2023</v>
      </c>
      <c r="J16" s="73" t="s">
        <v>540</v>
      </c>
      <c r="K16" s="73" t="s">
        <v>105</v>
      </c>
      <c r="L16" s="73" t="s">
        <v>38</v>
      </c>
      <c r="M16" s="73">
        <v>2</v>
      </c>
      <c r="N16" s="73">
        <v>2</v>
      </c>
      <c r="O16" s="89" t="s">
        <v>1205</v>
      </c>
      <c r="P16" s="30" t="s">
        <v>969</v>
      </c>
      <c r="Q16" s="30">
        <v>1</v>
      </c>
      <c r="R16" s="30">
        <v>2023</v>
      </c>
      <c r="S16" s="30" t="s">
        <v>970</v>
      </c>
      <c r="T16" s="30" t="s">
        <v>37</v>
      </c>
      <c r="U16" s="30" t="s">
        <v>38</v>
      </c>
      <c r="V16" s="30">
        <v>1</v>
      </c>
      <c r="W16" s="30">
        <v>1</v>
      </c>
      <c r="X16" s="30">
        <v>1</v>
      </c>
      <c r="Y16" s="30">
        <v>1</v>
      </c>
      <c r="Z16" s="30">
        <v>1</v>
      </c>
      <c r="AA16" s="30">
        <v>1</v>
      </c>
      <c r="AB16" s="31">
        <v>109403936</v>
      </c>
      <c r="AC16" s="31"/>
      <c r="AD16" s="31"/>
      <c r="AE16" s="31"/>
      <c r="AF16" s="31"/>
      <c r="AG16" s="31"/>
      <c r="AH16" s="31"/>
      <c r="AI16" s="31"/>
      <c r="AJ16" s="31"/>
      <c r="AK16" s="31"/>
      <c r="AL16" s="31"/>
      <c r="AM16" s="31"/>
      <c r="AN16" s="31"/>
      <c r="AO16" s="31"/>
      <c r="AP16" s="31">
        <v>29760000</v>
      </c>
      <c r="AQ16" s="31"/>
      <c r="AR16" s="31"/>
      <c r="AS16" s="31"/>
      <c r="AT16" s="31"/>
      <c r="AU16" s="31"/>
      <c r="AV16" s="31"/>
      <c r="AW16" s="31"/>
      <c r="AX16" s="200">
        <f t="shared" si="1"/>
        <v>139163936</v>
      </c>
      <c r="AY16" s="31"/>
      <c r="AZ16" s="31"/>
      <c r="BA16" s="31"/>
      <c r="BB16" s="31"/>
      <c r="BC16" s="31"/>
      <c r="BD16" s="31"/>
      <c r="BE16" s="31"/>
      <c r="BF16" s="31"/>
      <c r="BG16" s="31"/>
      <c r="BH16" s="31"/>
      <c r="BI16" s="31"/>
      <c r="BJ16" s="31"/>
      <c r="BK16" s="31"/>
      <c r="BL16" s="31"/>
      <c r="BM16" s="31">
        <v>66117705</v>
      </c>
      <c r="BN16" s="31"/>
      <c r="BO16" s="31"/>
      <c r="BP16" s="31"/>
      <c r="BQ16" s="31"/>
      <c r="BR16" s="31"/>
      <c r="BS16" s="31"/>
      <c r="BT16" s="200">
        <f t="shared" si="2"/>
        <v>66117705</v>
      </c>
      <c r="BU16" s="31"/>
      <c r="BV16" s="31"/>
      <c r="BW16" s="31"/>
      <c r="BX16" s="31"/>
      <c r="BY16" s="31"/>
      <c r="BZ16" s="31"/>
      <c r="CA16" s="31"/>
      <c r="CB16" s="31"/>
      <c r="CC16" s="31"/>
      <c r="CD16" s="31"/>
      <c r="CE16" s="31"/>
      <c r="CF16" s="31"/>
      <c r="CG16" s="31"/>
      <c r="CH16" s="31"/>
      <c r="CI16" s="31">
        <v>66117705</v>
      </c>
      <c r="CJ16" s="31"/>
      <c r="CK16" s="31"/>
      <c r="CL16" s="31"/>
      <c r="CM16" s="31"/>
      <c r="CN16" s="31"/>
      <c r="CO16" s="31"/>
      <c r="CP16" s="200">
        <f t="shared" si="3"/>
        <v>66117705</v>
      </c>
      <c r="CQ16" s="31"/>
      <c r="CR16" s="31"/>
      <c r="CS16" s="31"/>
      <c r="CT16" s="31"/>
      <c r="CU16" s="31"/>
      <c r="CV16" s="31"/>
      <c r="CW16" s="31"/>
      <c r="CX16" s="31"/>
      <c r="CY16" s="31"/>
      <c r="CZ16" s="31"/>
      <c r="DA16" s="31"/>
      <c r="DB16" s="31"/>
      <c r="DC16" s="31"/>
      <c r="DD16" s="31"/>
      <c r="DE16" s="31">
        <v>66117705</v>
      </c>
      <c r="DF16" s="32"/>
      <c r="DG16" s="32"/>
      <c r="DH16" s="32"/>
      <c r="DI16" s="32"/>
      <c r="DJ16" s="32"/>
      <c r="DK16" s="32"/>
      <c r="DL16" s="447">
        <f t="shared" si="4"/>
        <v>66117705</v>
      </c>
      <c r="DM16" s="27">
        <f t="shared" si="5"/>
        <v>337517051</v>
      </c>
      <c r="DN16" s="60" t="s">
        <v>1171</v>
      </c>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row>
    <row r="17" spans="1:191" s="95" customFormat="1" ht="50.1" customHeight="1" x14ac:dyDescent="0.2">
      <c r="A17" s="11">
        <v>5</v>
      </c>
      <c r="B17" s="11"/>
      <c r="C17" s="101" t="s">
        <v>963</v>
      </c>
      <c r="D17" s="73" t="s">
        <v>964</v>
      </c>
      <c r="E17" s="71" t="s">
        <v>965</v>
      </c>
      <c r="F17" s="71" t="s">
        <v>966</v>
      </c>
      <c r="G17" s="73" t="s">
        <v>967</v>
      </c>
      <c r="H17" s="73">
        <v>2</v>
      </c>
      <c r="I17" s="73">
        <v>2023</v>
      </c>
      <c r="J17" s="73" t="s">
        <v>540</v>
      </c>
      <c r="K17" s="73" t="s">
        <v>105</v>
      </c>
      <c r="L17" s="73" t="s">
        <v>38</v>
      </c>
      <c r="M17" s="73">
        <v>2</v>
      </c>
      <c r="N17" s="73">
        <v>2</v>
      </c>
      <c r="O17" s="54" t="s">
        <v>971</v>
      </c>
      <c r="P17" s="13" t="s">
        <v>972</v>
      </c>
      <c r="Q17" s="13">
        <v>1</v>
      </c>
      <c r="R17" s="13">
        <v>2023</v>
      </c>
      <c r="S17" s="13" t="s">
        <v>970</v>
      </c>
      <c r="T17" s="30" t="s">
        <v>37</v>
      </c>
      <c r="U17" s="30" t="s">
        <v>38</v>
      </c>
      <c r="V17" s="13">
        <v>1</v>
      </c>
      <c r="W17" s="13">
        <v>1</v>
      </c>
      <c r="X17" s="13">
        <v>1</v>
      </c>
      <c r="Y17" s="13">
        <v>1</v>
      </c>
      <c r="Z17" s="13">
        <v>1</v>
      </c>
      <c r="AA17" s="16">
        <v>1</v>
      </c>
      <c r="AB17" s="6">
        <v>58519000</v>
      </c>
      <c r="AC17" s="6"/>
      <c r="AD17" s="6"/>
      <c r="AE17" s="6"/>
      <c r="AF17" s="6"/>
      <c r="AG17" s="6"/>
      <c r="AH17" s="6"/>
      <c r="AI17" s="6"/>
      <c r="AJ17" s="6"/>
      <c r="AK17" s="6"/>
      <c r="AL17" s="6"/>
      <c r="AM17" s="6"/>
      <c r="AN17" s="6"/>
      <c r="AO17" s="6"/>
      <c r="AP17" s="6"/>
      <c r="AQ17" s="6"/>
      <c r="AR17" s="6"/>
      <c r="AS17" s="6"/>
      <c r="AT17" s="6"/>
      <c r="AU17" s="6"/>
      <c r="AV17" s="6"/>
      <c r="AW17" s="6"/>
      <c r="AX17" s="200">
        <f t="shared" si="1"/>
        <v>58519000</v>
      </c>
      <c r="AY17" s="6">
        <v>156100051</v>
      </c>
      <c r="AZ17" s="6"/>
      <c r="BA17" s="6"/>
      <c r="BB17" s="6"/>
      <c r="BC17" s="6"/>
      <c r="BD17" s="6"/>
      <c r="BE17" s="6"/>
      <c r="BF17" s="6"/>
      <c r="BG17" s="6"/>
      <c r="BH17" s="6"/>
      <c r="BI17" s="6"/>
      <c r="BJ17" s="6"/>
      <c r="BK17" s="6"/>
      <c r="BL17" s="6"/>
      <c r="BM17" s="6"/>
      <c r="BN17" s="6"/>
      <c r="BO17" s="6"/>
      <c r="BP17" s="6"/>
      <c r="BQ17" s="6"/>
      <c r="BR17" s="6"/>
      <c r="BS17" s="6"/>
      <c r="BT17" s="200">
        <f t="shared" si="2"/>
        <v>156100051</v>
      </c>
      <c r="BU17" s="6">
        <v>156100051</v>
      </c>
      <c r="BV17" s="6"/>
      <c r="BW17" s="6"/>
      <c r="BX17" s="6"/>
      <c r="BY17" s="6"/>
      <c r="BZ17" s="6"/>
      <c r="CA17" s="6"/>
      <c r="CB17" s="6"/>
      <c r="CC17" s="6"/>
      <c r="CD17" s="6"/>
      <c r="CE17" s="6"/>
      <c r="CF17" s="6"/>
      <c r="CG17" s="6"/>
      <c r="CH17" s="6"/>
      <c r="CI17" s="6"/>
      <c r="CJ17" s="6"/>
      <c r="CK17" s="6"/>
      <c r="CL17" s="6"/>
      <c r="CM17" s="6"/>
      <c r="CN17" s="6"/>
      <c r="CO17" s="6"/>
      <c r="CP17" s="200">
        <f t="shared" si="3"/>
        <v>156100051</v>
      </c>
      <c r="CQ17" s="6">
        <v>156100051</v>
      </c>
      <c r="CR17" s="6"/>
      <c r="CS17" s="6"/>
      <c r="CT17" s="6"/>
      <c r="CU17" s="6"/>
      <c r="CV17" s="6"/>
      <c r="CW17" s="6"/>
      <c r="CX17" s="6"/>
      <c r="CY17" s="6"/>
      <c r="CZ17" s="6"/>
      <c r="DA17" s="6"/>
      <c r="DB17" s="6"/>
      <c r="DC17" s="6"/>
      <c r="DD17" s="6"/>
      <c r="DE17" s="6"/>
      <c r="DF17" s="9"/>
      <c r="DG17" s="9"/>
      <c r="DH17" s="9"/>
      <c r="DI17" s="9"/>
      <c r="DJ17" s="9"/>
      <c r="DK17" s="9"/>
      <c r="DL17" s="447">
        <f t="shared" si="4"/>
        <v>156100051</v>
      </c>
      <c r="DM17" s="27">
        <f t="shared" si="5"/>
        <v>526819153</v>
      </c>
      <c r="DN17" s="60" t="s">
        <v>1171</v>
      </c>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row>
    <row r="18" spans="1:191" s="3" customFormat="1" ht="50.1" customHeight="1" thickBot="1" x14ac:dyDescent="0.25">
      <c r="A18" s="103">
        <v>5</v>
      </c>
      <c r="B18" s="88"/>
      <c r="C18" s="72" t="s">
        <v>963</v>
      </c>
      <c r="D18" s="73" t="s">
        <v>964</v>
      </c>
      <c r="E18" s="71" t="s">
        <v>965</v>
      </c>
      <c r="F18" s="71" t="s">
        <v>966</v>
      </c>
      <c r="G18" s="73" t="s">
        <v>967</v>
      </c>
      <c r="H18" s="73">
        <v>2</v>
      </c>
      <c r="I18" s="104">
        <v>2023</v>
      </c>
      <c r="J18" s="105" t="s">
        <v>540</v>
      </c>
      <c r="K18" s="106" t="s">
        <v>105</v>
      </c>
      <c r="L18" s="73" t="s">
        <v>38</v>
      </c>
      <c r="M18" s="73">
        <v>2</v>
      </c>
      <c r="N18" s="73">
        <v>2</v>
      </c>
      <c r="O18" s="89" t="s">
        <v>1207</v>
      </c>
      <c r="P18" s="30" t="s">
        <v>974</v>
      </c>
      <c r="Q18" s="30">
        <v>0</v>
      </c>
      <c r="R18" s="30">
        <v>2023</v>
      </c>
      <c r="S18" s="30" t="s">
        <v>975</v>
      </c>
      <c r="T18" s="30" t="s">
        <v>37</v>
      </c>
      <c r="U18" s="30" t="s">
        <v>33</v>
      </c>
      <c r="V18" s="30">
        <v>1</v>
      </c>
      <c r="W18" s="30">
        <v>1</v>
      </c>
      <c r="X18" s="30">
        <v>0.25</v>
      </c>
      <c r="Y18" s="30">
        <v>0.5</v>
      </c>
      <c r="Z18" s="30">
        <v>0.75</v>
      </c>
      <c r="AA18" s="464">
        <v>1</v>
      </c>
      <c r="AB18" s="6">
        <v>286348000</v>
      </c>
      <c r="AC18" s="6"/>
      <c r="AD18" s="6"/>
      <c r="AE18" s="6"/>
      <c r="AF18" s="6"/>
      <c r="AG18" s="6"/>
      <c r="AH18" s="6"/>
      <c r="AI18" s="6"/>
      <c r="AJ18" s="6"/>
      <c r="AK18" s="6"/>
      <c r="AL18" s="6"/>
      <c r="AM18" s="6"/>
      <c r="AN18" s="6"/>
      <c r="AO18" s="6"/>
      <c r="AP18" s="6"/>
      <c r="AQ18" s="6"/>
      <c r="AR18" s="6"/>
      <c r="AS18" s="6"/>
      <c r="AT18" s="6"/>
      <c r="AU18" s="6"/>
      <c r="AV18" s="6"/>
      <c r="AW18" s="6"/>
      <c r="AX18" s="200">
        <f t="shared" si="1"/>
        <v>286348000</v>
      </c>
      <c r="AY18" s="6">
        <v>306378602</v>
      </c>
      <c r="AZ18" s="6"/>
      <c r="BA18" s="6"/>
      <c r="BB18" s="6"/>
      <c r="BC18" s="6"/>
      <c r="BD18" s="6"/>
      <c r="BE18" s="6"/>
      <c r="BF18" s="6"/>
      <c r="BG18" s="6"/>
      <c r="BH18" s="6"/>
      <c r="BI18" s="6"/>
      <c r="BJ18" s="6"/>
      <c r="BK18" s="6"/>
      <c r="BL18" s="6"/>
      <c r="BM18" s="6"/>
      <c r="BN18" s="6"/>
      <c r="BO18" s="6"/>
      <c r="BP18" s="6"/>
      <c r="BQ18" s="6"/>
      <c r="BR18" s="6"/>
      <c r="BS18" s="6"/>
      <c r="BT18" s="200">
        <f t="shared" si="2"/>
        <v>306378602</v>
      </c>
      <c r="BU18" s="34">
        <v>306378602</v>
      </c>
      <c r="BV18" s="6"/>
      <c r="BW18" s="6"/>
      <c r="BX18" s="6"/>
      <c r="BY18" s="6"/>
      <c r="BZ18" s="6"/>
      <c r="CA18" s="6"/>
      <c r="CB18" s="6"/>
      <c r="CC18" s="6"/>
      <c r="CD18" s="6"/>
      <c r="CE18" s="6"/>
      <c r="CF18" s="6"/>
      <c r="CG18" s="6"/>
      <c r="CH18" s="6"/>
      <c r="CI18" s="6"/>
      <c r="CJ18" s="6"/>
      <c r="CK18" s="6"/>
      <c r="CL18" s="6"/>
      <c r="CM18" s="6"/>
      <c r="CN18" s="6"/>
      <c r="CO18" s="6"/>
      <c r="CP18" s="200">
        <f t="shared" si="3"/>
        <v>306378602</v>
      </c>
      <c r="CQ18" s="6">
        <v>306378602</v>
      </c>
      <c r="CR18" s="6"/>
      <c r="CS18" s="6"/>
      <c r="CT18" s="6"/>
      <c r="CU18" s="6"/>
      <c r="CV18" s="6"/>
      <c r="CW18" s="6"/>
      <c r="CX18" s="6"/>
      <c r="CY18" s="6"/>
      <c r="CZ18" s="6"/>
      <c r="DA18" s="6"/>
      <c r="DB18" s="6"/>
      <c r="DC18" s="6"/>
      <c r="DD18" s="6"/>
      <c r="DE18" s="6"/>
      <c r="DF18" s="9"/>
      <c r="DG18" s="9"/>
      <c r="DH18" s="9"/>
      <c r="DI18" s="9"/>
      <c r="DJ18" s="6"/>
      <c r="DK18" s="6"/>
      <c r="DL18" s="200">
        <f t="shared" si="4"/>
        <v>306378602</v>
      </c>
      <c r="DM18" s="27">
        <f t="shared" si="5"/>
        <v>1205483806</v>
      </c>
      <c r="DN18" s="60" t="s">
        <v>1171</v>
      </c>
    </row>
    <row r="19" spans="1:191" s="3" customFormat="1" ht="50.1" customHeight="1" thickBot="1" x14ac:dyDescent="0.25">
      <c r="A19" s="1525" t="s">
        <v>1208</v>
      </c>
      <c r="B19" s="1526"/>
      <c r="C19" s="1526"/>
      <c r="D19" s="1526"/>
      <c r="E19" s="1526"/>
      <c r="F19" s="1526"/>
      <c r="G19" s="1526"/>
      <c r="H19" s="1526"/>
      <c r="I19" s="1526"/>
      <c r="J19" s="1526"/>
      <c r="K19" s="1526"/>
      <c r="L19" s="1526"/>
      <c r="M19" s="1526"/>
      <c r="N19" s="1526"/>
      <c r="O19" s="1526"/>
      <c r="P19" s="1526"/>
      <c r="Q19" s="1526"/>
      <c r="R19" s="1526"/>
      <c r="S19" s="1526"/>
      <c r="T19" s="1526"/>
      <c r="U19" s="1526"/>
      <c r="V19" s="1526"/>
      <c r="W19" s="1526"/>
      <c r="X19" s="1526"/>
      <c r="Y19" s="1526"/>
      <c r="Z19" s="1526"/>
      <c r="AA19" s="1526"/>
      <c r="AB19" s="198">
        <f>SUM(AB4:AB18)</f>
        <v>1555230936</v>
      </c>
      <c r="AC19" s="198">
        <f t="shared" ref="AC19:CN19" si="6">SUM(AC4:AC18)</f>
        <v>0</v>
      </c>
      <c r="AD19" s="198">
        <f t="shared" si="6"/>
        <v>0</v>
      </c>
      <c r="AE19" s="198">
        <f t="shared" si="6"/>
        <v>0</v>
      </c>
      <c r="AF19" s="198">
        <f t="shared" si="6"/>
        <v>0</v>
      </c>
      <c r="AG19" s="198">
        <f t="shared" si="6"/>
        <v>0</v>
      </c>
      <c r="AH19" s="198">
        <f t="shared" si="6"/>
        <v>0</v>
      </c>
      <c r="AI19" s="198">
        <f t="shared" si="6"/>
        <v>0</v>
      </c>
      <c r="AJ19" s="198">
        <f t="shared" si="6"/>
        <v>0</v>
      </c>
      <c r="AK19" s="198">
        <f t="shared" si="6"/>
        <v>0</v>
      </c>
      <c r="AL19" s="198">
        <f t="shared" si="6"/>
        <v>0</v>
      </c>
      <c r="AM19" s="198">
        <f t="shared" si="6"/>
        <v>0</v>
      </c>
      <c r="AN19" s="198">
        <f t="shared" si="6"/>
        <v>0</v>
      </c>
      <c r="AO19" s="198">
        <f t="shared" si="6"/>
        <v>0</v>
      </c>
      <c r="AP19" s="198">
        <f t="shared" si="6"/>
        <v>720448848</v>
      </c>
      <c r="AQ19" s="198">
        <f t="shared" si="6"/>
        <v>0</v>
      </c>
      <c r="AR19" s="198">
        <f t="shared" si="6"/>
        <v>0</v>
      </c>
      <c r="AS19" s="198">
        <f t="shared" si="6"/>
        <v>0</v>
      </c>
      <c r="AT19" s="198">
        <f t="shared" si="6"/>
        <v>0</v>
      </c>
      <c r="AU19" s="198">
        <f t="shared" si="6"/>
        <v>0</v>
      </c>
      <c r="AV19" s="198">
        <f t="shared" si="6"/>
        <v>0</v>
      </c>
      <c r="AW19" s="198">
        <f t="shared" si="6"/>
        <v>0</v>
      </c>
      <c r="AX19" s="414">
        <f t="shared" si="6"/>
        <v>2275679784</v>
      </c>
      <c r="AY19" s="198">
        <f t="shared" si="6"/>
        <v>1600332633</v>
      </c>
      <c r="AZ19" s="198">
        <f t="shared" si="6"/>
        <v>0</v>
      </c>
      <c r="BA19" s="198">
        <f t="shared" si="6"/>
        <v>0</v>
      </c>
      <c r="BB19" s="198">
        <f t="shared" si="6"/>
        <v>0</v>
      </c>
      <c r="BC19" s="198">
        <f t="shared" si="6"/>
        <v>0</v>
      </c>
      <c r="BD19" s="198">
        <f t="shared" si="6"/>
        <v>0</v>
      </c>
      <c r="BE19" s="198">
        <f t="shared" si="6"/>
        <v>0</v>
      </c>
      <c r="BF19" s="198">
        <f t="shared" si="6"/>
        <v>0</v>
      </c>
      <c r="BG19" s="198">
        <f t="shared" si="6"/>
        <v>0</v>
      </c>
      <c r="BH19" s="198">
        <f t="shared" si="6"/>
        <v>0</v>
      </c>
      <c r="BI19" s="198">
        <f t="shared" si="6"/>
        <v>0</v>
      </c>
      <c r="BJ19" s="198">
        <f t="shared" si="6"/>
        <v>0</v>
      </c>
      <c r="BK19" s="198">
        <f t="shared" si="6"/>
        <v>0</v>
      </c>
      <c r="BL19" s="198">
        <f t="shared" si="6"/>
        <v>0</v>
      </c>
      <c r="BM19" s="198">
        <f t="shared" si="6"/>
        <v>308700000</v>
      </c>
      <c r="BN19" s="198">
        <f t="shared" si="6"/>
        <v>0</v>
      </c>
      <c r="BO19" s="198">
        <f t="shared" si="6"/>
        <v>0</v>
      </c>
      <c r="BP19" s="198">
        <f t="shared" si="6"/>
        <v>0</v>
      </c>
      <c r="BQ19" s="198">
        <f t="shared" si="6"/>
        <v>0</v>
      </c>
      <c r="BR19" s="198">
        <f t="shared" si="6"/>
        <v>0</v>
      </c>
      <c r="BS19" s="198">
        <f t="shared" si="6"/>
        <v>0</v>
      </c>
      <c r="BT19" s="414">
        <f t="shared" si="6"/>
        <v>1909032633</v>
      </c>
      <c r="BU19" s="198">
        <f t="shared" si="6"/>
        <v>2236482496</v>
      </c>
      <c r="BV19" s="198">
        <f t="shared" si="6"/>
        <v>0</v>
      </c>
      <c r="BW19" s="198">
        <f t="shared" si="6"/>
        <v>0</v>
      </c>
      <c r="BX19" s="198">
        <f t="shared" si="6"/>
        <v>0</v>
      </c>
      <c r="BY19" s="198">
        <f t="shared" si="6"/>
        <v>0</v>
      </c>
      <c r="BZ19" s="198">
        <f t="shared" si="6"/>
        <v>0</v>
      </c>
      <c r="CA19" s="198">
        <f t="shared" si="6"/>
        <v>0</v>
      </c>
      <c r="CB19" s="198">
        <f t="shared" si="6"/>
        <v>0</v>
      </c>
      <c r="CC19" s="198">
        <f t="shared" si="6"/>
        <v>0</v>
      </c>
      <c r="CD19" s="198">
        <f t="shared" si="6"/>
        <v>0</v>
      </c>
      <c r="CE19" s="198">
        <f t="shared" si="6"/>
        <v>0</v>
      </c>
      <c r="CF19" s="198">
        <f t="shared" si="6"/>
        <v>0</v>
      </c>
      <c r="CG19" s="198">
        <f t="shared" si="6"/>
        <v>0</v>
      </c>
      <c r="CH19" s="198">
        <f t="shared" si="6"/>
        <v>0</v>
      </c>
      <c r="CI19" s="198">
        <f t="shared" si="6"/>
        <v>322282800</v>
      </c>
      <c r="CJ19" s="198">
        <f t="shared" si="6"/>
        <v>0</v>
      </c>
      <c r="CK19" s="198">
        <f t="shared" si="6"/>
        <v>0</v>
      </c>
      <c r="CL19" s="198">
        <f t="shared" si="6"/>
        <v>0</v>
      </c>
      <c r="CM19" s="198">
        <f t="shared" si="6"/>
        <v>0</v>
      </c>
      <c r="CN19" s="198">
        <f t="shared" si="6"/>
        <v>0</v>
      </c>
      <c r="CO19" s="198">
        <f t="shared" ref="CO19:DM19" si="7">SUM(CO4:CO18)</f>
        <v>0</v>
      </c>
      <c r="CP19" s="414">
        <f t="shared" si="7"/>
        <v>2558765296</v>
      </c>
      <c r="CQ19" s="198">
        <f t="shared" si="7"/>
        <v>2334887726</v>
      </c>
      <c r="CR19" s="198">
        <f t="shared" si="7"/>
        <v>0</v>
      </c>
      <c r="CS19" s="198">
        <f t="shared" si="7"/>
        <v>0</v>
      </c>
      <c r="CT19" s="198">
        <f t="shared" si="7"/>
        <v>0</v>
      </c>
      <c r="CU19" s="198">
        <f t="shared" si="7"/>
        <v>0</v>
      </c>
      <c r="CV19" s="198">
        <f t="shared" si="7"/>
        <v>0</v>
      </c>
      <c r="CW19" s="198">
        <f t="shared" si="7"/>
        <v>0</v>
      </c>
      <c r="CX19" s="198">
        <f t="shared" si="7"/>
        <v>0</v>
      </c>
      <c r="CY19" s="198">
        <f t="shared" si="7"/>
        <v>0</v>
      </c>
      <c r="CZ19" s="198">
        <f t="shared" si="7"/>
        <v>0</v>
      </c>
      <c r="DA19" s="198">
        <f t="shared" si="7"/>
        <v>0</v>
      </c>
      <c r="DB19" s="198">
        <f t="shared" si="7"/>
        <v>0</v>
      </c>
      <c r="DC19" s="198">
        <f t="shared" si="7"/>
        <v>0</v>
      </c>
      <c r="DD19" s="198">
        <f t="shared" si="7"/>
        <v>0</v>
      </c>
      <c r="DE19" s="198">
        <f t="shared" si="7"/>
        <v>336463243</v>
      </c>
      <c r="DF19" s="198">
        <f t="shared" si="7"/>
        <v>0</v>
      </c>
      <c r="DG19" s="198">
        <f t="shared" si="7"/>
        <v>0</v>
      </c>
      <c r="DH19" s="198">
        <f t="shared" si="7"/>
        <v>0</v>
      </c>
      <c r="DI19" s="198">
        <f t="shared" si="7"/>
        <v>0</v>
      </c>
      <c r="DJ19" s="198">
        <f t="shared" si="7"/>
        <v>0</v>
      </c>
      <c r="DK19" s="198">
        <f t="shared" si="7"/>
        <v>0</v>
      </c>
      <c r="DL19" s="414">
        <f t="shared" si="7"/>
        <v>2671350969</v>
      </c>
      <c r="DM19" s="198">
        <f t="shared" si="7"/>
        <v>9414828682</v>
      </c>
      <c r="DN19" s="463" t="s">
        <v>1171</v>
      </c>
      <c r="DO19" s="107" t="s">
        <v>1163</v>
      </c>
    </row>
  </sheetData>
  <mergeCells count="107">
    <mergeCell ref="A2:A3"/>
    <mergeCell ref="B2:B3"/>
    <mergeCell ref="C2:C3"/>
    <mergeCell ref="E2:E3"/>
    <mergeCell ref="G2:G3"/>
    <mergeCell ref="H2:N2"/>
    <mergeCell ref="O2:O3"/>
    <mergeCell ref="AX1:AX3"/>
    <mergeCell ref="AY1:BS1"/>
    <mergeCell ref="AY2:AY3"/>
    <mergeCell ref="BA2:BA3"/>
    <mergeCell ref="BB2:BB3"/>
    <mergeCell ref="BC2:BC3"/>
    <mergeCell ref="A1:C1"/>
    <mergeCell ref="D1:E1"/>
    <mergeCell ref="F1:N1"/>
    <mergeCell ref="O1:W1"/>
    <mergeCell ref="P2:P3"/>
    <mergeCell ref="Q2:W2"/>
    <mergeCell ref="X2:AA2"/>
    <mergeCell ref="AB2:AB3"/>
    <mergeCell ref="AD2:AD3"/>
    <mergeCell ref="AE2:AE3"/>
    <mergeCell ref="AI2:AI3"/>
    <mergeCell ref="DL1:DL3"/>
    <mergeCell ref="DM1:DM3"/>
    <mergeCell ref="DN1:DN3"/>
    <mergeCell ref="BT1:BT3"/>
    <mergeCell ref="BU1:CO1"/>
    <mergeCell ref="CP1:CP3"/>
    <mergeCell ref="CQ1:DK1"/>
    <mergeCell ref="X1:AA1"/>
    <mergeCell ref="AB1:AW1"/>
    <mergeCell ref="AR2:AR3"/>
    <mergeCell ref="AS2:AS3"/>
    <mergeCell ref="AT2:AT3"/>
    <mergeCell ref="AU2:AU3"/>
    <mergeCell ref="AV2:AV3"/>
    <mergeCell ref="AW2:AW3"/>
    <mergeCell ref="AL2:AL3"/>
    <mergeCell ref="AM2:AM3"/>
    <mergeCell ref="AN2:AN3"/>
    <mergeCell ref="AO2:AO3"/>
    <mergeCell ref="AP2:AP3"/>
    <mergeCell ref="AQ2:AQ3"/>
    <mergeCell ref="AF2:AF3"/>
    <mergeCell ref="AG2:AG3"/>
    <mergeCell ref="AH2:AH3"/>
    <mergeCell ref="AJ2:AJ3"/>
    <mergeCell ref="AK2:AK3"/>
    <mergeCell ref="BJ2:BJ3"/>
    <mergeCell ref="BK2:BK3"/>
    <mergeCell ref="BL2:BL3"/>
    <mergeCell ref="BM2:BM3"/>
    <mergeCell ref="BN2:BN3"/>
    <mergeCell ref="BO2:BO3"/>
    <mergeCell ref="BD2:BD3"/>
    <mergeCell ref="BE2:BE3"/>
    <mergeCell ref="BF2:BF3"/>
    <mergeCell ref="BG2:BG3"/>
    <mergeCell ref="BH2:BH3"/>
    <mergeCell ref="BI2:BI3"/>
    <mergeCell ref="BX2:BX3"/>
    <mergeCell ref="BY2:BY3"/>
    <mergeCell ref="BZ2:BZ3"/>
    <mergeCell ref="CA2:CA3"/>
    <mergeCell ref="CB2:CB3"/>
    <mergeCell ref="CC2:CC3"/>
    <mergeCell ref="BP2:BP3"/>
    <mergeCell ref="BQ2:BQ3"/>
    <mergeCell ref="BR2:BR3"/>
    <mergeCell ref="BS2:BS3"/>
    <mergeCell ref="BU2:BU3"/>
    <mergeCell ref="BW2:BW3"/>
    <mergeCell ref="CM2:CM3"/>
    <mergeCell ref="CN2:CN3"/>
    <mergeCell ref="CO2:CO3"/>
    <mergeCell ref="CD2:CD3"/>
    <mergeCell ref="CE2:CE3"/>
    <mergeCell ref="CF2:CF3"/>
    <mergeCell ref="CG2:CG3"/>
    <mergeCell ref="CH2:CH3"/>
    <mergeCell ref="CI2:CI3"/>
    <mergeCell ref="DJ2:DJ3"/>
    <mergeCell ref="DK2:DK3"/>
    <mergeCell ref="A19:AA19"/>
    <mergeCell ref="DD2:DD3"/>
    <mergeCell ref="DE2:DE3"/>
    <mergeCell ref="DF2:DF3"/>
    <mergeCell ref="DG2:DG3"/>
    <mergeCell ref="DH2:DH3"/>
    <mergeCell ref="DI2:DI3"/>
    <mergeCell ref="CX2:CX3"/>
    <mergeCell ref="CY2:CY3"/>
    <mergeCell ref="CZ2:CZ3"/>
    <mergeCell ref="DA2:DA3"/>
    <mergeCell ref="DB2:DB3"/>
    <mergeCell ref="DC2:DC3"/>
    <mergeCell ref="CQ2:CQ3"/>
    <mergeCell ref="CS2:CS3"/>
    <mergeCell ref="CT2:CT3"/>
    <mergeCell ref="CU2:CU3"/>
    <mergeCell ref="CV2:CV3"/>
    <mergeCell ref="CW2:CW3"/>
    <mergeCell ref="CJ2:CJ3"/>
    <mergeCell ref="CK2:CK3"/>
    <mergeCell ref="CL2:CL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0"/>
  <dimension ref="A1:GH13"/>
  <sheetViews>
    <sheetView topLeftCell="A10" workbookViewId="0">
      <selection activeCell="E12" sqref="E12"/>
    </sheetView>
  </sheetViews>
  <sheetFormatPr baseColWidth="10" defaultRowHeight="15" x14ac:dyDescent="0.25"/>
  <sheetData>
    <row r="1" spans="1:190" s="3" customFormat="1" ht="41.25" customHeight="1" thickBot="1" x14ac:dyDescent="0.25">
      <c r="A1" s="1490" t="s">
        <v>14</v>
      </c>
      <c r="B1" s="1491"/>
      <c r="C1" s="1492"/>
      <c r="D1" s="1493" t="s">
        <v>1212</v>
      </c>
      <c r="E1" s="1494"/>
      <c r="F1" s="1485" t="s">
        <v>1213</v>
      </c>
      <c r="G1" s="1486"/>
      <c r="H1" s="1486"/>
      <c r="I1" s="1486"/>
      <c r="J1" s="1486"/>
      <c r="K1" s="1486"/>
      <c r="L1" s="1486"/>
      <c r="M1" s="1486"/>
      <c r="N1" s="1487"/>
      <c r="O1" s="1485" t="s">
        <v>1191</v>
      </c>
      <c r="P1" s="1486"/>
      <c r="Q1" s="1486"/>
      <c r="R1" s="1486"/>
      <c r="S1" s="1486"/>
      <c r="T1" s="1486"/>
      <c r="U1" s="1486"/>
      <c r="V1" s="1486"/>
      <c r="W1" s="1487"/>
      <c r="X1" s="1485" t="s">
        <v>1200</v>
      </c>
      <c r="Y1" s="1486"/>
      <c r="Z1" s="1486"/>
      <c r="AA1" s="1487"/>
      <c r="AB1" s="1485" t="s">
        <v>1214</v>
      </c>
      <c r="AC1" s="1486"/>
      <c r="AD1" s="1486"/>
      <c r="AE1" s="1486"/>
      <c r="AF1" s="1486"/>
      <c r="AG1" s="1486"/>
      <c r="AH1" s="1486"/>
      <c r="AI1" s="1486"/>
      <c r="AJ1" s="1486"/>
      <c r="AK1" s="1486"/>
      <c r="AL1" s="1486"/>
      <c r="AM1" s="1486"/>
      <c r="AN1" s="1486"/>
      <c r="AO1" s="1486"/>
      <c r="AP1" s="1486"/>
      <c r="AQ1" s="1486"/>
      <c r="AR1" s="1486"/>
      <c r="AS1" s="1486"/>
      <c r="AT1" s="1486"/>
      <c r="AU1" s="1486"/>
      <c r="AV1" s="1486"/>
      <c r="AW1" s="1487"/>
      <c r="AX1" s="1482" t="s">
        <v>0</v>
      </c>
      <c r="AY1" s="1485" t="s">
        <v>1215</v>
      </c>
      <c r="AZ1" s="1486"/>
      <c r="BA1" s="1486"/>
      <c r="BB1" s="1486"/>
      <c r="BC1" s="1486"/>
      <c r="BD1" s="1486"/>
      <c r="BE1" s="1486"/>
      <c r="BF1" s="1486"/>
      <c r="BG1" s="1486"/>
      <c r="BH1" s="1486"/>
      <c r="BI1" s="1486"/>
      <c r="BJ1" s="1486"/>
      <c r="BK1" s="1486"/>
      <c r="BL1" s="1486"/>
      <c r="BM1" s="1486"/>
      <c r="BN1" s="1486"/>
      <c r="BO1" s="1486"/>
      <c r="BP1" s="1486"/>
      <c r="BQ1" s="1486"/>
      <c r="BR1" s="1486"/>
      <c r="BS1" s="1487"/>
      <c r="BT1" s="1482" t="s">
        <v>2</v>
      </c>
      <c r="BU1" s="1485" t="s">
        <v>1216</v>
      </c>
      <c r="BV1" s="1486"/>
      <c r="BW1" s="1486"/>
      <c r="BX1" s="1486"/>
      <c r="BY1" s="1486"/>
      <c r="BZ1" s="1486"/>
      <c r="CA1" s="1486"/>
      <c r="CB1" s="1486"/>
      <c r="CC1" s="1486"/>
      <c r="CD1" s="1486"/>
      <c r="CE1" s="1486"/>
      <c r="CF1" s="1486"/>
      <c r="CG1" s="1486"/>
      <c r="CH1" s="1486"/>
      <c r="CI1" s="1486"/>
      <c r="CJ1" s="1486"/>
      <c r="CK1" s="1486"/>
      <c r="CL1" s="1486"/>
      <c r="CM1" s="1486"/>
      <c r="CN1" s="1486"/>
      <c r="CO1" s="1487"/>
      <c r="CP1" s="1482" t="s">
        <v>3</v>
      </c>
      <c r="CQ1" s="1506" t="s">
        <v>1217</v>
      </c>
      <c r="CR1" s="1507"/>
      <c r="CS1" s="1507"/>
      <c r="CT1" s="1507"/>
      <c r="CU1" s="1507"/>
      <c r="CV1" s="1507"/>
      <c r="CW1" s="1507"/>
      <c r="CX1" s="1507"/>
      <c r="CY1" s="1507"/>
      <c r="CZ1" s="1507"/>
      <c r="DA1" s="1507"/>
      <c r="DB1" s="1507"/>
      <c r="DC1" s="1507"/>
      <c r="DD1" s="1507"/>
      <c r="DE1" s="1507"/>
      <c r="DF1" s="1507"/>
      <c r="DG1" s="1507"/>
      <c r="DH1" s="1507"/>
      <c r="DI1" s="1507"/>
      <c r="DJ1" s="1507"/>
      <c r="DK1" s="1508"/>
      <c r="DL1" s="1482" t="s">
        <v>5</v>
      </c>
      <c r="DM1" s="1451" t="s">
        <v>6</v>
      </c>
      <c r="DN1" s="1451" t="s">
        <v>1160</v>
      </c>
    </row>
    <row r="2" spans="1:190" s="3" customFormat="1" ht="28.5" customHeight="1" thickBot="1" x14ac:dyDescent="0.25">
      <c r="A2" s="1472" t="s">
        <v>14</v>
      </c>
      <c r="B2" s="1472" t="s">
        <v>15</v>
      </c>
      <c r="C2" s="1474" t="s">
        <v>15</v>
      </c>
      <c r="D2" s="53" t="s">
        <v>7</v>
      </c>
      <c r="E2" s="1476" t="s">
        <v>8</v>
      </c>
      <c r="F2" s="53" t="s">
        <v>9</v>
      </c>
      <c r="G2" s="1478" t="s">
        <v>10</v>
      </c>
      <c r="H2" s="1460" t="s">
        <v>11</v>
      </c>
      <c r="I2" s="1461"/>
      <c r="J2" s="1461"/>
      <c r="K2" s="1461"/>
      <c r="L2" s="1461"/>
      <c r="M2" s="1461"/>
      <c r="N2" s="1462"/>
      <c r="O2" s="1480" t="s">
        <v>12</v>
      </c>
      <c r="P2" s="1480" t="s">
        <v>13</v>
      </c>
      <c r="Q2" s="1460" t="s">
        <v>11</v>
      </c>
      <c r="R2" s="1461"/>
      <c r="S2" s="1461"/>
      <c r="T2" s="1461"/>
      <c r="U2" s="1461"/>
      <c r="V2" s="1461"/>
      <c r="W2" s="1462"/>
      <c r="X2" s="1460" t="s">
        <v>1192</v>
      </c>
      <c r="Y2" s="1461"/>
      <c r="Z2" s="1461"/>
      <c r="AA2" s="1461"/>
      <c r="AB2" s="1456" t="s">
        <v>1243</v>
      </c>
      <c r="AC2" s="175" t="s">
        <v>1240</v>
      </c>
      <c r="AD2" s="1456" t="s">
        <v>1244</v>
      </c>
      <c r="AE2" s="1464" t="s">
        <v>1245</v>
      </c>
      <c r="AF2" s="1451" t="s">
        <v>1246</v>
      </c>
      <c r="AG2" s="1451" t="s">
        <v>1247</v>
      </c>
      <c r="AH2" s="1451" t="s">
        <v>1248</v>
      </c>
      <c r="AI2" s="1451" t="s">
        <v>1249</v>
      </c>
      <c r="AJ2" s="1451" t="s">
        <v>1250</v>
      </c>
      <c r="AK2" s="1451" t="s">
        <v>1251</v>
      </c>
      <c r="AL2" s="1451" t="s">
        <v>1252</v>
      </c>
      <c r="AM2" s="1451" t="s">
        <v>1253</v>
      </c>
      <c r="AN2" s="1451" t="s">
        <v>1254</v>
      </c>
      <c r="AO2" s="1451" t="s">
        <v>1255</v>
      </c>
      <c r="AP2" s="1451" t="s">
        <v>1206</v>
      </c>
      <c r="AQ2" s="1470" t="s">
        <v>1256</v>
      </c>
      <c r="AR2" s="1466" t="s">
        <v>1257</v>
      </c>
      <c r="AS2" s="1468" t="s">
        <v>1270</v>
      </c>
      <c r="AT2" s="1468" t="s">
        <v>1259</v>
      </c>
      <c r="AU2" s="1468" t="s">
        <v>1258</v>
      </c>
      <c r="AV2" s="1495" t="s">
        <v>1234</v>
      </c>
      <c r="AW2" s="1495" t="s">
        <v>1242</v>
      </c>
      <c r="AX2" s="1483"/>
      <c r="AY2" s="1488" t="s">
        <v>1</v>
      </c>
      <c r="AZ2" s="177" t="s">
        <v>1269</v>
      </c>
      <c r="BA2" s="1488" t="s">
        <v>1244</v>
      </c>
      <c r="BB2" s="1488" t="s">
        <v>1161</v>
      </c>
      <c r="BC2" s="1488" t="s">
        <v>1246</v>
      </c>
      <c r="BD2" s="1488" t="s">
        <v>1247</v>
      </c>
      <c r="BE2" s="1458" t="s">
        <v>1260</v>
      </c>
      <c r="BF2" s="1458" t="s">
        <v>1261</v>
      </c>
      <c r="BG2" s="1458" t="s">
        <v>1250</v>
      </c>
      <c r="BH2" s="1458" t="s">
        <v>1262</v>
      </c>
      <c r="BI2" s="1458" t="s">
        <v>1263</v>
      </c>
      <c r="BJ2" s="1458" t="s">
        <v>1264</v>
      </c>
      <c r="BK2" s="1458" t="s">
        <v>1254</v>
      </c>
      <c r="BL2" s="1458" t="s">
        <v>1255</v>
      </c>
      <c r="BM2" s="1458" t="s">
        <v>1265</v>
      </c>
      <c r="BN2" s="1458" t="s">
        <v>1266</v>
      </c>
      <c r="BO2" s="1488" t="s">
        <v>1267</v>
      </c>
      <c r="BP2" s="1456" t="s">
        <v>1271</v>
      </c>
      <c r="BQ2" s="1451" t="s">
        <v>1258</v>
      </c>
      <c r="BR2" s="1451" t="s">
        <v>1234</v>
      </c>
      <c r="BS2" s="1451" t="s">
        <v>1242</v>
      </c>
      <c r="BT2" s="1504" t="e">
        <f>+#REF!*1.029</f>
        <v>#REF!</v>
      </c>
      <c r="BU2" s="1451" t="s">
        <v>1243</v>
      </c>
      <c r="BV2" s="181" t="s">
        <v>1272</v>
      </c>
      <c r="BW2" s="1451" t="s">
        <v>1274</v>
      </c>
      <c r="BX2" s="1451" t="s">
        <v>1161</v>
      </c>
      <c r="BY2" s="1451" t="s">
        <v>1246</v>
      </c>
      <c r="BZ2" s="1451" t="s">
        <v>1247</v>
      </c>
      <c r="CA2" s="1451" t="s">
        <v>1275</v>
      </c>
      <c r="CB2" s="1451" t="s">
        <v>1261</v>
      </c>
      <c r="CC2" s="1458" t="s">
        <v>1250</v>
      </c>
      <c r="CD2" s="1451" t="s">
        <v>1276</v>
      </c>
      <c r="CE2" s="1451" t="s">
        <v>1252</v>
      </c>
      <c r="CF2" s="1451" t="s">
        <v>1277</v>
      </c>
      <c r="CG2" s="1451" t="s">
        <v>1278</v>
      </c>
      <c r="CH2" s="1451" t="s">
        <v>1279</v>
      </c>
      <c r="CI2" s="1451" t="s">
        <v>1280</v>
      </c>
      <c r="CJ2" s="1451" t="s">
        <v>1281</v>
      </c>
      <c r="CK2" s="1451" t="s">
        <v>1267</v>
      </c>
      <c r="CL2" s="1451" t="s">
        <v>1268</v>
      </c>
      <c r="CM2" s="1451" t="s">
        <v>1258</v>
      </c>
      <c r="CN2" s="1451" t="s">
        <v>1234</v>
      </c>
      <c r="CO2" s="1451" t="s">
        <v>1242</v>
      </c>
      <c r="CP2" s="1483"/>
      <c r="CQ2" s="1456" t="s">
        <v>4</v>
      </c>
      <c r="CR2" s="176" t="s">
        <v>1282</v>
      </c>
      <c r="CS2" s="1456" t="s">
        <v>1244</v>
      </c>
      <c r="CT2" s="1456" t="s">
        <v>1162</v>
      </c>
      <c r="CU2" s="1451" t="s">
        <v>1285</v>
      </c>
      <c r="CV2" s="1451" t="s">
        <v>1286</v>
      </c>
      <c r="CW2" s="1451" t="s">
        <v>1287</v>
      </c>
      <c r="CX2" s="1451" t="s">
        <v>1261</v>
      </c>
      <c r="CY2" s="1451" t="s">
        <v>1288</v>
      </c>
      <c r="CZ2" s="1451" t="s">
        <v>1289</v>
      </c>
      <c r="DA2" s="1451" t="s">
        <v>1290</v>
      </c>
      <c r="DB2" s="1451" t="s">
        <v>1235</v>
      </c>
      <c r="DC2" s="1451" t="s">
        <v>1291</v>
      </c>
      <c r="DD2" s="1451" t="s">
        <v>1292</v>
      </c>
      <c r="DE2" s="1451" t="s">
        <v>1265</v>
      </c>
      <c r="DF2" s="1451" t="s">
        <v>1267</v>
      </c>
      <c r="DG2" s="1451" t="s">
        <v>1222</v>
      </c>
      <c r="DH2" s="1451" t="s">
        <v>1228</v>
      </c>
      <c r="DI2" s="1451" t="s">
        <v>1233</v>
      </c>
      <c r="DJ2" s="1451" t="s">
        <v>1234</v>
      </c>
      <c r="DK2" s="1451" t="s">
        <v>1284</v>
      </c>
      <c r="DL2" s="1502">
        <f>+CP2*1.044</f>
        <v>0</v>
      </c>
      <c r="DM2" s="1495"/>
      <c r="DN2" s="1495"/>
    </row>
    <row r="3" spans="1:190" s="3" customFormat="1" ht="38.25" customHeight="1" thickBot="1" x14ac:dyDescent="0.25">
      <c r="A3" s="1473"/>
      <c r="B3" s="1473"/>
      <c r="C3" s="1475"/>
      <c r="D3" s="4"/>
      <c r="E3" s="1477"/>
      <c r="F3" s="4"/>
      <c r="G3" s="1479"/>
      <c r="H3" s="170" t="s">
        <v>16</v>
      </c>
      <c r="I3" s="170" t="s">
        <v>17</v>
      </c>
      <c r="J3" s="170" t="s">
        <v>18</v>
      </c>
      <c r="K3" s="170" t="s">
        <v>1229</v>
      </c>
      <c r="L3" s="170" t="s">
        <v>20</v>
      </c>
      <c r="M3" s="170" t="s">
        <v>21</v>
      </c>
      <c r="N3" s="171" t="s">
        <v>22</v>
      </c>
      <c r="O3" s="1481"/>
      <c r="P3" s="1481"/>
      <c r="Q3" s="172" t="s">
        <v>16</v>
      </c>
      <c r="R3" s="173" t="s">
        <v>17</v>
      </c>
      <c r="S3" s="173" t="s">
        <v>23</v>
      </c>
      <c r="T3" s="173" t="s">
        <v>19</v>
      </c>
      <c r="U3" s="173" t="s">
        <v>20</v>
      </c>
      <c r="V3" s="173" t="s">
        <v>24</v>
      </c>
      <c r="W3" s="174" t="s">
        <v>22</v>
      </c>
      <c r="X3" s="173" t="s">
        <v>1156</v>
      </c>
      <c r="Y3" s="173" t="s">
        <v>1157</v>
      </c>
      <c r="Z3" s="173" t="s">
        <v>1158</v>
      </c>
      <c r="AA3" s="174" t="s">
        <v>1159</v>
      </c>
      <c r="AB3" s="1463"/>
      <c r="AC3" s="144" t="s">
        <v>1241</v>
      </c>
      <c r="AD3" s="1463"/>
      <c r="AE3" s="1465"/>
      <c r="AF3" s="1495"/>
      <c r="AG3" s="1495"/>
      <c r="AH3" s="1495"/>
      <c r="AI3" s="1452"/>
      <c r="AJ3" s="1452"/>
      <c r="AK3" s="1452"/>
      <c r="AL3" s="1452"/>
      <c r="AM3" s="1452"/>
      <c r="AN3" s="1452"/>
      <c r="AO3" s="1452"/>
      <c r="AP3" s="1452"/>
      <c r="AQ3" s="1471"/>
      <c r="AR3" s="1467"/>
      <c r="AS3" s="1469"/>
      <c r="AT3" s="1469"/>
      <c r="AU3" s="1469"/>
      <c r="AV3" s="1452"/>
      <c r="AW3" s="1452"/>
      <c r="AX3" s="1484"/>
      <c r="AY3" s="1489"/>
      <c r="AZ3" s="178" t="s">
        <v>1241</v>
      </c>
      <c r="BA3" s="1489"/>
      <c r="BB3" s="1489"/>
      <c r="BC3" s="1489"/>
      <c r="BD3" s="1489"/>
      <c r="BE3" s="1459"/>
      <c r="BF3" s="1459"/>
      <c r="BG3" s="1459"/>
      <c r="BH3" s="1459"/>
      <c r="BI3" s="1459"/>
      <c r="BJ3" s="1459"/>
      <c r="BK3" s="1459"/>
      <c r="BL3" s="1459"/>
      <c r="BM3" s="1459"/>
      <c r="BN3" s="1459"/>
      <c r="BO3" s="1489"/>
      <c r="BP3" s="1457"/>
      <c r="BQ3" s="1452"/>
      <c r="BR3" s="1452"/>
      <c r="BS3" s="1452"/>
      <c r="BT3" s="1505"/>
      <c r="BU3" s="1452"/>
      <c r="BV3" s="182" t="s">
        <v>1273</v>
      </c>
      <c r="BW3" s="1452"/>
      <c r="BX3" s="1452"/>
      <c r="BY3" s="1452"/>
      <c r="BZ3" s="1452"/>
      <c r="CA3" s="1452"/>
      <c r="CB3" s="1452"/>
      <c r="CC3" s="1459"/>
      <c r="CD3" s="1452"/>
      <c r="CE3" s="1452"/>
      <c r="CF3" s="1452"/>
      <c r="CG3" s="1452"/>
      <c r="CH3" s="1452"/>
      <c r="CI3" s="1452"/>
      <c r="CJ3" s="1452"/>
      <c r="CK3" s="1452"/>
      <c r="CL3" s="1452"/>
      <c r="CM3" s="1452"/>
      <c r="CN3" s="1452"/>
      <c r="CO3" s="1452"/>
      <c r="CP3" s="1484"/>
      <c r="CQ3" s="1457"/>
      <c r="CR3" s="182" t="s">
        <v>1283</v>
      </c>
      <c r="CS3" s="1457"/>
      <c r="CT3" s="1457"/>
      <c r="CU3" s="1452"/>
      <c r="CV3" s="1452"/>
      <c r="CW3" s="1452"/>
      <c r="CX3" s="1452"/>
      <c r="CY3" s="1452"/>
      <c r="CZ3" s="1452"/>
      <c r="DA3" s="1452"/>
      <c r="DB3" s="1452"/>
      <c r="DC3" s="1452"/>
      <c r="DD3" s="1452"/>
      <c r="DE3" s="1452"/>
      <c r="DF3" s="1452"/>
      <c r="DG3" s="1452"/>
      <c r="DH3" s="1452"/>
      <c r="DI3" s="1452"/>
      <c r="DJ3" s="1452"/>
      <c r="DK3" s="1452"/>
      <c r="DL3" s="1503"/>
      <c r="DM3" s="1452"/>
      <c r="DN3" s="1452"/>
    </row>
    <row r="4" spans="1:190" s="3" customFormat="1" ht="59.1" customHeight="1" x14ac:dyDescent="0.2">
      <c r="A4" s="37">
        <v>2</v>
      </c>
      <c r="B4" s="112" t="s">
        <v>552</v>
      </c>
      <c r="C4" s="37" t="s">
        <v>553</v>
      </c>
      <c r="D4" s="37" t="s">
        <v>554</v>
      </c>
      <c r="E4" s="37" t="s">
        <v>555</v>
      </c>
      <c r="F4" s="36" t="s">
        <v>566</v>
      </c>
      <c r="G4" s="37" t="s">
        <v>567</v>
      </c>
      <c r="H4" s="37">
        <v>607</v>
      </c>
      <c r="I4" s="37">
        <v>2023</v>
      </c>
      <c r="J4" s="37" t="s">
        <v>568</v>
      </c>
      <c r="K4" s="37" t="s">
        <v>559</v>
      </c>
      <c r="L4" s="37" t="s">
        <v>139</v>
      </c>
      <c r="M4" s="37">
        <v>216</v>
      </c>
      <c r="N4" s="37">
        <v>823</v>
      </c>
      <c r="O4" s="36" t="s">
        <v>572</v>
      </c>
      <c r="P4" s="36" t="s">
        <v>573</v>
      </c>
      <c r="Q4" s="114">
        <v>0</v>
      </c>
      <c r="R4" s="36">
        <v>2023</v>
      </c>
      <c r="S4" s="36" t="s">
        <v>574</v>
      </c>
      <c r="T4" s="36" t="s">
        <v>559</v>
      </c>
      <c r="U4" s="36" t="s">
        <v>33</v>
      </c>
      <c r="V4" s="114">
        <v>12</v>
      </c>
      <c r="W4" s="114">
        <v>12</v>
      </c>
      <c r="X4" s="114">
        <v>3</v>
      </c>
      <c r="Y4" s="114">
        <v>3</v>
      </c>
      <c r="Z4" s="114">
        <v>3</v>
      </c>
      <c r="AA4" s="114">
        <v>3</v>
      </c>
      <c r="AB4" s="39">
        <v>210000000</v>
      </c>
      <c r="AC4" s="39"/>
      <c r="AD4" s="40"/>
      <c r="AE4" s="40"/>
      <c r="AF4" s="40"/>
      <c r="AG4" s="40"/>
      <c r="AH4" s="40"/>
      <c r="AI4" s="40"/>
      <c r="AJ4" s="40"/>
      <c r="AK4" s="40"/>
      <c r="AL4" s="40"/>
      <c r="AM4" s="40"/>
      <c r="AN4" s="40"/>
      <c r="AO4" s="40"/>
      <c r="AP4" s="40"/>
      <c r="AQ4" s="40"/>
      <c r="AR4" s="40"/>
      <c r="AS4" s="40"/>
      <c r="AT4" s="40"/>
      <c r="AU4" s="40"/>
      <c r="AV4" s="40"/>
      <c r="AW4" s="40"/>
      <c r="AX4" s="415">
        <f t="shared" ref="AX4:AX6" si="0">SUM(AB4:AW4)</f>
        <v>210000000</v>
      </c>
      <c r="AY4" s="41">
        <v>218400000</v>
      </c>
      <c r="AZ4" s="41"/>
      <c r="BA4" s="40"/>
      <c r="BB4" s="40"/>
      <c r="BC4" s="40"/>
      <c r="BD4" s="40"/>
      <c r="BE4" s="40"/>
      <c r="BF4" s="40"/>
      <c r="BG4" s="40"/>
      <c r="BH4" s="40"/>
      <c r="BI4" s="40"/>
      <c r="BJ4" s="40"/>
      <c r="BK4" s="40"/>
      <c r="BL4" s="40"/>
      <c r="BM4" s="40"/>
      <c r="BN4" s="40"/>
      <c r="BO4" s="40"/>
      <c r="BP4" s="40"/>
      <c r="BQ4" s="40"/>
      <c r="BR4" s="40"/>
      <c r="BS4" s="40"/>
      <c r="BT4" s="433">
        <f>+SUM(AY4:BB4)</f>
        <v>218400000</v>
      </c>
      <c r="BU4" s="2">
        <v>227136000</v>
      </c>
      <c r="BV4" s="2"/>
      <c r="BW4" s="40"/>
      <c r="BX4" s="40"/>
      <c r="BY4" s="40"/>
      <c r="BZ4" s="40"/>
      <c r="CA4" s="40"/>
      <c r="CB4" s="40"/>
      <c r="CC4" s="40"/>
      <c r="CD4" s="40"/>
      <c r="CE4" s="40"/>
      <c r="CF4" s="40"/>
      <c r="CG4" s="40"/>
      <c r="CH4" s="40"/>
      <c r="CI4" s="40"/>
      <c r="CJ4" s="40"/>
      <c r="CK4" s="40"/>
      <c r="CL4" s="40"/>
      <c r="CM4" s="40"/>
      <c r="CN4" s="40"/>
      <c r="CO4" s="40"/>
      <c r="CP4" s="202">
        <f>+SUM(BU4:BX4)</f>
        <v>227136000</v>
      </c>
      <c r="CQ4" s="41">
        <v>236221440</v>
      </c>
      <c r="CR4" s="41"/>
      <c r="CS4" s="40"/>
      <c r="CT4" s="40"/>
      <c r="CU4" s="40"/>
      <c r="CV4" s="42"/>
      <c r="CW4" s="42"/>
      <c r="CX4" s="42"/>
      <c r="CY4" s="42"/>
      <c r="CZ4" s="42"/>
      <c r="DA4" s="42"/>
      <c r="DB4" s="42"/>
      <c r="DC4" s="42"/>
      <c r="DD4" s="42"/>
      <c r="DE4" s="42"/>
      <c r="DF4" s="42"/>
      <c r="DG4" s="42"/>
      <c r="DH4" s="42"/>
      <c r="DI4" s="42"/>
      <c r="DJ4" s="42"/>
      <c r="DK4" s="42"/>
      <c r="DL4" s="451">
        <f>+SUM(CQ4:CT4)</f>
        <v>236221440</v>
      </c>
      <c r="DM4" s="38">
        <f>+AX4+BT4+CP4+DL4</f>
        <v>891757440</v>
      </c>
      <c r="DN4" s="110" t="s">
        <v>1195</v>
      </c>
    </row>
    <row r="5" spans="1:190" s="3" customFormat="1" ht="59.1" customHeight="1" x14ac:dyDescent="0.2">
      <c r="A5" s="37">
        <v>2</v>
      </c>
      <c r="B5" s="112" t="s">
        <v>552</v>
      </c>
      <c r="C5" s="37" t="s">
        <v>553</v>
      </c>
      <c r="D5" s="37" t="s">
        <v>554</v>
      </c>
      <c r="E5" s="37" t="s">
        <v>555</v>
      </c>
      <c r="F5" s="36" t="s">
        <v>566</v>
      </c>
      <c r="G5" s="37" t="s">
        <v>567</v>
      </c>
      <c r="H5" s="37">
        <v>607</v>
      </c>
      <c r="I5" s="37">
        <v>2023</v>
      </c>
      <c r="J5" s="37" t="s">
        <v>568</v>
      </c>
      <c r="K5" s="37" t="s">
        <v>559</v>
      </c>
      <c r="L5" s="37" t="s">
        <v>139</v>
      </c>
      <c r="M5" s="37">
        <v>216</v>
      </c>
      <c r="N5" s="37">
        <v>823</v>
      </c>
      <c r="O5" s="36" t="s">
        <v>575</v>
      </c>
      <c r="P5" s="36" t="s">
        <v>576</v>
      </c>
      <c r="Q5" s="114">
        <v>603</v>
      </c>
      <c r="R5" s="36">
        <v>2023</v>
      </c>
      <c r="S5" s="36" t="s">
        <v>577</v>
      </c>
      <c r="T5" s="36" t="s">
        <v>559</v>
      </c>
      <c r="U5" s="36" t="s">
        <v>33</v>
      </c>
      <c r="V5" s="114">
        <v>200</v>
      </c>
      <c r="W5" s="114">
        <v>803</v>
      </c>
      <c r="X5" s="114">
        <v>50</v>
      </c>
      <c r="Y5" s="114">
        <v>50</v>
      </c>
      <c r="Z5" s="114">
        <v>50</v>
      </c>
      <c r="AA5" s="114">
        <v>50</v>
      </c>
      <c r="AB5" s="39">
        <v>40000000</v>
      </c>
      <c r="AC5" s="39"/>
      <c r="AD5" s="40"/>
      <c r="AE5" s="40"/>
      <c r="AF5" s="40"/>
      <c r="AG5" s="40"/>
      <c r="AH5" s="40"/>
      <c r="AI5" s="40"/>
      <c r="AJ5" s="40"/>
      <c r="AK5" s="40"/>
      <c r="AL5" s="40"/>
      <c r="AM5" s="40"/>
      <c r="AN5" s="40"/>
      <c r="AO5" s="40"/>
      <c r="AP5" s="40"/>
      <c r="AQ5" s="40"/>
      <c r="AR5" s="40"/>
      <c r="AS5" s="40"/>
      <c r="AT5" s="40"/>
      <c r="AU5" s="40"/>
      <c r="AV5" s="40"/>
      <c r="AW5" s="40"/>
      <c r="AX5" s="415">
        <f t="shared" si="0"/>
        <v>40000000</v>
      </c>
      <c r="AY5" s="41">
        <v>41600000</v>
      </c>
      <c r="AZ5" s="41"/>
      <c r="BA5" s="44"/>
      <c r="BB5" s="44"/>
      <c r="BC5" s="44"/>
      <c r="BD5" s="44"/>
      <c r="BE5" s="44"/>
      <c r="BF5" s="44"/>
      <c r="BG5" s="44"/>
      <c r="BH5" s="44"/>
      <c r="BI5" s="44"/>
      <c r="BJ5" s="44"/>
      <c r="BK5" s="44"/>
      <c r="BL5" s="44"/>
      <c r="BM5" s="44"/>
      <c r="BN5" s="44"/>
      <c r="BO5" s="44"/>
      <c r="BP5" s="44"/>
      <c r="BQ5" s="44"/>
      <c r="BR5" s="44"/>
      <c r="BS5" s="44"/>
      <c r="BT5" s="433">
        <f>+SUM(AY5:BB5)</f>
        <v>41600000</v>
      </c>
      <c r="BU5" s="41">
        <v>43264000</v>
      </c>
      <c r="BV5" s="41"/>
      <c r="BW5" s="44"/>
      <c r="BX5" s="44"/>
      <c r="BY5" s="44"/>
      <c r="BZ5" s="44"/>
      <c r="CA5" s="44"/>
      <c r="CB5" s="44"/>
      <c r="CC5" s="44"/>
      <c r="CD5" s="44"/>
      <c r="CE5" s="44"/>
      <c r="CF5" s="44"/>
      <c r="CG5" s="44"/>
      <c r="CH5" s="44"/>
      <c r="CI5" s="44"/>
      <c r="CJ5" s="44"/>
      <c r="CK5" s="44"/>
      <c r="CL5" s="44"/>
      <c r="CM5" s="44"/>
      <c r="CN5" s="44"/>
      <c r="CO5" s="44"/>
      <c r="CP5" s="202">
        <f>+SUM(BU5:BX5)</f>
        <v>43264000</v>
      </c>
      <c r="CQ5" s="41">
        <v>44994560</v>
      </c>
      <c r="CR5" s="41"/>
      <c r="CS5" s="44"/>
      <c r="CT5" s="44"/>
      <c r="CU5" s="44"/>
      <c r="CV5" s="43"/>
      <c r="CW5" s="43"/>
      <c r="CX5" s="43"/>
      <c r="CY5" s="43"/>
      <c r="CZ5" s="43"/>
      <c r="DA5" s="43"/>
      <c r="DB5" s="43"/>
      <c r="DC5" s="43"/>
      <c r="DD5" s="43"/>
      <c r="DE5" s="43"/>
      <c r="DF5" s="43"/>
      <c r="DG5" s="43"/>
      <c r="DH5" s="43"/>
      <c r="DI5" s="43"/>
      <c r="DJ5" s="43"/>
      <c r="DK5" s="43"/>
      <c r="DL5" s="451">
        <f>+SUM(CQ5:CT5)</f>
        <v>44994560</v>
      </c>
      <c r="DM5" s="38">
        <f>+AX5+BT5+CP5+DL5</f>
        <v>169858560</v>
      </c>
      <c r="DN5" s="110" t="s">
        <v>1195</v>
      </c>
    </row>
    <row r="6" spans="1:190" s="3" customFormat="1" ht="59.1" customHeight="1" x14ac:dyDescent="0.2">
      <c r="A6" s="37">
        <v>2</v>
      </c>
      <c r="B6" s="112" t="s">
        <v>552</v>
      </c>
      <c r="C6" s="37" t="s">
        <v>553</v>
      </c>
      <c r="D6" s="37" t="s">
        <v>554</v>
      </c>
      <c r="E6" s="37" t="s">
        <v>555</v>
      </c>
      <c r="F6" s="36" t="s">
        <v>566</v>
      </c>
      <c r="G6" s="37" t="s">
        <v>567</v>
      </c>
      <c r="H6" s="37">
        <v>607</v>
      </c>
      <c r="I6" s="37">
        <v>2023</v>
      </c>
      <c r="J6" s="37" t="s">
        <v>568</v>
      </c>
      <c r="K6" s="37" t="s">
        <v>559</v>
      </c>
      <c r="L6" s="37" t="s">
        <v>139</v>
      </c>
      <c r="M6" s="37">
        <v>216</v>
      </c>
      <c r="N6" s="37">
        <v>823</v>
      </c>
      <c r="O6" s="36" t="s">
        <v>578</v>
      </c>
      <c r="P6" s="36" t="s">
        <v>579</v>
      </c>
      <c r="Q6" s="114">
        <v>4</v>
      </c>
      <c r="R6" s="36">
        <v>2023</v>
      </c>
      <c r="S6" s="36" t="s">
        <v>580</v>
      </c>
      <c r="T6" s="36" t="s">
        <v>559</v>
      </c>
      <c r="U6" s="36" t="s">
        <v>33</v>
      </c>
      <c r="V6" s="114">
        <v>4</v>
      </c>
      <c r="W6" s="114">
        <v>8</v>
      </c>
      <c r="X6" s="114">
        <v>1</v>
      </c>
      <c r="Y6" s="114">
        <v>1</v>
      </c>
      <c r="Z6" s="114">
        <v>1</v>
      </c>
      <c r="AA6" s="114">
        <v>1</v>
      </c>
      <c r="AB6" s="39">
        <v>1000</v>
      </c>
      <c r="AC6" s="39"/>
      <c r="AD6" s="40"/>
      <c r="AE6" s="40"/>
      <c r="AF6" s="40"/>
      <c r="AG6" s="40"/>
      <c r="AH6" s="40"/>
      <c r="AI6" s="40"/>
      <c r="AJ6" s="40"/>
      <c r="AK6" s="40"/>
      <c r="AL6" s="40"/>
      <c r="AM6" s="40"/>
      <c r="AN6" s="40"/>
      <c r="AO6" s="40"/>
      <c r="AP6" s="40"/>
      <c r="AQ6" s="40"/>
      <c r="AR6" s="40"/>
      <c r="AS6" s="40"/>
      <c r="AT6" s="40"/>
      <c r="AU6" s="40"/>
      <c r="AV6" s="40"/>
      <c r="AW6" s="40"/>
      <c r="AX6" s="415">
        <f t="shared" si="0"/>
        <v>1000</v>
      </c>
      <c r="AY6" s="41">
        <v>1000000000</v>
      </c>
      <c r="AZ6" s="41"/>
      <c r="BA6" s="44"/>
      <c r="BB6" s="44"/>
      <c r="BC6" s="44"/>
      <c r="BD6" s="44"/>
      <c r="BE6" s="44"/>
      <c r="BF6" s="44"/>
      <c r="BG6" s="44"/>
      <c r="BH6" s="44"/>
      <c r="BI6" s="44"/>
      <c r="BJ6" s="44"/>
      <c r="BK6" s="44"/>
      <c r="BL6" s="44"/>
      <c r="BM6" s="44"/>
      <c r="BN6" s="44"/>
      <c r="BO6" s="44"/>
      <c r="BP6" s="44"/>
      <c r="BQ6" s="44"/>
      <c r="BR6" s="44"/>
      <c r="BS6" s="44"/>
      <c r="BT6" s="433">
        <f>+SUM(AY6:BB6)</f>
        <v>1000000000</v>
      </c>
      <c r="BU6" s="41">
        <v>1000</v>
      </c>
      <c r="BV6" s="41"/>
      <c r="BW6" s="44"/>
      <c r="BX6" s="44"/>
      <c r="BY6" s="44"/>
      <c r="BZ6" s="44"/>
      <c r="CA6" s="44"/>
      <c r="CB6" s="44"/>
      <c r="CC6" s="44"/>
      <c r="CD6" s="44"/>
      <c r="CE6" s="44"/>
      <c r="CF6" s="44"/>
      <c r="CG6" s="44"/>
      <c r="CH6" s="44"/>
      <c r="CI6" s="44"/>
      <c r="CJ6" s="44"/>
      <c r="CK6" s="44"/>
      <c r="CL6" s="44"/>
      <c r="CM6" s="44"/>
      <c r="CN6" s="44"/>
      <c r="CO6" s="44"/>
      <c r="CP6" s="202">
        <f>+SUM(BU6:BX6)</f>
        <v>1000</v>
      </c>
      <c r="CQ6" s="41">
        <v>1000</v>
      </c>
      <c r="CR6" s="41"/>
      <c r="CS6" s="44"/>
      <c r="CT6" s="44"/>
      <c r="CU6" s="44"/>
      <c r="CV6" s="43"/>
      <c r="CW6" s="43"/>
      <c r="CX6" s="43"/>
      <c r="CY6" s="43"/>
      <c r="CZ6" s="43"/>
      <c r="DA6" s="43"/>
      <c r="DB6" s="43"/>
      <c r="DC6" s="43"/>
      <c r="DD6" s="43"/>
      <c r="DE6" s="43"/>
      <c r="DF6" s="43"/>
      <c r="DG6" s="43"/>
      <c r="DH6" s="43"/>
      <c r="DI6" s="43"/>
      <c r="DJ6" s="43"/>
      <c r="DK6" s="43"/>
      <c r="DL6" s="451">
        <f>+SUM(CQ6:CT6)</f>
        <v>1000</v>
      </c>
      <c r="DM6" s="38">
        <f>+AX6+BT6+CP6+DL6</f>
        <v>1000003000</v>
      </c>
      <c r="DN6" s="110" t="s">
        <v>1195</v>
      </c>
    </row>
    <row r="7" spans="1:190" s="3" customFormat="1" ht="59.1" customHeight="1" x14ac:dyDescent="0.2">
      <c r="A7" s="1527" t="s">
        <v>1210</v>
      </c>
      <c r="B7" s="1528"/>
      <c r="C7" s="1528"/>
      <c r="D7" s="1528"/>
      <c r="E7" s="1528"/>
      <c r="F7" s="1528"/>
      <c r="G7" s="1528"/>
      <c r="H7" s="1528"/>
      <c r="I7" s="1528"/>
      <c r="J7" s="1528"/>
      <c r="K7" s="1528"/>
      <c r="L7" s="1528"/>
      <c r="M7" s="1528"/>
      <c r="N7" s="1528"/>
      <c r="O7" s="1528"/>
      <c r="P7" s="1528"/>
      <c r="Q7" s="1528"/>
      <c r="R7" s="1528"/>
      <c r="S7" s="1528"/>
      <c r="T7" s="1528"/>
      <c r="U7" s="1528"/>
      <c r="V7" s="1528"/>
      <c r="W7" s="1528"/>
      <c r="X7" s="1528"/>
      <c r="Y7" s="1528"/>
      <c r="Z7" s="1528"/>
      <c r="AA7" s="1529"/>
      <c r="AB7" s="212">
        <f>SUM(AB4:AB6)</f>
        <v>250001000</v>
      </c>
      <c r="AC7" s="212"/>
      <c r="AD7" s="212">
        <f t="shared" ref="AD7:CX7" si="1">SUM(AD4:AD6)</f>
        <v>0</v>
      </c>
      <c r="AE7" s="212">
        <f t="shared" si="1"/>
        <v>0</v>
      </c>
      <c r="AF7" s="212">
        <f t="shared" si="1"/>
        <v>0</v>
      </c>
      <c r="AG7" s="212">
        <f t="shared" si="1"/>
        <v>0</v>
      </c>
      <c r="AH7" s="212">
        <f t="shared" si="1"/>
        <v>0</v>
      </c>
      <c r="AI7" s="212">
        <f t="shared" si="1"/>
        <v>0</v>
      </c>
      <c r="AJ7" s="212">
        <f t="shared" si="1"/>
        <v>0</v>
      </c>
      <c r="AK7" s="212">
        <f t="shared" si="1"/>
        <v>0</v>
      </c>
      <c r="AL7" s="212">
        <f t="shared" si="1"/>
        <v>0</v>
      </c>
      <c r="AM7" s="212">
        <f t="shared" si="1"/>
        <v>0</v>
      </c>
      <c r="AN7" s="212">
        <f t="shared" si="1"/>
        <v>0</v>
      </c>
      <c r="AO7" s="212">
        <f t="shared" si="1"/>
        <v>0</v>
      </c>
      <c r="AP7" s="212">
        <f t="shared" si="1"/>
        <v>0</v>
      </c>
      <c r="AQ7" s="212">
        <f t="shared" si="1"/>
        <v>0</v>
      </c>
      <c r="AR7" s="212">
        <f t="shared" si="1"/>
        <v>0</v>
      </c>
      <c r="AS7" s="212">
        <f t="shared" si="1"/>
        <v>0</v>
      </c>
      <c r="AT7" s="212">
        <f t="shared" si="1"/>
        <v>0</v>
      </c>
      <c r="AU7" s="212">
        <f t="shared" si="1"/>
        <v>0</v>
      </c>
      <c r="AV7" s="212"/>
      <c r="AW7" s="212"/>
      <c r="AX7" s="416">
        <f t="shared" si="1"/>
        <v>250001000</v>
      </c>
      <c r="AY7" s="212">
        <f t="shared" si="1"/>
        <v>1260000000</v>
      </c>
      <c r="AZ7" s="212"/>
      <c r="BA7" s="212">
        <f t="shared" si="1"/>
        <v>0</v>
      </c>
      <c r="BB7" s="212">
        <f t="shared" si="1"/>
        <v>0</v>
      </c>
      <c r="BC7" s="212">
        <f t="shared" si="1"/>
        <v>0</v>
      </c>
      <c r="BD7" s="212">
        <f t="shared" si="1"/>
        <v>0</v>
      </c>
      <c r="BE7" s="212">
        <f t="shared" si="1"/>
        <v>0</v>
      </c>
      <c r="BF7" s="212">
        <f t="shared" si="1"/>
        <v>0</v>
      </c>
      <c r="BG7" s="212">
        <f t="shared" si="1"/>
        <v>0</v>
      </c>
      <c r="BH7" s="212">
        <f t="shared" si="1"/>
        <v>0</v>
      </c>
      <c r="BI7" s="212">
        <f t="shared" si="1"/>
        <v>0</v>
      </c>
      <c r="BJ7" s="212">
        <f t="shared" si="1"/>
        <v>0</v>
      </c>
      <c r="BK7" s="212">
        <f t="shared" si="1"/>
        <v>0</v>
      </c>
      <c r="BL7" s="212">
        <f t="shared" si="1"/>
        <v>0</v>
      </c>
      <c r="BM7" s="212">
        <f t="shared" si="1"/>
        <v>0</v>
      </c>
      <c r="BN7" s="212">
        <f t="shared" si="1"/>
        <v>0</v>
      </c>
      <c r="BO7" s="212">
        <f t="shared" si="1"/>
        <v>0</v>
      </c>
      <c r="BP7" s="212">
        <f t="shared" si="1"/>
        <v>0</v>
      </c>
      <c r="BQ7" s="212">
        <f t="shared" si="1"/>
        <v>0</v>
      </c>
      <c r="BR7" s="212"/>
      <c r="BS7" s="212"/>
      <c r="BT7" s="416">
        <f t="shared" si="1"/>
        <v>1260000000</v>
      </c>
      <c r="BU7" s="212">
        <f t="shared" si="1"/>
        <v>270401000</v>
      </c>
      <c r="BV7" s="212"/>
      <c r="BW7" s="212">
        <f t="shared" si="1"/>
        <v>0</v>
      </c>
      <c r="BX7" s="212">
        <f t="shared" si="1"/>
        <v>0</v>
      </c>
      <c r="BY7" s="212">
        <f t="shared" si="1"/>
        <v>0</v>
      </c>
      <c r="BZ7" s="212">
        <f t="shared" si="1"/>
        <v>0</v>
      </c>
      <c r="CA7" s="212">
        <f t="shared" si="1"/>
        <v>0</v>
      </c>
      <c r="CB7" s="212">
        <f t="shared" si="1"/>
        <v>0</v>
      </c>
      <c r="CC7" s="212">
        <f t="shared" si="1"/>
        <v>0</v>
      </c>
      <c r="CD7" s="212">
        <f t="shared" si="1"/>
        <v>0</v>
      </c>
      <c r="CE7" s="212">
        <f t="shared" si="1"/>
        <v>0</v>
      </c>
      <c r="CF7" s="212">
        <f t="shared" si="1"/>
        <v>0</v>
      </c>
      <c r="CG7" s="212">
        <f t="shared" si="1"/>
        <v>0</v>
      </c>
      <c r="CH7" s="212">
        <f t="shared" si="1"/>
        <v>0</v>
      </c>
      <c r="CI7" s="212">
        <f t="shared" si="1"/>
        <v>0</v>
      </c>
      <c r="CJ7" s="212">
        <f t="shared" si="1"/>
        <v>0</v>
      </c>
      <c r="CK7" s="212">
        <f t="shared" si="1"/>
        <v>0</v>
      </c>
      <c r="CL7" s="212">
        <f t="shared" si="1"/>
        <v>0</v>
      </c>
      <c r="CM7" s="212">
        <f t="shared" si="1"/>
        <v>0</v>
      </c>
      <c r="CN7" s="212"/>
      <c r="CO7" s="212"/>
      <c r="CP7" s="416">
        <f t="shared" si="1"/>
        <v>270401000</v>
      </c>
      <c r="CQ7" s="212">
        <f t="shared" si="1"/>
        <v>281217000</v>
      </c>
      <c r="CR7" s="212"/>
      <c r="CS7" s="212">
        <f t="shared" si="1"/>
        <v>0</v>
      </c>
      <c r="CT7" s="212">
        <f t="shared" si="1"/>
        <v>0</v>
      </c>
      <c r="CU7" s="212">
        <f t="shared" si="1"/>
        <v>0</v>
      </c>
      <c r="CV7" s="212">
        <f t="shared" si="1"/>
        <v>0</v>
      </c>
      <c r="CW7" s="212">
        <f t="shared" si="1"/>
        <v>0</v>
      </c>
      <c r="CX7" s="212">
        <f t="shared" si="1"/>
        <v>0</v>
      </c>
      <c r="CY7" s="212">
        <f t="shared" ref="CY7:DM7" si="2">SUM(CY4:CY6)</f>
        <v>0</v>
      </c>
      <c r="CZ7" s="212">
        <f t="shared" si="2"/>
        <v>0</v>
      </c>
      <c r="DA7" s="212">
        <f t="shared" si="2"/>
        <v>0</v>
      </c>
      <c r="DB7" s="212">
        <f t="shared" si="2"/>
        <v>0</v>
      </c>
      <c r="DC7" s="212">
        <f t="shared" si="2"/>
        <v>0</v>
      </c>
      <c r="DD7" s="212">
        <f t="shared" si="2"/>
        <v>0</v>
      </c>
      <c r="DE7" s="212">
        <f t="shared" si="2"/>
        <v>0</v>
      </c>
      <c r="DF7" s="212">
        <f t="shared" si="2"/>
        <v>0</v>
      </c>
      <c r="DG7" s="212">
        <f t="shared" si="2"/>
        <v>0</v>
      </c>
      <c r="DH7" s="212">
        <f t="shared" si="2"/>
        <v>0</v>
      </c>
      <c r="DI7" s="212">
        <f t="shared" si="2"/>
        <v>0</v>
      </c>
      <c r="DJ7" s="212"/>
      <c r="DK7" s="212"/>
      <c r="DL7" s="416">
        <f t="shared" si="2"/>
        <v>281217000</v>
      </c>
      <c r="DM7" s="212">
        <f t="shared" si="2"/>
        <v>2061619000</v>
      </c>
      <c r="DN7" s="110" t="s">
        <v>1195</v>
      </c>
    </row>
    <row r="8" spans="1:190" s="111" customFormat="1" ht="56.1" customHeight="1" x14ac:dyDescent="0.2">
      <c r="A8" s="37">
        <v>2</v>
      </c>
      <c r="B8" s="112" t="s">
        <v>552</v>
      </c>
      <c r="C8" s="37" t="s">
        <v>553</v>
      </c>
      <c r="D8" s="37" t="s">
        <v>581</v>
      </c>
      <c r="E8" s="37" t="s">
        <v>582</v>
      </c>
      <c r="F8" s="36" t="s">
        <v>583</v>
      </c>
      <c r="G8" s="37" t="s">
        <v>584</v>
      </c>
      <c r="H8" s="113">
        <v>0.02</v>
      </c>
      <c r="I8" s="36">
        <v>2018</v>
      </c>
      <c r="J8" s="36" t="s">
        <v>585</v>
      </c>
      <c r="K8" s="36" t="s">
        <v>586</v>
      </c>
      <c r="L8" s="36" t="s">
        <v>120</v>
      </c>
      <c r="M8" s="115">
        <v>1.3599999999999999E-2</v>
      </c>
      <c r="N8" s="115">
        <v>6.4000000000000003E-3</v>
      </c>
      <c r="O8" s="36" t="s">
        <v>587</v>
      </c>
      <c r="P8" s="37" t="s">
        <v>584</v>
      </c>
      <c r="Q8" s="36">
        <v>2314</v>
      </c>
      <c r="R8" s="37">
        <v>2023</v>
      </c>
      <c r="S8" s="36" t="s">
        <v>588</v>
      </c>
      <c r="T8" s="37" t="s">
        <v>559</v>
      </c>
      <c r="U8" s="36" t="s">
        <v>33</v>
      </c>
      <c r="V8" s="37">
        <f>1019+1108</f>
        <v>2127</v>
      </c>
      <c r="W8" s="37">
        <f>+V8+Q8</f>
        <v>4441</v>
      </c>
      <c r="X8" s="37">
        <v>385</v>
      </c>
      <c r="Y8" s="37">
        <v>692</v>
      </c>
      <c r="Z8" s="37">
        <v>773</v>
      </c>
      <c r="AA8" s="37">
        <v>277</v>
      </c>
      <c r="AB8" s="143">
        <v>960782164</v>
      </c>
      <c r="AC8" s="143"/>
      <c r="AD8" s="40"/>
      <c r="AE8" s="40"/>
      <c r="AF8" s="40"/>
      <c r="AG8" s="40"/>
      <c r="AH8" s="40"/>
      <c r="AI8" s="40"/>
      <c r="AJ8" s="40"/>
      <c r="AK8" s="40"/>
      <c r="AL8" s="40"/>
      <c r="AM8" s="40"/>
      <c r="AN8" s="40"/>
      <c r="AO8" s="40"/>
      <c r="AP8" s="40"/>
      <c r="AQ8" s="40"/>
      <c r="AR8" s="40"/>
      <c r="AS8" s="40"/>
      <c r="AT8" s="40"/>
      <c r="AU8" s="40"/>
      <c r="AV8" s="40"/>
      <c r="AW8" s="40"/>
      <c r="AX8" s="417">
        <f>SUM(AB8:AW8)</f>
        <v>960782164</v>
      </c>
      <c r="AY8" s="41">
        <v>1678013654.8666699</v>
      </c>
      <c r="AZ8" s="41"/>
      <c r="BA8" s="44"/>
      <c r="BB8" s="44"/>
      <c r="BC8" s="44"/>
      <c r="BD8" s="44"/>
      <c r="BE8" s="44"/>
      <c r="BF8" s="44"/>
      <c r="BG8" s="44"/>
      <c r="BH8" s="44"/>
      <c r="BI8" s="44"/>
      <c r="BJ8" s="44"/>
      <c r="BK8" s="44"/>
      <c r="BL8" s="44"/>
      <c r="BM8" s="44"/>
      <c r="BN8" s="44"/>
      <c r="BO8" s="44"/>
      <c r="BP8" s="44"/>
      <c r="BQ8" s="44"/>
      <c r="BR8" s="44"/>
      <c r="BS8" s="44"/>
      <c r="BT8" s="433">
        <f>SUM(AY8:BS8)</f>
        <v>1678013654.8666699</v>
      </c>
      <c r="BU8" s="2">
        <v>3658042986.4786673</v>
      </c>
      <c r="BV8" s="2"/>
      <c r="BW8" s="44"/>
      <c r="BX8" s="44"/>
      <c r="BY8" s="44"/>
      <c r="BZ8" s="44"/>
      <c r="CA8" s="44"/>
      <c r="CB8" s="44"/>
      <c r="CC8" s="44"/>
      <c r="CD8" s="44"/>
      <c r="CE8" s="44"/>
      <c r="CF8" s="44"/>
      <c r="CG8" s="44"/>
      <c r="CH8" s="44"/>
      <c r="CI8" s="44"/>
      <c r="CJ8" s="44"/>
      <c r="CK8" s="44"/>
      <c r="CL8" s="44"/>
      <c r="CM8" s="44"/>
      <c r="CN8" s="44"/>
      <c r="CO8" s="44"/>
      <c r="CP8" s="202">
        <f>SUM(BU8:CO8)</f>
        <v>3658042986.4786673</v>
      </c>
      <c r="CQ8" s="41">
        <v>3804383972.9351501</v>
      </c>
      <c r="CR8" s="41"/>
      <c r="CS8" s="40"/>
      <c r="CT8" s="40"/>
      <c r="CU8" s="40"/>
      <c r="CV8" s="42"/>
      <c r="CW8" s="42"/>
      <c r="CX8" s="42"/>
      <c r="CY8" s="42"/>
      <c r="CZ8" s="42"/>
      <c r="DA8" s="42"/>
      <c r="DB8" s="42"/>
      <c r="DC8" s="42"/>
      <c r="DD8" s="42"/>
      <c r="DE8" s="42"/>
      <c r="DF8" s="42"/>
      <c r="DG8" s="42"/>
      <c r="DH8" s="42"/>
      <c r="DI8" s="42"/>
      <c r="DJ8" s="42"/>
      <c r="DK8" s="42"/>
      <c r="DL8" s="451">
        <f>SUM(CQ8:DK8)</f>
        <v>3804383972.9351501</v>
      </c>
      <c r="DM8" s="38">
        <f>+AX8+BT8+CP8+DL8</f>
        <v>10101222778.280487</v>
      </c>
      <c r="DN8" s="110" t="s">
        <v>1173</v>
      </c>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row>
    <row r="9" spans="1:190" s="111" customFormat="1" ht="56.1" customHeight="1" x14ac:dyDescent="0.2">
      <c r="A9" s="37">
        <v>2</v>
      </c>
      <c r="B9" s="112" t="s">
        <v>552</v>
      </c>
      <c r="C9" s="37" t="s">
        <v>553</v>
      </c>
      <c r="D9" s="37" t="s">
        <v>581</v>
      </c>
      <c r="E9" s="37" t="s">
        <v>582</v>
      </c>
      <c r="F9" s="36" t="s">
        <v>589</v>
      </c>
      <c r="G9" s="37" t="s">
        <v>590</v>
      </c>
      <c r="H9" s="113">
        <v>0.11</v>
      </c>
      <c r="I9" s="36">
        <v>2018</v>
      </c>
      <c r="J9" s="36" t="s">
        <v>585</v>
      </c>
      <c r="K9" s="36" t="s">
        <v>88</v>
      </c>
      <c r="L9" s="36" t="s">
        <v>120</v>
      </c>
      <c r="M9" s="115">
        <f>70%/100</f>
        <v>6.9999999999999993E-3</v>
      </c>
      <c r="N9" s="116">
        <v>0.10299999999999999</v>
      </c>
      <c r="O9" s="36" t="s">
        <v>591</v>
      </c>
      <c r="P9" s="37" t="s">
        <v>590</v>
      </c>
      <c r="Q9" s="37">
        <v>811</v>
      </c>
      <c r="R9" s="37">
        <v>2023</v>
      </c>
      <c r="S9" s="36" t="s">
        <v>588</v>
      </c>
      <c r="T9" s="36" t="s">
        <v>32</v>
      </c>
      <c r="U9" s="36" t="s">
        <v>33</v>
      </c>
      <c r="V9" s="37">
        <v>550</v>
      </c>
      <c r="W9" s="37">
        <f>+Q9+V9</f>
        <v>1361</v>
      </c>
      <c r="X9" s="37">
        <v>200</v>
      </c>
      <c r="Y9" s="37">
        <v>350</v>
      </c>
      <c r="Z9" s="37"/>
      <c r="AA9" s="37"/>
      <c r="AB9" s="40">
        <v>1000</v>
      </c>
      <c r="AC9" s="40"/>
      <c r="AD9" s="40"/>
      <c r="AE9" s="40"/>
      <c r="AF9" s="40"/>
      <c r="AG9" s="40"/>
      <c r="AH9" s="40"/>
      <c r="AI9" s="40"/>
      <c r="AJ9" s="40"/>
      <c r="AK9" s="40"/>
      <c r="AL9" s="40"/>
      <c r="AM9" s="40"/>
      <c r="AN9" s="40"/>
      <c r="AO9" s="40"/>
      <c r="AP9" s="40"/>
      <c r="AQ9" s="40"/>
      <c r="AR9" s="40"/>
      <c r="AS9" s="40"/>
      <c r="AT9" s="40"/>
      <c r="AU9" s="40"/>
      <c r="AV9" s="40"/>
      <c r="AW9" s="40"/>
      <c r="AX9" s="417">
        <f t="shared" ref="AX9:AX12" si="3">SUM(AB9:AW9)</f>
        <v>1000</v>
      </c>
      <c r="AY9" s="40">
        <v>1000</v>
      </c>
      <c r="AZ9" s="40"/>
      <c r="BA9" s="40"/>
      <c r="BB9" s="40"/>
      <c r="BC9" s="40"/>
      <c r="BD9" s="40"/>
      <c r="BE9" s="40"/>
      <c r="BF9" s="40"/>
      <c r="BG9" s="40"/>
      <c r="BH9" s="40"/>
      <c r="BI9" s="40"/>
      <c r="BJ9" s="40"/>
      <c r="BK9" s="40"/>
      <c r="BL9" s="40"/>
      <c r="BM9" s="40"/>
      <c r="BN9" s="40"/>
      <c r="BO9" s="40"/>
      <c r="BP9" s="40"/>
      <c r="BQ9" s="40"/>
      <c r="BR9" s="40"/>
      <c r="BS9" s="40"/>
      <c r="BT9" s="433">
        <f t="shared" ref="BT9:BT12" si="4">SUM(AY9:BS9)</f>
        <v>1000</v>
      </c>
      <c r="BU9" s="1">
        <v>1000</v>
      </c>
      <c r="BV9" s="1"/>
      <c r="BW9" s="40"/>
      <c r="BX9" s="40"/>
      <c r="BY9" s="40"/>
      <c r="BZ9" s="40"/>
      <c r="CA9" s="40"/>
      <c r="CB9" s="40"/>
      <c r="CC9" s="40"/>
      <c r="CD9" s="40"/>
      <c r="CE9" s="40"/>
      <c r="CF9" s="40"/>
      <c r="CG9" s="40"/>
      <c r="CH9" s="40"/>
      <c r="CI9" s="40"/>
      <c r="CJ9" s="40"/>
      <c r="CK9" s="40"/>
      <c r="CL9" s="40"/>
      <c r="CM9" s="40"/>
      <c r="CN9" s="40"/>
      <c r="CO9" s="40"/>
      <c r="CP9" s="202">
        <f t="shared" ref="CP9:CP12" si="5">SUM(BU9:CO9)</f>
        <v>1000</v>
      </c>
      <c r="CQ9" s="41"/>
      <c r="CR9" s="41"/>
      <c r="CS9" s="40"/>
      <c r="CT9" s="40"/>
      <c r="CU9" s="40"/>
      <c r="CV9" s="42"/>
      <c r="CW9" s="42"/>
      <c r="CX9" s="42"/>
      <c r="CY9" s="42"/>
      <c r="CZ9" s="42"/>
      <c r="DA9" s="42"/>
      <c r="DB9" s="42"/>
      <c r="DC9" s="42"/>
      <c r="DD9" s="42"/>
      <c r="DE9" s="42"/>
      <c r="DF9" s="42"/>
      <c r="DG9" s="42"/>
      <c r="DH9" s="42"/>
      <c r="DI9" s="42"/>
      <c r="DJ9" s="42"/>
      <c r="DK9" s="42"/>
      <c r="DL9" s="451">
        <f t="shared" ref="DL9:DL12" si="6">SUM(CQ9:DK9)</f>
        <v>0</v>
      </c>
      <c r="DM9" s="38">
        <f>+AX9+BT9+CP9+DL9</f>
        <v>3000</v>
      </c>
      <c r="DN9" s="110" t="s">
        <v>1173</v>
      </c>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row>
    <row r="10" spans="1:190" s="111" customFormat="1" ht="59.1" customHeight="1" x14ac:dyDescent="0.2">
      <c r="A10" s="45">
        <v>2</v>
      </c>
      <c r="B10" s="112" t="s">
        <v>552</v>
      </c>
      <c r="C10" s="37" t="s">
        <v>553</v>
      </c>
      <c r="D10" s="37" t="s">
        <v>581</v>
      </c>
      <c r="E10" s="37" t="s">
        <v>582</v>
      </c>
      <c r="F10" s="36" t="s">
        <v>589</v>
      </c>
      <c r="G10" s="37" t="s">
        <v>592</v>
      </c>
      <c r="H10" s="113">
        <v>0.11</v>
      </c>
      <c r="I10" s="36">
        <v>2018</v>
      </c>
      <c r="J10" s="36" t="s">
        <v>585</v>
      </c>
      <c r="K10" s="36" t="s">
        <v>88</v>
      </c>
      <c r="L10" s="36" t="s">
        <v>120</v>
      </c>
      <c r="M10" s="115">
        <f>70%/100</f>
        <v>6.9999999999999993E-3</v>
      </c>
      <c r="N10" s="465">
        <v>0.10299999999999999</v>
      </c>
      <c r="O10" s="36" t="s">
        <v>593</v>
      </c>
      <c r="P10" s="37" t="s">
        <v>592</v>
      </c>
      <c r="Q10" s="37">
        <v>926</v>
      </c>
      <c r="R10" s="37">
        <v>2023</v>
      </c>
      <c r="S10" s="36" t="s">
        <v>594</v>
      </c>
      <c r="T10" s="36" t="s">
        <v>595</v>
      </c>
      <c r="U10" s="36" t="s">
        <v>33</v>
      </c>
      <c r="V10" s="37">
        <f>1019+400</f>
        <v>1419</v>
      </c>
      <c r="W10" s="37">
        <f>Q10+V10</f>
        <v>2345</v>
      </c>
      <c r="X10" s="37">
        <v>208</v>
      </c>
      <c r="Y10" s="37">
        <v>515</v>
      </c>
      <c r="Z10" s="37">
        <v>596</v>
      </c>
      <c r="AA10" s="37">
        <v>100</v>
      </c>
      <c r="AB10" s="40">
        <v>1000</v>
      </c>
      <c r="AC10" s="40"/>
      <c r="AD10" s="40"/>
      <c r="AE10" s="40"/>
      <c r="AF10" s="40"/>
      <c r="AG10" s="40"/>
      <c r="AH10" s="40"/>
      <c r="AI10" s="40"/>
      <c r="AJ10" s="40"/>
      <c r="AK10" s="40"/>
      <c r="AL10" s="40"/>
      <c r="AM10" s="40"/>
      <c r="AN10" s="40"/>
      <c r="AO10" s="40"/>
      <c r="AP10" s="40"/>
      <c r="AQ10" s="40"/>
      <c r="AR10" s="40"/>
      <c r="AS10" s="40"/>
      <c r="AT10" s="40"/>
      <c r="AU10" s="40"/>
      <c r="AV10" s="40"/>
      <c r="AW10" s="40"/>
      <c r="AX10" s="417">
        <f t="shared" si="3"/>
        <v>1000</v>
      </c>
      <c r="AY10" s="1">
        <v>1000</v>
      </c>
      <c r="AZ10" s="1"/>
      <c r="BA10" s="40"/>
      <c r="BB10" s="40"/>
      <c r="BC10" s="40"/>
      <c r="BD10" s="40"/>
      <c r="BE10" s="40"/>
      <c r="BF10" s="40"/>
      <c r="BG10" s="40"/>
      <c r="BH10" s="40"/>
      <c r="BI10" s="40"/>
      <c r="BJ10" s="40"/>
      <c r="BK10" s="40"/>
      <c r="BL10" s="40"/>
      <c r="BM10" s="40"/>
      <c r="BN10" s="40"/>
      <c r="BO10" s="40"/>
      <c r="BP10" s="40"/>
      <c r="BQ10" s="40"/>
      <c r="BR10" s="40"/>
      <c r="BS10" s="40"/>
      <c r="BT10" s="433">
        <f t="shared" si="4"/>
        <v>1000</v>
      </c>
      <c r="BU10" s="1">
        <v>1000</v>
      </c>
      <c r="BV10" s="1"/>
      <c r="BW10" s="40"/>
      <c r="BX10" s="40"/>
      <c r="BY10" s="40"/>
      <c r="BZ10" s="40"/>
      <c r="CA10" s="40"/>
      <c r="CB10" s="40"/>
      <c r="CC10" s="40"/>
      <c r="CD10" s="40"/>
      <c r="CE10" s="40"/>
      <c r="CF10" s="40"/>
      <c r="CG10" s="40"/>
      <c r="CH10" s="40"/>
      <c r="CI10" s="40"/>
      <c r="CJ10" s="40"/>
      <c r="CK10" s="40"/>
      <c r="CL10" s="40"/>
      <c r="CM10" s="40"/>
      <c r="CN10" s="40"/>
      <c r="CO10" s="40"/>
      <c r="CP10" s="202">
        <f t="shared" si="5"/>
        <v>1000</v>
      </c>
      <c r="CQ10" s="41"/>
      <c r="CR10" s="41"/>
      <c r="CS10" s="40"/>
      <c r="CT10" s="40"/>
      <c r="CU10" s="40"/>
      <c r="CV10" s="42"/>
      <c r="CW10" s="42"/>
      <c r="CX10" s="42"/>
      <c r="CY10" s="42"/>
      <c r="CZ10" s="42"/>
      <c r="DA10" s="42"/>
      <c r="DB10" s="42"/>
      <c r="DC10" s="42"/>
      <c r="DD10" s="42"/>
      <c r="DE10" s="42"/>
      <c r="DF10" s="42"/>
      <c r="DG10" s="42"/>
      <c r="DH10" s="42"/>
      <c r="DI10" s="42"/>
      <c r="DJ10" s="42"/>
      <c r="DK10" s="42"/>
      <c r="DL10" s="451">
        <f t="shared" si="6"/>
        <v>0</v>
      </c>
      <c r="DM10" s="38">
        <f>+AX10+BT10+CP10+DL10</f>
        <v>3000</v>
      </c>
      <c r="DN10" s="110" t="s">
        <v>1173</v>
      </c>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row>
    <row r="11" spans="1:190" s="3" customFormat="1" ht="59.1" customHeight="1" x14ac:dyDescent="0.2">
      <c r="A11" s="45">
        <v>5</v>
      </c>
      <c r="B11" s="466" t="s">
        <v>963</v>
      </c>
      <c r="C11" s="45" t="s">
        <v>398</v>
      </c>
      <c r="D11" s="45" t="s">
        <v>1129</v>
      </c>
      <c r="E11" s="45" t="s">
        <v>1130</v>
      </c>
      <c r="F11" s="540" t="s">
        <v>1131</v>
      </c>
      <c r="G11" s="45" t="s">
        <v>1132</v>
      </c>
      <c r="H11" s="541">
        <v>0</v>
      </c>
      <c r="I11" s="540">
        <v>2023</v>
      </c>
      <c r="J11" s="540" t="s">
        <v>1133</v>
      </c>
      <c r="K11" s="540" t="s">
        <v>444</v>
      </c>
      <c r="L11" s="540" t="s">
        <v>33</v>
      </c>
      <c r="M11" s="542">
        <v>1</v>
      </c>
      <c r="N11" s="465">
        <v>1</v>
      </c>
      <c r="O11" s="540" t="s">
        <v>1153</v>
      </c>
      <c r="P11" s="45" t="s">
        <v>1296</v>
      </c>
      <c r="Q11" s="45">
        <v>0</v>
      </c>
      <c r="R11" s="45">
        <v>2023</v>
      </c>
      <c r="S11" s="540" t="s">
        <v>1302</v>
      </c>
      <c r="T11" s="540" t="s">
        <v>105</v>
      </c>
      <c r="U11" s="540" t="s">
        <v>33</v>
      </c>
      <c r="V11" s="45">
        <v>1</v>
      </c>
      <c r="W11" s="45">
        <v>1</v>
      </c>
      <c r="X11" s="45">
        <v>0.25</v>
      </c>
      <c r="Y11" s="45">
        <v>0.25</v>
      </c>
      <c r="Z11" s="45">
        <v>0.25</v>
      </c>
      <c r="AA11" s="45">
        <v>0.25</v>
      </c>
      <c r="AB11" s="543">
        <v>273216680</v>
      </c>
      <c r="AC11" s="543"/>
      <c r="AD11" s="543"/>
      <c r="AE11" s="543"/>
      <c r="AF11" s="543"/>
      <c r="AG11" s="543"/>
      <c r="AH11" s="543"/>
      <c r="AI11" s="543"/>
      <c r="AJ11" s="543"/>
      <c r="AK11" s="543"/>
      <c r="AL11" s="543"/>
      <c r="AM11" s="543"/>
      <c r="AN11" s="543"/>
      <c r="AO11" s="543"/>
      <c r="AP11" s="543"/>
      <c r="AQ11" s="543"/>
      <c r="AR11" s="543"/>
      <c r="AS11" s="543"/>
      <c r="AT11" s="543"/>
      <c r="AU11" s="543"/>
      <c r="AV11" s="543"/>
      <c r="AW11" s="543"/>
      <c r="AX11" s="417">
        <f t="shared" si="3"/>
        <v>273216680</v>
      </c>
      <c r="AY11" s="545">
        <v>284145347.19999999</v>
      </c>
      <c r="AZ11" s="545"/>
      <c r="BA11" s="543"/>
      <c r="BB11" s="543"/>
      <c r="BC11" s="543"/>
      <c r="BD11" s="543"/>
      <c r="BE11" s="543"/>
      <c r="BF11" s="543"/>
      <c r="BG11" s="543"/>
      <c r="BH11" s="543"/>
      <c r="BI11" s="543"/>
      <c r="BJ11" s="543"/>
      <c r="BK11" s="543"/>
      <c r="BL11" s="543"/>
      <c r="BM11" s="543"/>
      <c r="BN11" s="543"/>
      <c r="BO11" s="543"/>
      <c r="BP11" s="543"/>
      <c r="BQ11" s="543"/>
      <c r="BR11" s="543"/>
      <c r="BS11" s="543"/>
      <c r="BT11" s="433">
        <f t="shared" si="4"/>
        <v>284145347.19999999</v>
      </c>
      <c r="BU11" s="545">
        <v>295511161.088</v>
      </c>
      <c r="BV11" s="545"/>
      <c r="BW11" s="543"/>
      <c r="BX11" s="543"/>
      <c r="BY11" s="543"/>
      <c r="BZ11" s="543"/>
      <c r="CA11" s="543"/>
      <c r="CB11" s="543"/>
      <c r="CC11" s="543"/>
      <c r="CD11" s="543"/>
      <c r="CE11" s="543"/>
      <c r="CF11" s="543"/>
      <c r="CG11" s="543"/>
      <c r="CH11" s="543"/>
      <c r="CI11" s="543"/>
      <c r="CJ11" s="543"/>
      <c r="CK11" s="543"/>
      <c r="CL11" s="543"/>
      <c r="CM11" s="543"/>
      <c r="CN11" s="543"/>
      <c r="CO11" s="543"/>
      <c r="CP11" s="202">
        <f t="shared" si="5"/>
        <v>295511161.088</v>
      </c>
      <c r="CQ11" s="546">
        <v>307331607.53152001</v>
      </c>
      <c r="CR11" s="546"/>
      <c r="CS11" s="543"/>
      <c r="CT11" s="543"/>
      <c r="CU11" s="543"/>
      <c r="CV11" s="547"/>
      <c r="CW11" s="547"/>
      <c r="CX11" s="547"/>
      <c r="CY11" s="547"/>
      <c r="CZ11" s="547"/>
      <c r="DA11" s="547"/>
      <c r="DB11" s="547"/>
      <c r="DC11" s="547"/>
      <c r="DD11" s="547"/>
      <c r="DE11" s="547"/>
      <c r="DF11" s="547"/>
      <c r="DG11" s="547"/>
      <c r="DH11" s="547"/>
      <c r="DI11" s="547"/>
      <c r="DJ11" s="547"/>
      <c r="DK11" s="547"/>
      <c r="DL11" s="451">
        <f t="shared" si="6"/>
        <v>307331607.53152001</v>
      </c>
      <c r="DM11" s="548">
        <f t="shared" ref="DM11:DM12" si="7">+AX11+BT11+CP11+DL11</f>
        <v>1160204795.81952</v>
      </c>
      <c r="DN11" s="110" t="s">
        <v>1173</v>
      </c>
    </row>
    <row r="12" spans="1:190" s="3" customFormat="1" ht="59.1" customHeight="1" x14ac:dyDescent="0.2">
      <c r="A12" s="45">
        <v>5</v>
      </c>
      <c r="B12" s="544" t="s">
        <v>963</v>
      </c>
      <c r="C12" s="45" t="s">
        <v>398</v>
      </c>
      <c r="D12" s="45" t="s">
        <v>1129</v>
      </c>
      <c r="E12" s="45" t="s">
        <v>1130</v>
      </c>
      <c r="F12" s="540" t="s">
        <v>1131</v>
      </c>
      <c r="G12" s="45" t="s">
        <v>1132</v>
      </c>
      <c r="H12" s="541">
        <v>0</v>
      </c>
      <c r="I12" s="540">
        <v>2023</v>
      </c>
      <c r="J12" s="540" t="s">
        <v>1133</v>
      </c>
      <c r="K12" s="540" t="s">
        <v>444</v>
      </c>
      <c r="L12" s="540" t="s">
        <v>33</v>
      </c>
      <c r="M12" s="542">
        <v>1</v>
      </c>
      <c r="N12" s="465">
        <v>1</v>
      </c>
      <c r="O12" s="540" t="s">
        <v>1154</v>
      </c>
      <c r="P12" s="45" t="s">
        <v>1297</v>
      </c>
      <c r="Q12" s="45">
        <v>0</v>
      </c>
      <c r="R12" s="45">
        <v>2023</v>
      </c>
      <c r="S12" s="540" t="s">
        <v>1155</v>
      </c>
      <c r="T12" s="540" t="s">
        <v>105</v>
      </c>
      <c r="U12" s="540" t="s">
        <v>33</v>
      </c>
      <c r="V12" s="45">
        <v>1</v>
      </c>
      <c r="W12" s="45">
        <v>1</v>
      </c>
      <c r="X12" s="45">
        <v>0.25</v>
      </c>
      <c r="Y12" s="45">
        <v>0.25</v>
      </c>
      <c r="Z12" s="45">
        <v>0.25</v>
      </c>
      <c r="AA12" s="45">
        <v>0.25</v>
      </c>
      <c r="AB12" s="543">
        <v>1000</v>
      </c>
      <c r="AC12" s="543"/>
      <c r="AD12" s="543"/>
      <c r="AE12" s="543"/>
      <c r="AF12" s="543"/>
      <c r="AG12" s="543"/>
      <c r="AH12" s="543"/>
      <c r="AI12" s="543"/>
      <c r="AJ12" s="543"/>
      <c r="AK12" s="543"/>
      <c r="AL12" s="543"/>
      <c r="AM12" s="543"/>
      <c r="AN12" s="543"/>
      <c r="AO12" s="543"/>
      <c r="AP12" s="543"/>
      <c r="AQ12" s="543"/>
      <c r="AR12" s="543"/>
      <c r="AS12" s="543"/>
      <c r="AT12" s="543"/>
      <c r="AU12" s="543"/>
      <c r="AV12" s="543"/>
      <c r="AW12" s="543"/>
      <c r="AX12" s="417">
        <f t="shared" si="3"/>
        <v>1000</v>
      </c>
      <c r="AY12" s="545">
        <v>1000</v>
      </c>
      <c r="AZ12" s="545"/>
      <c r="BA12" s="543"/>
      <c r="BB12" s="543"/>
      <c r="BC12" s="543"/>
      <c r="BD12" s="543"/>
      <c r="BE12" s="543"/>
      <c r="BF12" s="543"/>
      <c r="BG12" s="543"/>
      <c r="BH12" s="543"/>
      <c r="BI12" s="543"/>
      <c r="BJ12" s="543"/>
      <c r="BK12" s="543"/>
      <c r="BL12" s="543"/>
      <c r="BM12" s="543"/>
      <c r="BN12" s="543"/>
      <c r="BO12" s="543"/>
      <c r="BP12" s="543"/>
      <c r="BQ12" s="543"/>
      <c r="BR12" s="543"/>
      <c r="BS12" s="543"/>
      <c r="BT12" s="433">
        <f t="shared" si="4"/>
        <v>1000</v>
      </c>
      <c r="BU12" s="545">
        <v>1000</v>
      </c>
      <c r="BV12" s="545"/>
      <c r="BW12" s="543"/>
      <c r="BX12" s="543"/>
      <c r="BY12" s="543"/>
      <c r="BZ12" s="543"/>
      <c r="CA12" s="543"/>
      <c r="CB12" s="543"/>
      <c r="CC12" s="543"/>
      <c r="CD12" s="543"/>
      <c r="CE12" s="543"/>
      <c r="CF12" s="543"/>
      <c r="CG12" s="543"/>
      <c r="CH12" s="543"/>
      <c r="CI12" s="543"/>
      <c r="CJ12" s="543"/>
      <c r="CK12" s="543"/>
      <c r="CL12" s="543"/>
      <c r="CM12" s="543"/>
      <c r="CN12" s="543"/>
      <c r="CO12" s="543"/>
      <c r="CP12" s="202">
        <f t="shared" si="5"/>
        <v>1000</v>
      </c>
      <c r="CQ12" s="546">
        <v>1000</v>
      </c>
      <c r="CR12" s="546"/>
      <c r="CS12" s="543"/>
      <c r="CT12" s="543"/>
      <c r="CU12" s="543"/>
      <c r="CV12" s="547"/>
      <c r="CW12" s="547"/>
      <c r="CX12" s="547"/>
      <c r="CY12" s="547"/>
      <c r="CZ12" s="547"/>
      <c r="DA12" s="547"/>
      <c r="DB12" s="547"/>
      <c r="DC12" s="547"/>
      <c r="DD12" s="547"/>
      <c r="DE12" s="547"/>
      <c r="DF12" s="547"/>
      <c r="DG12" s="547"/>
      <c r="DH12" s="547"/>
      <c r="DI12" s="547"/>
      <c r="DJ12" s="547"/>
      <c r="DK12" s="547"/>
      <c r="DL12" s="451">
        <f t="shared" si="6"/>
        <v>1000</v>
      </c>
      <c r="DM12" s="548">
        <f t="shared" si="7"/>
        <v>4000</v>
      </c>
      <c r="DN12" s="110" t="s">
        <v>1173</v>
      </c>
    </row>
    <row r="13" spans="1:190" s="111" customFormat="1" ht="59.1" customHeight="1" x14ac:dyDescent="0.2">
      <c r="A13" s="1520" t="s">
        <v>1174</v>
      </c>
      <c r="B13" s="1523"/>
      <c r="C13" s="1523"/>
      <c r="D13" s="1523"/>
      <c r="E13" s="1523"/>
      <c r="F13" s="1523"/>
      <c r="G13" s="1523"/>
      <c r="H13" s="1523"/>
      <c r="I13" s="1523"/>
      <c r="J13" s="1523"/>
      <c r="K13" s="1523"/>
      <c r="L13" s="1523"/>
      <c r="M13" s="1523"/>
      <c r="N13" s="1523"/>
      <c r="O13" s="1523"/>
      <c r="P13" s="1523"/>
      <c r="Q13" s="1523"/>
      <c r="R13" s="1523"/>
      <c r="S13" s="1523"/>
      <c r="T13" s="1523"/>
      <c r="U13" s="1523"/>
      <c r="V13" s="1523"/>
      <c r="W13" s="1523"/>
      <c r="X13" s="1523"/>
      <c r="Y13" s="1523"/>
      <c r="Z13" s="1523"/>
      <c r="AA13" s="1524"/>
      <c r="AB13" s="418">
        <f>SUM(AB8:AB12)</f>
        <v>1234001844</v>
      </c>
      <c r="AC13" s="418">
        <f t="shared" ref="AC13:CN13" si="8">SUM(AC8:AC12)</f>
        <v>0</v>
      </c>
      <c r="AD13" s="418">
        <f t="shared" si="8"/>
        <v>0</v>
      </c>
      <c r="AE13" s="418">
        <f t="shared" si="8"/>
        <v>0</v>
      </c>
      <c r="AF13" s="418">
        <f t="shared" si="8"/>
        <v>0</v>
      </c>
      <c r="AG13" s="418">
        <f t="shared" si="8"/>
        <v>0</v>
      </c>
      <c r="AH13" s="418">
        <f t="shared" si="8"/>
        <v>0</v>
      </c>
      <c r="AI13" s="418">
        <f t="shared" si="8"/>
        <v>0</v>
      </c>
      <c r="AJ13" s="418">
        <f t="shared" si="8"/>
        <v>0</v>
      </c>
      <c r="AK13" s="418">
        <f t="shared" si="8"/>
        <v>0</v>
      </c>
      <c r="AL13" s="418">
        <f t="shared" si="8"/>
        <v>0</v>
      </c>
      <c r="AM13" s="418">
        <f t="shared" si="8"/>
        <v>0</v>
      </c>
      <c r="AN13" s="418">
        <f t="shared" si="8"/>
        <v>0</v>
      </c>
      <c r="AO13" s="418">
        <f t="shared" si="8"/>
        <v>0</v>
      </c>
      <c r="AP13" s="418">
        <f t="shared" si="8"/>
        <v>0</v>
      </c>
      <c r="AQ13" s="418">
        <f t="shared" si="8"/>
        <v>0</v>
      </c>
      <c r="AR13" s="418">
        <f t="shared" si="8"/>
        <v>0</v>
      </c>
      <c r="AS13" s="418">
        <f t="shared" si="8"/>
        <v>0</v>
      </c>
      <c r="AT13" s="418">
        <f t="shared" si="8"/>
        <v>0</v>
      </c>
      <c r="AU13" s="418">
        <f t="shared" si="8"/>
        <v>0</v>
      </c>
      <c r="AV13" s="418">
        <f t="shared" si="8"/>
        <v>0</v>
      </c>
      <c r="AW13" s="418">
        <f t="shared" si="8"/>
        <v>0</v>
      </c>
      <c r="AX13" s="418">
        <f t="shared" si="8"/>
        <v>1234001844</v>
      </c>
      <c r="AY13" s="418">
        <f t="shared" si="8"/>
        <v>1962162002.0666699</v>
      </c>
      <c r="AZ13" s="418">
        <f t="shared" si="8"/>
        <v>0</v>
      </c>
      <c r="BA13" s="418">
        <f t="shared" si="8"/>
        <v>0</v>
      </c>
      <c r="BB13" s="418">
        <f t="shared" si="8"/>
        <v>0</v>
      </c>
      <c r="BC13" s="418">
        <f t="shared" si="8"/>
        <v>0</v>
      </c>
      <c r="BD13" s="418">
        <f t="shared" si="8"/>
        <v>0</v>
      </c>
      <c r="BE13" s="418">
        <f t="shared" si="8"/>
        <v>0</v>
      </c>
      <c r="BF13" s="418">
        <f t="shared" si="8"/>
        <v>0</v>
      </c>
      <c r="BG13" s="418">
        <f t="shared" si="8"/>
        <v>0</v>
      </c>
      <c r="BH13" s="418">
        <f t="shared" si="8"/>
        <v>0</v>
      </c>
      <c r="BI13" s="418">
        <f t="shared" si="8"/>
        <v>0</v>
      </c>
      <c r="BJ13" s="418">
        <f t="shared" si="8"/>
        <v>0</v>
      </c>
      <c r="BK13" s="418">
        <f t="shared" si="8"/>
        <v>0</v>
      </c>
      <c r="BL13" s="418">
        <f t="shared" si="8"/>
        <v>0</v>
      </c>
      <c r="BM13" s="418">
        <f t="shared" si="8"/>
        <v>0</v>
      </c>
      <c r="BN13" s="418">
        <f t="shared" si="8"/>
        <v>0</v>
      </c>
      <c r="BO13" s="418">
        <f t="shared" si="8"/>
        <v>0</v>
      </c>
      <c r="BP13" s="418">
        <f t="shared" si="8"/>
        <v>0</v>
      </c>
      <c r="BQ13" s="418">
        <f t="shared" si="8"/>
        <v>0</v>
      </c>
      <c r="BR13" s="418">
        <f t="shared" si="8"/>
        <v>0</v>
      </c>
      <c r="BS13" s="418">
        <f t="shared" si="8"/>
        <v>0</v>
      </c>
      <c r="BT13" s="418">
        <f t="shared" si="8"/>
        <v>1962162002.0666699</v>
      </c>
      <c r="BU13" s="418">
        <f t="shared" si="8"/>
        <v>3953557147.5666671</v>
      </c>
      <c r="BV13" s="418">
        <f t="shared" si="8"/>
        <v>0</v>
      </c>
      <c r="BW13" s="418">
        <f t="shared" si="8"/>
        <v>0</v>
      </c>
      <c r="BX13" s="418">
        <f t="shared" si="8"/>
        <v>0</v>
      </c>
      <c r="BY13" s="418">
        <f t="shared" si="8"/>
        <v>0</v>
      </c>
      <c r="BZ13" s="418">
        <f t="shared" si="8"/>
        <v>0</v>
      </c>
      <c r="CA13" s="418">
        <f t="shared" si="8"/>
        <v>0</v>
      </c>
      <c r="CB13" s="418">
        <f t="shared" si="8"/>
        <v>0</v>
      </c>
      <c r="CC13" s="418">
        <f t="shared" si="8"/>
        <v>0</v>
      </c>
      <c r="CD13" s="418">
        <f t="shared" si="8"/>
        <v>0</v>
      </c>
      <c r="CE13" s="418">
        <f t="shared" si="8"/>
        <v>0</v>
      </c>
      <c r="CF13" s="418">
        <f t="shared" si="8"/>
        <v>0</v>
      </c>
      <c r="CG13" s="418">
        <f t="shared" si="8"/>
        <v>0</v>
      </c>
      <c r="CH13" s="418">
        <f t="shared" si="8"/>
        <v>0</v>
      </c>
      <c r="CI13" s="418">
        <f t="shared" si="8"/>
        <v>0</v>
      </c>
      <c r="CJ13" s="418">
        <f t="shared" si="8"/>
        <v>0</v>
      </c>
      <c r="CK13" s="418">
        <f t="shared" si="8"/>
        <v>0</v>
      </c>
      <c r="CL13" s="418">
        <f t="shared" si="8"/>
        <v>0</v>
      </c>
      <c r="CM13" s="418">
        <f t="shared" si="8"/>
        <v>0</v>
      </c>
      <c r="CN13" s="418">
        <f t="shared" si="8"/>
        <v>0</v>
      </c>
      <c r="CO13" s="418">
        <f t="shared" ref="CO13:DN13" si="9">SUM(CO8:CO12)</f>
        <v>0</v>
      </c>
      <c r="CP13" s="418">
        <f t="shared" si="9"/>
        <v>3953557147.5666671</v>
      </c>
      <c r="CQ13" s="418">
        <f t="shared" si="9"/>
        <v>4111716580.46667</v>
      </c>
      <c r="CR13" s="418">
        <f t="shared" si="9"/>
        <v>0</v>
      </c>
      <c r="CS13" s="418">
        <f t="shared" si="9"/>
        <v>0</v>
      </c>
      <c r="CT13" s="418">
        <f t="shared" si="9"/>
        <v>0</v>
      </c>
      <c r="CU13" s="418">
        <f t="shared" si="9"/>
        <v>0</v>
      </c>
      <c r="CV13" s="418">
        <f t="shared" si="9"/>
        <v>0</v>
      </c>
      <c r="CW13" s="418">
        <f t="shared" si="9"/>
        <v>0</v>
      </c>
      <c r="CX13" s="418">
        <f t="shared" si="9"/>
        <v>0</v>
      </c>
      <c r="CY13" s="418">
        <f t="shared" si="9"/>
        <v>0</v>
      </c>
      <c r="CZ13" s="418">
        <f t="shared" si="9"/>
        <v>0</v>
      </c>
      <c r="DA13" s="418">
        <f t="shared" si="9"/>
        <v>0</v>
      </c>
      <c r="DB13" s="418">
        <f t="shared" si="9"/>
        <v>0</v>
      </c>
      <c r="DC13" s="418">
        <f t="shared" si="9"/>
        <v>0</v>
      </c>
      <c r="DD13" s="418">
        <f t="shared" si="9"/>
        <v>0</v>
      </c>
      <c r="DE13" s="418">
        <f t="shared" si="9"/>
        <v>0</v>
      </c>
      <c r="DF13" s="418">
        <f t="shared" si="9"/>
        <v>0</v>
      </c>
      <c r="DG13" s="418">
        <f t="shared" si="9"/>
        <v>0</v>
      </c>
      <c r="DH13" s="418">
        <f t="shared" si="9"/>
        <v>0</v>
      </c>
      <c r="DI13" s="418">
        <f t="shared" si="9"/>
        <v>0</v>
      </c>
      <c r="DJ13" s="418">
        <f t="shared" si="9"/>
        <v>0</v>
      </c>
      <c r="DK13" s="418">
        <f t="shared" si="9"/>
        <v>0</v>
      </c>
      <c r="DL13" s="418">
        <f t="shared" si="9"/>
        <v>4111716580.46667</v>
      </c>
      <c r="DM13" s="418">
        <f t="shared" si="9"/>
        <v>11261437574.100006</v>
      </c>
      <c r="DN13" s="418">
        <f t="shared" si="9"/>
        <v>0</v>
      </c>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row>
  </sheetData>
  <mergeCells count="108">
    <mergeCell ref="A2:A3"/>
    <mergeCell ref="B2:B3"/>
    <mergeCell ref="C2:C3"/>
    <mergeCell ref="E2:E3"/>
    <mergeCell ref="G2:G3"/>
    <mergeCell ref="H2:N2"/>
    <mergeCell ref="O2:O3"/>
    <mergeCell ref="AX1:AX3"/>
    <mergeCell ref="AY1:BS1"/>
    <mergeCell ref="AY2:AY3"/>
    <mergeCell ref="BA2:BA3"/>
    <mergeCell ref="BB2:BB3"/>
    <mergeCell ref="BC2:BC3"/>
    <mergeCell ref="A1:C1"/>
    <mergeCell ref="D1:E1"/>
    <mergeCell ref="F1:N1"/>
    <mergeCell ref="O1:W1"/>
    <mergeCell ref="P2:P3"/>
    <mergeCell ref="Q2:W2"/>
    <mergeCell ref="X2:AA2"/>
    <mergeCell ref="AB2:AB3"/>
    <mergeCell ref="AD2:AD3"/>
    <mergeCell ref="AE2:AE3"/>
    <mergeCell ref="AI2:AI3"/>
    <mergeCell ref="DL1:DL3"/>
    <mergeCell ref="DM1:DM3"/>
    <mergeCell ref="DN1:DN3"/>
    <mergeCell ref="BT1:BT3"/>
    <mergeCell ref="BU1:CO1"/>
    <mergeCell ref="CP1:CP3"/>
    <mergeCell ref="CQ1:DK1"/>
    <mergeCell ref="X1:AA1"/>
    <mergeCell ref="AB1:AW1"/>
    <mergeCell ref="AR2:AR3"/>
    <mergeCell ref="AS2:AS3"/>
    <mergeCell ref="AT2:AT3"/>
    <mergeCell ref="AU2:AU3"/>
    <mergeCell ref="AV2:AV3"/>
    <mergeCell ref="AW2:AW3"/>
    <mergeCell ref="AL2:AL3"/>
    <mergeCell ref="AM2:AM3"/>
    <mergeCell ref="AN2:AN3"/>
    <mergeCell ref="AO2:AO3"/>
    <mergeCell ref="AP2:AP3"/>
    <mergeCell ref="AQ2:AQ3"/>
    <mergeCell ref="AF2:AF3"/>
    <mergeCell ref="AG2:AG3"/>
    <mergeCell ref="AH2:AH3"/>
    <mergeCell ref="AJ2:AJ3"/>
    <mergeCell ref="AK2:AK3"/>
    <mergeCell ref="BJ2:BJ3"/>
    <mergeCell ref="BK2:BK3"/>
    <mergeCell ref="BL2:BL3"/>
    <mergeCell ref="BM2:BM3"/>
    <mergeCell ref="BN2:BN3"/>
    <mergeCell ref="BO2:BO3"/>
    <mergeCell ref="BD2:BD3"/>
    <mergeCell ref="BE2:BE3"/>
    <mergeCell ref="BF2:BF3"/>
    <mergeCell ref="BG2:BG3"/>
    <mergeCell ref="BH2:BH3"/>
    <mergeCell ref="BI2:BI3"/>
    <mergeCell ref="BX2:BX3"/>
    <mergeCell ref="BY2:BY3"/>
    <mergeCell ref="BZ2:BZ3"/>
    <mergeCell ref="CA2:CA3"/>
    <mergeCell ref="CB2:CB3"/>
    <mergeCell ref="CC2:CC3"/>
    <mergeCell ref="BP2:BP3"/>
    <mergeCell ref="BQ2:BQ3"/>
    <mergeCell ref="BR2:BR3"/>
    <mergeCell ref="BS2:BS3"/>
    <mergeCell ref="BU2:BU3"/>
    <mergeCell ref="BW2:BW3"/>
    <mergeCell ref="CL2:CL3"/>
    <mergeCell ref="CM2:CM3"/>
    <mergeCell ref="CN2:CN3"/>
    <mergeCell ref="CO2:CO3"/>
    <mergeCell ref="CD2:CD3"/>
    <mergeCell ref="CE2:CE3"/>
    <mergeCell ref="CF2:CF3"/>
    <mergeCell ref="CG2:CG3"/>
    <mergeCell ref="CH2:CH3"/>
    <mergeCell ref="CI2:CI3"/>
    <mergeCell ref="DJ2:DJ3"/>
    <mergeCell ref="DK2:DK3"/>
    <mergeCell ref="A7:AA7"/>
    <mergeCell ref="A13:AA13"/>
    <mergeCell ref="DD2:DD3"/>
    <mergeCell ref="DE2:DE3"/>
    <mergeCell ref="DF2:DF3"/>
    <mergeCell ref="DG2:DG3"/>
    <mergeCell ref="DH2:DH3"/>
    <mergeCell ref="DI2:DI3"/>
    <mergeCell ref="CX2:CX3"/>
    <mergeCell ref="CY2:CY3"/>
    <mergeCell ref="CZ2:CZ3"/>
    <mergeCell ref="DA2:DA3"/>
    <mergeCell ref="DB2:DB3"/>
    <mergeCell ref="DC2:DC3"/>
    <mergeCell ref="CQ2:CQ3"/>
    <mergeCell ref="CS2:CS3"/>
    <mergeCell ref="CT2:CT3"/>
    <mergeCell ref="CU2:CU3"/>
    <mergeCell ref="CV2:CV3"/>
    <mergeCell ref="CW2:CW3"/>
    <mergeCell ref="CJ2:CJ3"/>
    <mergeCell ref="CK2:CK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2</vt:i4>
      </vt:variant>
    </vt:vector>
  </HeadingPairs>
  <TitlesOfParts>
    <vt:vector size="23" baseType="lpstr">
      <vt:lpstr>P.I . DEFINITIVO DE TRABAJO </vt:lpstr>
      <vt:lpstr>P.I . DEFINITIVO </vt:lpstr>
      <vt:lpstr>Serviciudad</vt:lpstr>
      <vt:lpstr>Educacion</vt:lpstr>
      <vt:lpstr>Salud</vt:lpstr>
      <vt:lpstr>Desarrollo social</vt:lpstr>
      <vt:lpstr>Cultura, recreac. y deportes</vt:lpstr>
      <vt:lpstr>Gobierno</vt:lpstr>
      <vt:lpstr>Edos</vt:lpstr>
      <vt:lpstr>Obras Pùblicas</vt:lpstr>
      <vt:lpstr>Transito</vt:lpstr>
      <vt:lpstr>Economico y competitiv.</vt:lpstr>
      <vt:lpstr>Agrop.y gest.ambient.</vt:lpstr>
      <vt:lpstr>Diger</vt:lpstr>
      <vt:lpstr>Gobierno P.C.</vt:lpstr>
      <vt:lpstr>Asunt. Attivos</vt:lpstr>
      <vt:lpstr>Jurìdica</vt:lpstr>
      <vt:lpstr>Hacienda</vt:lpstr>
      <vt:lpstr>TICS</vt:lpstr>
      <vt:lpstr>Hoja13</vt:lpstr>
      <vt:lpstr>Hoja14</vt:lpstr>
      <vt:lpstr>'P.I . DEFINITIVO '!Área_de_impresión</vt:lpstr>
      <vt:lpstr>'P.I . DEFINITIVO DE TRABAJO '!Área_de_impresión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ROSA AMELIA MARTINEZ HERNANDEZ</dc:creator>
  <cp:lastModifiedBy>johan stiven echavarria gonzalez</cp:lastModifiedBy>
  <cp:lastPrinted>2024-07-19T20:42:19Z</cp:lastPrinted>
  <dcterms:created xsi:type="dcterms:W3CDTF">2024-06-17T18:31:32Z</dcterms:created>
  <dcterms:modified xsi:type="dcterms:W3CDTF">2024-07-31T20:33:33Z</dcterms:modified>
</cp:coreProperties>
</file>